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21600" windowHeight="8100" tabRatio="835" activeTab="2"/>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7" i="5" l="1"/>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J118" i="7" s="1"/>
  <c r="I115" i="7"/>
  <c r="J114" i="7" s="1"/>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S118" i="7" s="1"/>
  <c r="P94" i="7" s="1"/>
  <c r="N115" i="7"/>
  <c r="N98" i="4"/>
  <c r="M98" i="4"/>
  <c r="N97" i="4"/>
  <c r="M97" i="4"/>
  <c r="N99" i="4"/>
  <c r="M99" i="4"/>
  <c r="F123" i="7"/>
  <c r="G123" i="7" s="1"/>
  <c r="E123" i="7"/>
  <c r="D122" i="7"/>
  <c r="E122" i="7" s="1"/>
  <c r="F122" i="7" s="1"/>
  <c r="G122" i="7" s="1"/>
  <c r="D119" i="7"/>
  <c r="D115" i="7"/>
  <c r="H127" i="7" l="1"/>
  <c r="I127" i="7" s="1"/>
  <c r="H122" i="7"/>
  <c r="I122" i="7" s="1"/>
  <c r="O118" i="7"/>
  <c r="L94" i="7" s="1"/>
  <c r="S114" i="7"/>
  <c r="O94" i="7" s="1"/>
  <c r="O114" i="7"/>
  <c r="K94" i="7" s="1"/>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I42"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E118" i="7"/>
  <c r="D94" i="7" s="1"/>
  <c r="E114" i="7"/>
  <c r="C94" i="7" s="1"/>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I104" i="5"/>
  <c r="H104" i="5"/>
  <c r="G104" i="5"/>
  <c r="F104" i="5"/>
  <c r="E104" i="5"/>
  <c r="H106" i="5" l="1"/>
  <c r="D121" i="5"/>
  <c r="I106" i="5"/>
  <c r="E106" i="5"/>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O72" i="7" l="1"/>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F191" i="4" l="1"/>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M42" i="12" s="1"/>
  <c r="F44" i="12" s="1"/>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C114" i="10" s="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E109" i="10" l="1"/>
  <c r="O99" i="10" s="1"/>
  <c r="J109" i="10"/>
  <c r="M92" i="10" s="1"/>
  <c r="N104" i="10"/>
  <c r="O97" i="10"/>
  <c r="N97" i="10"/>
  <c r="N96" i="10"/>
  <c r="E85" i="10"/>
  <c r="L71" i="10" s="1"/>
  <c r="O106" i="10"/>
  <c r="O98" i="10"/>
  <c r="L47" i="10"/>
  <c r="N103" i="10"/>
  <c r="N95" i="10"/>
  <c r="N94" i="10"/>
  <c r="O102" i="10"/>
  <c r="O94" i="10"/>
  <c r="N91" i="10"/>
  <c r="N101" i="10"/>
  <c r="O93" i="10"/>
  <c r="O91" i="10"/>
  <c r="N100" i="10"/>
  <c r="N92" i="10"/>
  <c r="O100" i="10"/>
  <c r="O92" i="10"/>
  <c r="O107"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8" i="10" l="1"/>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<sst xmlns="http://schemas.openxmlformats.org/spreadsheetml/2006/main" count="3093" uniqueCount="1295">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</sst>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4">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cellStyleXfs>
  <cellXfs count="83">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0" fontId="0" fillId="0" borderId="0" xfId="0" applyAlignment="1">
      <alignment horizontal="center"/>
    </xf>
  </cellXfs>
  <cellStyles count="5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B07AD8"/>
      <color rgb="FFFF938B"/>
      <color rgb="FFC59EE2"/>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Fertility!$C$94:$U$94</c:f>
              <c:numCache>
                <c:formatCode>##0.0;\-##0.0;0</c:formatCode>
                <c:ptCount val="19"/>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pt idx="15">
                  <c:v>65.022000000000006</c:v>
                </c:pt>
                <c:pt idx="16">
                  <c:v>60.552999999999997</c:v>
                </c:pt>
                <c:pt idx="17">
                  <c:v>56.177</c:v>
                </c:pt>
                <c:pt idx="18">
                  <c:v>52.183</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Fertility!$C$95:$U$95</c:f>
              <c:numCache>
                <c:formatCode>##0.0;\-##0.0;0</c:formatCode>
                <c:ptCount val="19"/>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pt idx="15">
                  <c:v>154.726</c:v>
                </c:pt>
                <c:pt idx="16">
                  <c:v>145.71299999999999</c:v>
                </c:pt>
                <c:pt idx="17">
                  <c:v>137.16499999999999</c:v>
                </c:pt>
                <c:pt idx="18">
                  <c:v>129.738</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Fertility!$C$96:$U$96</c:f>
              <c:numCache>
                <c:formatCode>##0.0;\-##0.0;0</c:formatCode>
                <c:ptCount val="19"/>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pt idx="15">
                  <c:v>164.82400000000001</c:v>
                </c:pt>
                <c:pt idx="16">
                  <c:v>159.05699999999999</c:v>
                </c:pt>
                <c:pt idx="17">
                  <c:v>153.62100000000001</c:v>
                </c:pt>
                <c:pt idx="18">
                  <c:v>149.28700000000001</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Fertility!$C$97:$U$97</c:f>
              <c:numCache>
                <c:formatCode>##0.0;\-##0.0;0</c:formatCode>
                <c:ptCount val="19"/>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pt idx="15">
                  <c:v>112.6</c:v>
                </c:pt>
                <c:pt idx="16">
                  <c:v>106.702</c:v>
                </c:pt>
                <c:pt idx="17">
                  <c:v>101.782</c:v>
                </c:pt>
                <c:pt idx="18">
                  <c:v>98.244</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chemeClr val="accent5"/>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Fertility!$C$98:$U$98</c:f>
              <c:numCache>
                <c:formatCode>##0.0;\-##0.0;0</c:formatCode>
                <c:ptCount val="19"/>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pt idx="15">
                  <c:v>68.501999999999995</c:v>
                </c:pt>
                <c:pt idx="16">
                  <c:v>62.488</c:v>
                </c:pt>
                <c:pt idx="17">
                  <c:v>57.558999999999997</c:v>
                </c:pt>
                <c:pt idx="18">
                  <c:v>53.819000000000003</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Fertility!$C$99:$U$99</c:f>
              <c:numCache>
                <c:formatCode>##0.0;\-##0.0;0</c:formatCode>
                <c:ptCount val="19"/>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pt idx="15">
                  <c:v>25.962</c:v>
                </c:pt>
                <c:pt idx="16">
                  <c:v>22.911000000000001</c:v>
                </c:pt>
                <c:pt idx="17">
                  <c:v>20.411999999999999</c:v>
                </c:pt>
                <c:pt idx="18">
                  <c:v>18.466000000000001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Fertility!$C$93:$U$93</c:f>
              <c:strCache>
                <c:ptCount val="19"/>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strCache>
            </c:strRef>
          </c:cat>
          <c:val>
            <c:numRef>
              <c:f>Fertility!$C$100:$U$100</c:f>
              <c:numCache>
                <c:formatCode>##0.0;\-##0.0;0</c:formatCode>
                <c:ptCount val="19"/>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pt idx="15">
                  <c:v>15.544</c:v>
                </c:pt>
                <c:pt idx="16">
                  <c:v>13.076000000000001</c:v>
                </c:pt>
                <c:pt idx="17">
                  <c:v>11.023999999999999</c:v>
                </c:pt>
                <c:pt idx="18">
                  <c:v>9.3629999999999995</c:v>
                </c:pt>
              </c:numCache>
            </c:numRef>
          </c:val>
          <c:smooth val="0"/>
          <c:extLst>
            <c:ext xmlns:c16="http://schemas.microsoft.com/office/drawing/2014/chart" uri="{C3380CC4-5D6E-409C-BE32-E72D297353CC}">
              <c16:uniqueId val="{00000006-0FF6-45FF-BD85-1476F7F79997}"/>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477046789770513E-2"/>
                  <c:y val="0.1092584218003373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Fertility!$K$93:$P$93</c:f>
              <c:strCache>
                <c:ptCount val="6"/>
                <c:pt idx="0">
                  <c:v>1990-1995</c:v>
                </c:pt>
                <c:pt idx="1">
                  <c:v>1995-2000</c:v>
                </c:pt>
                <c:pt idx="2">
                  <c:v>2000-2005</c:v>
                </c:pt>
                <c:pt idx="3">
                  <c:v>2005-2010</c:v>
                </c:pt>
                <c:pt idx="4">
                  <c:v>2010-2015</c:v>
                </c:pt>
                <c:pt idx="5">
                  <c:v>2015-2020</c:v>
                </c:pt>
              </c:strCache>
            </c:strRef>
          </c:cat>
          <c:val>
            <c:numRef>
              <c:extLst>
                <c:ext xmlns:c15="http://schemas.microsoft.com/office/drawing/2012/chart" uri="{02D57815-91ED-43cb-92C2-25804820EDAC}">
                  <c15:fullRef>
                    <c15:sqref>Fertility!$C$101:$AF$101</c15:sqref>
                  </c15:fullRef>
                </c:ext>
              </c:extLst>
              <c:f>Fertility!$K$101:$P$101</c:f>
              <c:numCache>
                <c:formatCode>General</c:formatCode>
                <c:ptCount val="6"/>
                <c:pt idx="0">
                  <c:v>5.65</c:v>
                </c:pt>
                <c:pt idx="1">
                  <c:v>5.35</c:v>
                </c:pt>
                <c:pt idx="2">
                  <c:v>4.9999999999999991</c:v>
                </c:pt>
                <c:pt idx="3">
                  <c:v>4.6500000000000004</c:v>
                </c:pt>
                <c:pt idx="4">
                  <c:v>4.0599999999999996</c:v>
                </c:pt>
                <c:pt idx="5">
                  <c:v>3.52</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5" Type="http://schemas.openxmlformats.org/officeDocument/2006/relationships/image" Target="../media/image25.png"/><Relationship Id="rId4" Type="http://schemas.openxmlformats.org/officeDocument/2006/relationships/image" Target="../media/image2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3.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114300</xdr:colOff>
      <xdr:row>0</xdr:row>
      <xdr:rowOff>152401</xdr:rowOff>
    </xdr:from>
    <xdr:to>
      <xdr:col>34</xdr:col>
      <xdr:colOff>466726</xdr:colOff>
      <xdr:row>14</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57150</xdr:colOff>
      <xdr:row>38</xdr:row>
      <xdr:rowOff>9525</xdr:rowOff>
    </xdr:from>
    <xdr:to>
      <xdr:col>20</xdr:col>
      <xdr:colOff>38100</xdr:colOff>
      <xdr:row>44</xdr:row>
      <xdr:rowOff>66675</xdr:rowOff>
    </xdr:to>
    <xdr:sp macro="" textlink="">
      <xdr:nvSpPr>
        <xdr:cNvPr id="3" name="TextBox 2"/>
        <xdr:cNvSpPr txBox="1"/>
      </xdr:nvSpPr>
      <xdr:spPr>
        <a:xfrm>
          <a:off x="8267700" y="7248525"/>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9</xdr:col>
      <xdr:colOff>604837</xdr:colOff>
      <xdr:row>101</xdr:row>
      <xdr:rowOff>19049</xdr:rowOff>
    </xdr:from>
    <xdr:to>
      <xdr:col>20</xdr:col>
      <xdr:colOff>104775</xdr:colOff>
      <xdr:row>119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100012</xdr:colOff>
      <xdr:row>130</xdr:row>
      <xdr:rowOff>114300</xdr:rowOff>
    </xdr:from>
    <xdr:to>
      <xdr:col>16</xdr:col>
      <xdr:colOff>404812</xdr:colOff>
      <xdr:row>145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18</xdr:col>
      <xdr:colOff>300037</xdr:colOff>
      <xdr:row>111</xdr:row>
      <xdr:rowOff>171450</xdr:rowOff>
    </xdr:from>
    <xdr:to>
      <xdr:col>25</xdr:col>
      <xdr:colOff>604837</xdr:colOff>
      <xdr:row>126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142875</xdr:colOff>
      <xdr:row>166</xdr:row>
      <xdr:rowOff>104775</xdr:rowOff>
    </xdr:from>
    <xdr:to>
      <xdr:col>20</xdr:col>
      <xdr:colOff>323850</xdr:colOff>
      <xdr:row>195</xdr:row>
      <xdr:rowOff>171450</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24525" y="31727775"/>
          <a:ext cx="7496175" cy="559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594032</xdr:colOff>
      <xdr:row>13</xdr:row>
      <xdr:rowOff>104775</xdr:rowOff>
    </xdr:from>
    <xdr:to>
      <xdr:col>16</xdr:col>
      <xdr:colOff>114300</xdr:colOff>
      <xdr:row>33</xdr:row>
      <xdr:rowOff>92036</xdr:rowOff>
    </xdr:to>
    <xdr:pic>
      <xdr:nvPicPr>
        <xdr:cNvPr id="2" name="Picture 1"/>
        <xdr:cNvPicPr>
          <a:picLocks noChangeAspect="1"/>
        </xdr:cNvPicPr>
      </xdr:nvPicPr>
      <xdr:blipFill>
        <a:blip xmlns:r="http://schemas.openxmlformats.org/officeDocument/2006/relationships" r:embed="rId1"/>
        <a:stretch>
          <a:fillRect/>
        </a:stretch>
      </xdr:blipFill>
      <xdr:spPr>
        <a:xfrm>
          <a:off x="4251632" y="2581275"/>
          <a:ext cx="5682943" cy="3835361"/>
        </a:xfrm>
        <a:prstGeom prst="rect">
          <a:avLst/>
        </a:prstGeom>
      </xdr:spPr>
    </xdr:pic>
    <xdr:clientData/>
  </xdr:twoCellAnchor>
  <xdr:twoCellAnchor editAs="oneCell">
    <xdr:from>
      <xdr:col>16</xdr:col>
      <xdr:colOff>219076</xdr:colOff>
      <xdr:row>13</xdr:row>
      <xdr:rowOff>152402</xdr:rowOff>
    </xdr:from>
    <xdr:to>
      <xdr:col>24</xdr:col>
      <xdr:colOff>438150</xdr:colOff>
      <xdr:row>33</xdr:row>
      <xdr:rowOff>84928</xdr:rowOff>
    </xdr:to>
    <xdr:pic>
      <xdr:nvPicPr>
        <xdr:cNvPr id="3" name="Picture 2"/>
        <xdr:cNvPicPr>
          <a:picLocks noChangeAspect="1"/>
        </xdr:cNvPicPr>
      </xdr:nvPicPr>
      <xdr:blipFill>
        <a:blip xmlns:r="http://schemas.openxmlformats.org/officeDocument/2006/relationships" r:embed="rId2"/>
        <a:stretch>
          <a:fillRect/>
        </a:stretch>
      </xdr:blipFill>
      <xdr:spPr>
        <a:xfrm>
          <a:off x="10039351" y="2628902"/>
          <a:ext cx="5095874" cy="3780626"/>
        </a:xfrm>
        <a:prstGeom prst="rect">
          <a:avLst/>
        </a:prstGeom>
      </xdr:spPr>
    </xdr:pic>
    <xdr:clientData/>
  </xdr:twoCellAnchor>
  <xdr:twoCellAnchor editAs="oneCell">
    <xdr:from>
      <xdr:col>8</xdr:col>
      <xdr:colOff>638174</xdr:colOff>
      <xdr:row>34</xdr:row>
      <xdr:rowOff>47625</xdr:rowOff>
    </xdr:from>
    <xdr:to>
      <xdr:col>16</xdr:col>
      <xdr:colOff>256148</xdr:colOff>
      <xdr:row>51</xdr:row>
      <xdr:rowOff>142899</xdr:rowOff>
    </xdr:to>
    <xdr:pic>
      <xdr:nvPicPr>
        <xdr:cNvPr id="4" name="Picture 3"/>
        <xdr:cNvPicPr>
          <a:picLocks noChangeAspect="1"/>
        </xdr:cNvPicPr>
      </xdr:nvPicPr>
      <xdr:blipFill>
        <a:blip xmlns:r="http://schemas.openxmlformats.org/officeDocument/2006/relationships" r:embed="rId3"/>
        <a:stretch>
          <a:fillRect/>
        </a:stretch>
      </xdr:blipFill>
      <xdr:spPr>
        <a:xfrm>
          <a:off x="5514974" y="6562725"/>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4"/>
  <sheetViews>
    <sheetView topLeftCell="A143" workbookViewId="0">
      <selection activeCell="O194" sqref="O194"/>
    </sheetView>
  </sheetViews>
  <sheetFormatPr defaultRowHeight="15" x14ac:dyDescent="0.25"/>
  <cols>
    <col min="3" max="3" width="10.140625" bestFit="1" customWidth="1"/>
    <col min="4" max="4" width="11.7109375" bestFit="1" customWidth="1"/>
    <col min="5" max="8" width="10.140625" bestFit="1" customWidth="1"/>
    <col min="9" max="9" width="12.85546875" bestFit="1" customWidth="1"/>
    <col min="10" max="10" width="12" customWidth="1"/>
    <col min="13" max="13" width="9.8554687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row>
    <row r="54" spans="1:18" x14ac:dyDescent="0.25">
      <c r="B54">
        <v>1979</v>
      </c>
      <c r="C54" s="4">
        <v>2643956</v>
      </c>
      <c r="D54" s="4">
        <v>15327061</v>
      </c>
      <c r="E54">
        <f>C54/D54</f>
        <v>0.17250247780706296</v>
      </c>
    </row>
    <row r="55" spans="1:18" x14ac:dyDescent="0.25">
      <c r="B55">
        <v>1989</v>
      </c>
      <c r="C55" s="4">
        <v>3507160</v>
      </c>
      <c r="D55" s="4">
        <v>21448774</v>
      </c>
    </row>
    <row r="56" spans="1:18" x14ac:dyDescent="0.25">
      <c r="B56">
        <v>1999</v>
      </c>
      <c r="C56" s="4">
        <v>4392196</v>
      </c>
      <c r="D56" s="4">
        <v>28686607</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8: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8: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2"/>
  <sheetViews>
    <sheetView topLeftCell="A52" workbookViewId="0">
      <selection activeCell="H72" sqref="H72"/>
    </sheetView>
  </sheetViews>
  <sheetFormatPr defaultRowHeight="15" x14ac:dyDescent="0.25"/>
  <cols>
    <col min="9" max="9" width="10.140625" bestFit="1" customWidth="1"/>
  </cols>
  <sheetData>
    <row r="1" spans="1:26" x14ac:dyDescent="0.25">
      <c r="A1" s="2" t="s">
        <v>390</v>
      </c>
    </row>
    <row r="2" spans="1:26" ht="15" customHeight="1" x14ac:dyDescent="0.25">
      <c r="B2" t="s">
        <v>391</v>
      </c>
      <c r="J2" t="s">
        <v>158</v>
      </c>
      <c r="T2" s="21"/>
      <c r="U2" s="21"/>
      <c r="V2" s="21"/>
      <c r="W2" s="21"/>
      <c r="X2" s="21"/>
      <c r="Y2" s="21"/>
      <c r="Z2" s="21"/>
    </row>
    <row r="3" spans="1:26" ht="15" customHeight="1" x14ac:dyDescent="0.25">
      <c r="B3" t="s">
        <v>80</v>
      </c>
      <c r="C3" t="s">
        <v>222</v>
      </c>
      <c r="D3" t="s">
        <v>217</v>
      </c>
      <c r="E3" t="s">
        <v>144</v>
      </c>
      <c r="J3" s="21" t="s">
        <v>80</v>
      </c>
      <c r="K3" s="21" t="s">
        <v>222</v>
      </c>
      <c r="L3" t="s">
        <v>1246</v>
      </c>
      <c r="M3" t="s">
        <v>1247</v>
      </c>
      <c r="N3" s="21" t="s">
        <v>217</v>
      </c>
      <c r="O3" t="s">
        <v>1246</v>
      </c>
      <c r="P3" t="s">
        <v>1247</v>
      </c>
      <c r="Q3" s="21" t="s">
        <v>144</v>
      </c>
      <c r="R3" t="s">
        <v>1246</v>
      </c>
      <c r="S3" t="s">
        <v>1247</v>
      </c>
    </row>
    <row r="4" spans="1:26" x14ac:dyDescent="0.25">
      <c r="B4" t="s">
        <v>137</v>
      </c>
      <c r="C4">
        <v>3</v>
      </c>
      <c r="D4">
        <v>0.4</v>
      </c>
      <c r="E4">
        <v>1.6</v>
      </c>
      <c r="J4" s="21" t="s">
        <v>137</v>
      </c>
      <c r="K4" s="8">
        <v>4.3395999999999999</v>
      </c>
      <c r="L4" s="8">
        <v>0.63719999999999999</v>
      </c>
      <c r="M4" s="8">
        <v>8.0419999999999998</v>
      </c>
      <c r="N4" s="8">
        <v>0.1419</v>
      </c>
      <c r="O4" s="37">
        <v>0</v>
      </c>
      <c r="P4" s="8">
        <v>0.43490000000000001</v>
      </c>
      <c r="Q4" s="8">
        <v>4.0270000000000001</v>
      </c>
      <c r="R4" s="7">
        <v>0.75009999999999999</v>
      </c>
      <c r="S4" s="7">
        <v>7.3038999999999996</v>
      </c>
      <c r="T4" s="21"/>
      <c r="U4" s="21"/>
      <c r="V4" s="21"/>
      <c r="W4" s="21"/>
      <c r="X4" s="21"/>
      <c r="Y4" s="21"/>
      <c r="Z4" s="21"/>
    </row>
    <row r="5" spans="1:26" x14ac:dyDescent="0.25">
      <c r="B5" t="s">
        <v>138</v>
      </c>
      <c r="C5">
        <v>9</v>
      </c>
      <c r="D5">
        <v>2.4</v>
      </c>
      <c r="E5">
        <v>6</v>
      </c>
      <c r="J5" s="21" t="s">
        <v>138</v>
      </c>
      <c r="K5" s="8">
        <v>29.970300000000002</v>
      </c>
      <c r="L5" s="8">
        <v>19.9102</v>
      </c>
      <c r="M5" s="8">
        <v>40.0304</v>
      </c>
      <c r="N5" s="8">
        <v>5.6208</v>
      </c>
      <c r="O5" s="37">
        <v>0</v>
      </c>
      <c r="P5" s="8">
        <v>11.2532</v>
      </c>
      <c r="Q5" s="8">
        <v>21.856100000000001</v>
      </c>
      <c r="R5" s="7">
        <v>14.6593</v>
      </c>
      <c r="S5" s="7">
        <v>29.052900000000001</v>
      </c>
      <c r="T5" s="21"/>
      <c r="U5" s="21"/>
      <c r="V5" s="21"/>
      <c r="W5" s="21"/>
      <c r="X5" s="21"/>
      <c r="Y5" s="21"/>
      <c r="Z5" s="21"/>
    </row>
    <row r="6" spans="1:26" x14ac:dyDescent="0.25">
      <c r="B6" t="s">
        <v>139</v>
      </c>
      <c r="C6">
        <v>12.9</v>
      </c>
      <c r="D6">
        <v>7.3</v>
      </c>
      <c r="E6">
        <v>10.4</v>
      </c>
      <c r="J6" s="21" t="s">
        <v>139</v>
      </c>
      <c r="K6" s="8">
        <v>21.8535</v>
      </c>
      <c r="L6" s="8">
        <v>9.8117999999999999</v>
      </c>
      <c r="M6" s="8">
        <v>33.895200000000003</v>
      </c>
      <c r="N6" s="8">
        <v>23.183499999999999</v>
      </c>
      <c r="O6" s="8">
        <v>10.3553</v>
      </c>
      <c r="P6" s="8">
        <v>36.011600000000001</v>
      </c>
      <c r="Q6" s="8">
        <v>18.897300000000001</v>
      </c>
      <c r="R6" s="7">
        <v>12.1366</v>
      </c>
      <c r="S6" s="7">
        <v>25.658000000000001</v>
      </c>
      <c r="T6" s="21"/>
      <c r="U6" s="21"/>
      <c r="V6" s="21"/>
      <c r="W6" s="21"/>
      <c r="X6" s="21"/>
      <c r="Y6" s="21"/>
      <c r="Z6" s="21"/>
    </row>
    <row r="7" spans="1:26" x14ac:dyDescent="0.25">
      <c r="B7" t="s">
        <v>140</v>
      </c>
      <c r="C7">
        <v>11.7</v>
      </c>
      <c r="D7">
        <v>6.6</v>
      </c>
      <c r="E7">
        <v>9.4</v>
      </c>
      <c r="J7" s="21" t="s">
        <v>140</v>
      </c>
      <c r="K7" s="8">
        <v>16.320799999999998</v>
      </c>
      <c r="L7" s="8">
        <v>4.9405000000000001</v>
      </c>
      <c r="M7" s="8">
        <v>27.701000000000001</v>
      </c>
      <c r="N7" s="8">
        <v>17.728400000000001</v>
      </c>
      <c r="O7" s="8">
        <v>1.7278</v>
      </c>
      <c r="P7" s="8">
        <v>33.729100000000003</v>
      </c>
      <c r="Q7" s="8">
        <v>11.5449</v>
      </c>
      <c r="R7" s="7">
        <v>6.8776999999999999</v>
      </c>
      <c r="S7" s="7">
        <v>16.2121</v>
      </c>
      <c r="T7" s="21"/>
      <c r="U7" s="21"/>
      <c r="V7" s="21"/>
      <c r="W7" s="21"/>
      <c r="X7" s="21"/>
      <c r="Y7" s="21"/>
      <c r="Z7" s="21"/>
    </row>
    <row r="8" spans="1:26" x14ac:dyDescent="0.25">
      <c r="B8" t="s">
        <v>141</v>
      </c>
      <c r="C8">
        <v>11.8</v>
      </c>
      <c r="D8">
        <v>8.4</v>
      </c>
      <c r="E8">
        <v>10.1</v>
      </c>
      <c r="J8" s="21" t="s">
        <v>141</v>
      </c>
      <c r="K8" s="8">
        <v>17.982800000000001</v>
      </c>
      <c r="L8" s="8">
        <v>6.2957000000000001</v>
      </c>
      <c r="M8" s="8">
        <v>29.67</v>
      </c>
      <c r="N8" s="8">
        <v>19.689599999999999</v>
      </c>
      <c r="O8" s="8">
        <v>2.7372000000000001</v>
      </c>
      <c r="P8" s="8">
        <v>36.642099999999999</v>
      </c>
      <c r="Q8" s="8">
        <v>13.7293</v>
      </c>
      <c r="R8" s="7">
        <v>6.1853999999999996</v>
      </c>
      <c r="S8" s="7">
        <v>21.273299999999999</v>
      </c>
      <c r="T8" s="21"/>
      <c r="U8" s="21"/>
      <c r="V8" s="21"/>
      <c r="W8" s="21"/>
      <c r="X8" s="21"/>
      <c r="Y8" s="21"/>
      <c r="Z8" s="21"/>
    </row>
    <row r="9" spans="1:26" x14ac:dyDescent="0.25">
      <c r="B9" t="s">
        <v>142</v>
      </c>
      <c r="C9">
        <v>9.5</v>
      </c>
      <c r="D9">
        <v>8.8000000000000007</v>
      </c>
      <c r="E9">
        <v>9.1</v>
      </c>
      <c r="J9" s="21" t="s">
        <v>142</v>
      </c>
      <c r="K9" s="8">
        <v>33.171199999999999</v>
      </c>
      <c r="L9" s="8">
        <v>15.0959</v>
      </c>
      <c r="M9" s="8">
        <v>51.246499999999997</v>
      </c>
      <c r="N9" s="8">
        <v>24.622299999999999</v>
      </c>
      <c r="O9" s="8">
        <v>7.0796999999999999</v>
      </c>
      <c r="P9" s="8">
        <v>42.164999999999999</v>
      </c>
      <c r="Q9" s="8">
        <v>17.517399999999999</v>
      </c>
      <c r="R9" s="7">
        <v>9.5665999999999993</v>
      </c>
      <c r="S9" s="7">
        <v>25.4681</v>
      </c>
      <c r="T9" s="21"/>
      <c r="U9" s="21"/>
      <c r="V9" s="21"/>
      <c r="W9" s="21"/>
      <c r="X9" s="21"/>
      <c r="Y9" s="21"/>
      <c r="Z9" s="21"/>
    </row>
    <row r="10" spans="1:26" x14ac:dyDescent="0.25">
      <c r="B10" t="s">
        <v>143</v>
      </c>
      <c r="C10">
        <v>3.9</v>
      </c>
      <c r="D10">
        <v>5.2</v>
      </c>
      <c r="E10">
        <v>4.4000000000000004</v>
      </c>
      <c r="J10" s="21" t="s">
        <v>143</v>
      </c>
      <c r="K10" s="8">
        <v>15.8049</v>
      </c>
      <c r="L10" s="8">
        <v>0</v>
      </c>
      <c r="M10" s="8">
        <v>33.246600000000001</v>
      </c>
      <c r="N10" s="8">
        <v>18.665800000000001</v>
      </c>
      <c r="O10" s="8">
        <v>3.1282999999999999</v>
      </c>
      <c r="P10" s="8">
        <v>34.203200000000002</v>
      </c>
      <c r="Q10" s="8">
        <v>7.2714999999999996</v>
      </c>
      <c r="R10" s="7">
        <v>2.6181000000000001</v>
      </c>
      <c r="S10" s="7">
        <v>11.924899999999999</v>
      </c>
      <c r="T10" s="21"/>
      <c r="U10" s="21"/>
      <c r="V10" s="21"/>
      <c r="W10" s="21"/>
      <c r="X10" s="21"/>
      <c r="Y10" s="21"/>
      <c r="Z10" s="21"/>
    </row>
    <row r="11" spans="1:26" x14ac:dyDescent="0.25">
      <c r="B11" t="s">
        <v>392</v>
      </c>
      <c r="D11">
        <v>5.7</v>
      </c>
      <c r="J11" s="21" t="s">
        <v>392</v>
      </c>
      <c r="K11" t="s">
        <v>1248</v>
      </c>
      <c r="L11" t="s">
        <v>1248</v>
      </c>
      <c r="M11" t="s">
        <v>1248</v>
      </c>
      <c r="N11" s="8">
        <v>20.7746</v>
      </c>
      <c r="O11" s="8">
        <v>4.2534999999999998</v>
      </c>
      <c r="P11" s="8">
        <v>37.295699999999997</v>
      </c>
      <c r="Q11" s="8">
        <v>5.1565000000000003</v>
      </c>
      <c r="R11" s="7">
        <v>0.3695</v>
      </c>
      <c r="S11" s="7">
        <v>9.9436</v>
      </c>
      <c r="T11" s="21"/>
      <c r="U11" s="21"/>
      <c r="V11" s="21"/>
      <c r="W11" s="21"/>
      <c r="X11" s="21"/>
      <c r="Y11" s="21"/>
      <c r="Z11" s="21"/>
    </row>
    <row r="12" spans="1:26" x14ac:dyDescent="0.25">
      <c r="B12" t="s">
        <v>144</v>
      </c>
      <c r="C12">
        <v>8.6999999999999993</v>
      </c>
      <c r="D12">
        <v>4.5999999999999996</v>
      </c>
      <c r="E12">
        <v>6.7</v>
      </c>
      <c r="J12" t="s">
        <v>144</v>
      </c>
      <c r="K12" s="8">
        <v>18.2517</v>
      </c>
      <c r="L12" s="8">
        <v>13.379</v>
      </c>
      <c r="M12" s="8">
        <v>23.124400000000001</v>
      </c>
      <c r="N12" s="8">
        <v>12.285500000000001</v>
      </c>
      <c r="O12" s="8">
        <v>7.8247999999999998</v>
      </c>
      <c r="P12" s="8">
        <v>16.746300000000002</v>
      </c>
      <c r="Q12" s="8">
        <v>15.355399999999999</v>
      </c>
      <c r="R12" s="7">
        <v>11.407500000000001</v>
      </c>
      <c r="S12" s="7">
        <v>19.3032</v>
      </c>
      <c r="T12" s="21"/>
      <c r="U12" s="21"/>
      <c r="V12" s="21"/>
      <c r="W12" s="21"/>
      <c r="X12" s="21"/>
      <c r="Y12" s="21"/>
      <c r="Z12" s="21"/>
    </row>
    <row r="13" spans="1:26" x14ac:dyDescent="0.25">
      <c r="B13" t="s">
        <v>158</v>
      </c>
      <c r="C13">
        <v>18.3</v>
      </c>
      <c r="D13">
        <v>1.6</v>
      </c>
      <c r="E13">
        <v>15.1</v>
      </c>
      <c r="K13" t="s">
        <v>531</v>
      </c>
      <c r="S13" s="21"/>
      <c r="T13" s="21"/>
      <c r="U13" s="21"/>
      <c r="V13" s="21"/>
      <c r="W13" s="21"/>
      <c r="X13" s="21"/>
      <c r="Y13" s="21"/>
      <c r="Z13" s="21"/>
    </row>
    <row r="14" spans="1:26" x14ac:dyDescent="0.25">
      <c r="S14" s="21"/>
      <c r="T14" s="21"/>
      <c r="U14" s="21"/>
      <c r="V14" s="21"/>
      <c r="W14" s="21"/>
      <c r="X14" s="21"/>
      <c r="Y14" s="21"/>
      <c r="Z14" s="21"/>
    </row>
    <row r="15" spans="1:26" s="21" customFormat="1" x14ac:dyDescent="0.25">
      <c r="A15" s="2" t="s">
        <v>534</v>
      </c>
    </row>
    <row r="16" spans="1:26"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row>
    <row r="29" spans="1:26" s="21" customFormat="1" x14ac:dyDescent="0.25">
      <c r="B29" s="21" t="s">
        <v>158</v>
      </c>
      <c r="C29" s="19">
        <v>0.18</v>
      </c>
      <c r="D29" s="19">
        <v>0.11</v>
      </c>
      <c r="E29" s="19">
        <v>0.14899999999999999</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S32" s="21"/>
      <c r="T32" s="21"/>
      <c r="U32" s="21"/>
      <c r="V32" s="21"/>
      <c r="W32" s="21"/>
      <c r="X32" s="21"/>
      <c r="Y32" s="21"/>
      <c r="Z32" s="21"/>
    </row>
    <row r="33" spans="1:26" x14ac:dyDescent="0.25">
      <c r="A33" s="54"/>
      <c r="B33" s="54" t="s">
        <v>246</v>
      </c>
      <c r="C33" s="54" t="s">
        <v>222</v>
      </c>
      <c r="D33" s="54" t="s">
        <v>223</v>
      </c>
      <c r="E33" s="54"/>
      <c r="T33" s="21"/>
      <c r="U33" s="21"/>
      <c r="V33" s="21"/>
      <c r="W33" s="21"/>
      <c r="X33" s="21"/>
      <c r="Y33" s="21"/>
      <c r="Z33" s="21"/>
    </row>
    <row r="34" spans="1:26" x14ac:dyDescent="0.25">
      <c r="A34" s="54"/>
      <c r="B34" s="54" t="s">
        <v>137</v>
      </c>
      <c r="C34" s="55">
        <v>0.05</v>
      </c>
      <c r="D34" s="55">
        <v>0.02</v>
      </c>
      <c r="E34" s="54"/>
      <c r="T34" s="21"/>
      <c r="U34" s="21"/>
      <c r="V34" s="21"/>
      <c r="W34" s="21"/>
      <c r="X34" s="21"/>
      <c r="Y34" s="21"/>
      <c r="Z34" s="21"/>
    </row>
    <row r="35" spans="1:26" x14ac:dyDescent="0.25">
      <c r="A35" s="54"/>
      <c r="B35" s="54" t="s">
        <v>394</v>
      </c>
      <c r="C35" s="55">
        <v>0.1414</v>
      </c>
      <c r="D35" s="55">
        <v>2.93E-2</v>
      </c>
      <c r="E35" s="54"/>
      <c r="T35" s="21"/>
      <c r="U35" s="21"/>
      <c r="V35" s="21"/>
      <c r="W35" s="21"/>
      <c r="X35" s="21"/>
      <c r="Y35" s="21"/>
      <c r="Z35" s="21"/>
    </row>
    <row r="36" spans="1:26" x14ac:dyDescent="0.25">
      <c r="A36" s="54"/>
      <c r="B36" s="54" t="s">
        <v>139</v>
      </c>
      <c r="C36" s="55">
        <v>0.25</v>
      </c>
      <c r="D36" s="55">
        <v>0.21</v>
      </c>
      <c r="E36" s="54"/>
      <c r="T36" s="21"/>
      <c r="U36" s="21"/>
      <c r="V36" s="21"/>
      <c r="W36" s="21"/>
      <c r="X36" s="21"/>
      <c r="Y36" s="21"/>
      <c r="Z36" s="21"/>
    </row>
    <row r="37" spans="1:26" x14ac:dyDescent="0.25">
      <c r="A37" s="54"/>
      <c r="B37" s="54" t="s">
        <v>140</v>
      </c>
      <c r="C37" s="55">
        <v>0.21</v>
      </c>
      <c r="D37" s="55">
        <v>0.24</v>
      </c>
      <c r="E37" s="54"/>
      <c r="T37" s="21"/>
      <c r="U37" s="21"/>
      <c r="V37" s="21"/>
      <c r="W37" s="21"/>
      <c r="X37" s="21"/>
      <c r="Y37" s="21"/>
      <c r="Z37" s="21"/>
    </row>
    <row r="38" spans="1:26" x14ac:dyDescent="0.25">
      <c r="A38" s="54"/>
      <c r="B38" s="54" t="s">
        <v>141</v>
      </c>
      <c r="C38" s="55">
        <v>0.28000000000000003</v>
      </c>
      <c r="D38" s="55">
        <v>0.2</v>
      </c>
      <c r="E38" s="54"/>
      <c r="T38" s="21"/>
      <c r="U38" s="21"/>
      <c r="V38" s="21"/>
      <c r="W38" s="21"/>
      <c r="X38" s="21"/>
      <c r="Y38" s="21"/>
      <c r="Z38" s="21"/>
    </row>
    <row r="39" spans="1:26" x14ac:dyDescent="0.25">
      <c r="A39" s="54"/>
      <c r="B39" s="54" t="s">
        <v>142</v>
      </c>
      <c r="C39" s="55">
        <v>0.17</v>
      </c>
      <c r="D39" s="55">
        <v>0.31</v>
      </c>
      <c r="E39" s="54"/>
      <c r="T39" s="21"/>
      <c r="U39" s="21"/>
      <c r="V39" s="21"/>
      <c r="W39" s="21"/>
      <c r="X39" s="21"/>
      <c r="Y39" s="21"/>
      <c r="Z39" s="21"/>
    </row>
    <row r="40" spans="1:26" s="21" customFormat="1" x14ac:dyDescent="0.25">
      <c r="A40" s="54"/>
      <c r="B40" s="54" t="s">
        <v>143</v>
      </c>
      <c r="C40" s="55">
        <v>0.23</v>
      </c>
      <c r="D40" s="55">
        <v>0.16</v>
      </c>
      <c r="E40" s="54"/>
    </row>
    <row r="41" spans="1:26" s="21" customFormat="1" x14ac:dyDescent="0.25">
      <c r="A41" s="54"/>
      <c r="B41" s="54" t="s">
        <v>392</v>
      </c>
      <c r="C41" s="55">
        <v>0.12</v>
      </c>
      <c r="D41" s="55">
        <v>0.21</v>
      </c>
      <c r="E41" s="54"/>
    </row>
    <row r="42" spans="1:26" s="21" customFormat="1" x14ac:dyDescent="0.25">
      <c r="A42" s="54"/>
      <c r="B42" s="54" t="s">
        <v>535</v>
      </c>
      <c r="C42" s="55">
        <v>0.06</v>
      </c>
      <c r="D42" s="55">
        <v>0.12</v>
      </c>
      <c r="E42" s="54"/>
    </row>
    <row r="43" spans="1:26" s="21" customFormat="1" x14ac:dyDescent="0.25">
      <c r="A43" s="54"/>
      <c r="B43" s="54" t="s">
        <v>536</v>
      </c>
      <c r="C43" s="55">
        <v>0.04</v>
      </c>
      <c r="D43" s="55">
        <v>0.12</v>
      </c>
      <c r="E43" s="54"/>
    </row>
    <row r="44" spans="1:26" x14ac:dyDescent="0.25">
      <c r="A44" s="54"/>
      <c r="B44" s="54" t="s">
        <v>395</v>
      </c>
      <c r="C44" s="55">
        <v>1E-3</v>
      </c>
      <c r="D44" s="55">
        <v>5.11E-2</v>
      </c>
      <c r="E44" s="54"/>
      <c r="T44" s="21"/>
      <c r="U44" s="21"/>
      <c r="V44" s="21"/>
      <c r="W44" s="21"/>
      <c r="X44" s="21"/>
      <c r="Y44" s="21"/>
      <c r="Z44" s="21"/>
    </row>
    <row r="45" spans="1:26" x14ac:dyDescent="0.25">
      <c r="A45" s="54"/>
      <c r="B45" s="54" t="s">
        <v>396</v>
      </c>
      <c r="C45" s="55">
        <v>0</v>
      </c>
      <c r="D45" s="55">
        <v>1.6500000000000001E-2</v>
      </c>
      <c r="E45" s="54"/>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row>
    <row r="61" spans="1:26" x14ac:dyDescent="0.25">
      <c r="B61" s="21" t="s">
        <v>80</v>
      </c>
      <c r="C61" s="21" t="s">
        <v>222</v>
      </c>
      <c r="D61" t="s">
        <v>1246</v>
      </c>
      <c r="E61" t="s">
        <v>1247</v>
      </c>
      <c r="F61" s="21" t="s">
        <v>217</v>
      </c>
      <c r="G61" t="s">
        <v>1246</v>
      </c>
      <c r="H61" t="s">
        <v>1247</v>
      </c>
      <c r="I61" s="21" t="s">
        <v>144</v>
      </c>
      <c r="J61" t="s">
        <v>1246</v>
      </c>
      <c r="K61"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row>
    <row r="65" spans="1:14"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row>
    <row r="66" spans="1:14"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row>
    <row r="67" spans="1:14"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row>
    <row r="68" spans="1:14"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row>
    <row r="69" spans="1:14" x14ac:dyDescent="0.25">
      <c r="B69" s="21" t="s">
        <v>392</v>
      </c>
      <c r="C69" s="21" t="s">
        <v>1248</v>
      </c>
      <c r="D69" t="s">
        <v>1248</v>
      </c>
      <c r="E69" t="s">
        <v>1248</v>
      </c>
      <c r="F69" s="8">
        <v>15.9094</v>
      </c>
      <c r="G69" s="8">
        <v>3.0767000000000002</v>
      </c>
      <c r="H69" s="8">
        <v>28.742100000000001</v>
      </c>
      <c r="I69" s="31" t="s">
        <v>1248</v>
      </c>
      <c r="J69" s="8">
        <v>3.0767000000000002</v>
      </c>
      <c r="K69" s="8">
        <v>28.742100000000001</v>
      </c>
    </row>
    <row r="70" spans="1:14"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row>
    <row r="72" spans="1:14" x14ac:dyDescent="0.25">
      <c r="A72" s="2" t="s">
        <v>588</v>
      </c>
    </row>
    <row r="73" spans="1:14" x14ac:dyDescent="0.25">
      <c r="N73" s="2"/>
    </row>
    <row r="74" spans="1:14" x14ac:dyDescent="0.25">
      <c r="B74" t="s">
        <v>589</v>
      </c>
    </row>
    <row r="75" spans="1:14" x14ac:dyDescent="0.25">
      <c r="B75" t="s">
        <v>483</v>
      </c>
      <c r="C75" t="s">
        <v>215</v>
      </c>
      <c r="D75" t="s">
        <v>223</v>
      </c>
      <c r="E75" t="s">
        <v>144</v>
      </c>
    </row>
    <row r="76" spans="1:14" x14ac:dyDescent="0.25">
      <c r="B76" s="21" t="s">
        <v>473</v>
      </c>
      <c r="C76" s="18">
        <v>0.224</v>
      </c>
      <c r="D76" s="18">
        <v>0.19400000000000001</v>
      </c>
      <c r="E76" s="18">
        <v>0.21</v>
      </c>
    </row>
    <row r="77" spans="1:14" x14ac:dyDescent="0.25">
      <c r="B77" s="21" t="s">
        <v>480</v>
      </c>
      <c r="C77" s="18">
        <v>4.7E-2</v>
      </c>
      <c r="D77" s="18">
        <v>0.04</v>
      </c>
      <c r="E77" s="18">
        <v>4.3999999999999997E-2</v>
      </c>
    </row>
    <row r="78" spans="1:14" x14ac:dyDescent="0.25">
      <c r="B78" s="21" t="s">
        <v>474</v>
      </c>
      <c r="C78" s="18">
        <v>0.14199999999999999</v>
      </c>
      <c r="D78" s="18">
        <v>0.122</v>
      </c>
      <c r="E78" s="18">
        <v>0.13300000000000001</v>
      </c>
    </row>
    <row r="79" spans="1:14" x14ac:dyDescent="0.25">
      <c r="B79" s="21" t="s">
        <v>472</v>
      </c>
      <c r="C79" s="18">
        <v>0.17399999999999999</v>
      </c>
      <c r="D79" s="18">
        <v>0.15</v>
      </c>
      <c r="E79" s="18">
        <v>0.16300000000000001</v>
      </c>
    </row>
    <row r="80" spans="1:14"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2:8" x14ac:dyDescent="0.25">
      <c r="B177" t="s">
        <v>1011</v>
      </c>
      <c r="C177">
        <v>29.1</v>
      </c>
      <c r="D177">
        <v>25.6</v>
      </c>
      <c r="E177">
        <v>32.6</v>
      </c>
      <c r="F177">
        <v>18.3</v>
      </c>
      <c r="G177">
        <v>13.6</v>
      </c>
      <c r="H177">
        <v>23.7</v>
      </c>
    </row>
    <row r="178" spans="2:8" x14ac:dyDescent="0.25">
      <c r="B178" t="s">
        <v>156</v>
      </c>
      <c r="C178">
        <v>34.5</v>
      </c>
      <c r="D178">
        <v>30.2</v>
      </c>
      <c r="E178">
        <v>38.799999999999997</v>
      </c>
      <c r="F178">
        <v>33.1</v>
      </c>
      <c r="G178">
        <v>25.8</v>
      </c>
      <c r="H178">
        <v>41.1</v>
      </c>
    </row>
    <row r="179" spans="2:8" x14ac:dyDescent="0.25">
      <c r="B179" t="s">
        <v>157</v>
      </c>
      <c r="C179">
        <v>36.5</v>
      </c>
      <c r="D179">
        <v>27.9</v>
      </c>
      <c r="E179">
        <v>45</v>
      </c>
      <c r="F179">
        <v>27.7</v>
      </c>
      <c r="G179">
        <v>18.399999999999999</v>
      </c>
      <c r="H179">
        <v>38.6</v>
      </c>
    </row>
    <row r="180" spans="2:8" x14ac:dyDescent="0.25">
      <c r="B180" t="s">
        <v>1012</v>
      </c>
      <c r="C180">
        <v>23.2</v>
      </c>
      <c r="D180">
        <v>20</v>
      </c>
      <c r="E180">
        <v>26.8</v>
      </c>
      <c r="F180">
        <v>19.8</v>
      </c>
      <c r="G180">
        <v>16.7</v>
      </c>
      <c r="H180">
        <v>23.1</v>
      </c>
    </row>
    <row r="183" spans="2:8" x14ac:dyDescent="0.25">
      <c r="C183" s="37"/>
      <c r="D183" s="37"/>
    </row>
    <row r="184" spans="2:8" x14ac:dyDescent="0.25">
      <c r="C184" s="37"/>
      <c r="D184" s="37"/>
    </row>
    <row r="185" spans="2:8" x14ac:dyDescent="0.25">
      <c r="C185" s="37"/>
      <c r="D185" s="37"/>
    </row>
    <row r="186" spans="2:8" x14ac:dyDescent="0.25">
      <c r="C186" s="37"/>
      <c r="D186" s="37"/>
    </row>
    <row r="187" spans="2:8" x14ac:dyDescent="0.25">
      <c r="C187" s="37"/>
      <c r="D187" s="37"/>
    </row>
    <row r="188" spans="2:8" x14ac:dyDescent="0.25">
      <c r="C188" s="37"/>
      <c r="D188" s="37"/>
    </row>
    <row r="189" spans="2:8" x14ac:dyDescent="0.25">
      <c r="C189" s="37"/>
      <c r="D189" s="37"/>
    </row>
    <row r="190" spans="2:8" x14ac:dyDescent="0.25">
      <c r="C190" s="37"/>
      <c r="D190" s="37"/>
    </row>
    <row r="191" spans="2:8" x14ac:dyDescent="0.25">
      <c r="C191" s="37"/>
      <c r="D191" s="37"/>
    </row>
    <row r="192" spans="2:8" x14ac:dyDescent="0.25">
      <c r="C192" s="37"/>
      <c r="D192" s="37"/>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2">
        <v>2015</v>
      </c>
      <c r="D34" s="82"/>
      <c r="E34" s="82"/>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57" workbookViewId="0">
      <selection activeCell="N79" sqref="N79"/>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abSelected="1" workbookViewId="0">
      <selection activeCell="H23" sqref="H23"/>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37"/>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row>
    <row r="16" spans="1:19" s="37" customFormat="1" x14ac:dyDescent="0.25">
      <c r="B16" s="37" t="s">
        <v>137</v>
      </c>
      <c r="C16" s="37">
        <v>37</v>
      </c>
      <c r="D16" s="37">
        <v>22.2</v>
      </c>
      <c r="E16" s="37">
        <v>54.8</v>
      </c>
      <c r="G16" s="37" t="s">
        <v>137</v>
      </c>
      <c r="H16" s="7">
        <v>37.1738</v>
      </c>
      <c r="I16" s="7">
        <v>20.588000000000001</v>
      </c>
      <c r="J16" s="7">
        <v>53.759500000000003</v>
      </c>
    </row>
    <row r="17" spans="1:12" s="37" customFormat="1" x14ac:dyDescent="0.25">
      <c r="B17" s="37" t="s">
        <v>138</v>
      </c>
      <c r="C17" s="37">
        <v>46.5</v>
      </c>
      <c r="D17" s="37">
        <v>32.299999999999997</v>
      </c>
      <c r="E17" s="37">
        <v>61.3</v>
      </c>
      <c r="G17" s="37" t="s">
        <v>138</v>
      </c>
      <c r="H17" s="7">
        <v>46.828499999999998</v>
      </c>
      <c r="I17" s="7">
        <v>32.288699999999999</v>
      </c>
      <c r="J17" s="7">
        <v>61.368200000000002</v>
      </c>
    </row>
    <row r="18" spans="1:12" s="37" customFormat="1" x14ac:dyDescent="0.25">
      <c r="B18" s="37" t="s">
        <v>139</v>
      </c>
      <c r="C18" s="37">
        <v>39</v>
      </c>
      <c r="D18" s="37">
        <v>25.8</v>
      </c>
      <c r="E18" s="37">
        <v>54</v>
      </c>
      <c r="G18" s="37" t="s">
        <v>139</v>
      </c>
      <c r="H18" s="7">
        <v>39.555999999999997</v>
      </c>
      <c r="I18" s="7">
        <v>25.258800000000001</v>
      </c>
      <c r="J18" s="7">
        <v>53.853200000000001</v>
      </c>
    </row>
    <row r="19" spans="1:12" s="37" customFormat="1" x14ac:dyDescent="0.25">
      <c r="B19" s="37" t="s">
        <v>140</v>
      </c>
      <c r="C19" s="37">
        <v>55.4</v>
      </c>
      <c r="D19" s="37">
        <v>32.6</v>
      </c>
      <c r="E19" s="37">
        <v>76.2</v>
      </c>
      <c r="G19" s="37" t="s">
        <v>156</v>
      </c>
      <c r="H19" s="7">
        <v>55.9163</v>
      </c>
      <c r="I19" s="7">
        <v>37.942700000000002</v>
      </c>
      <c r="J19" s="7">
        <v>73.889899999999997</v>
      </c>
    </row>
    <row r="20" spans="1:12" s="37" customFormat="1" x14ac:dyDescent="0.25">
      <c r="B20" s="37" t="s">
        <v>141</v>
      </c>
      <c r="C20" s="37">
        <v>55.9</v>
      </c>
      <c r="D20" s="37">
        <v>37.6</v>
      </c>
      <c r="E20" s="37">
        <v>72.7</v>
      </c>
      <c r="G20" s="37" t="s">
        <v>157</v>
      </c>
      <c r="H20" s="7">
        <v>60.321199999999997</v>
      </c>
      <c r="I20" s="7">
        <v>40.520200000000003</v>
      </c>
      <c r="J20" s="7">
        <v>80.122200000000007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3" x14ac:dyDescent="0.25">
      <c r="B33" t="s">
        <v>419</v>
      </c>
      <c r="C33">
        <v>4.0999999999999996</v>
      </c>
      <c r="D33">
        <v>3.1</v>
      </c>
    </row>
    <row r="34" spans="1:13" x14ac:dyDescent="0.25">
      <c r="B34" t="s">
        <v>420</v>
      </c>
      <c r="C34">
        <v>14.8</v>
      </c>
      <c r="D34">
        <v>16.899999999999999</v>
      </c>
    </row>
    <row r="35" spans="1:13" x14ac:dyDescent="0.25">
      <c r="B35" t="s">
        <v>144</v>
      </c>
      <c r="C35">
        <v>5.9</v>
      </c>
      <c r="D35">
        <v>4.4000000000000004</v>
      </c>
    </row>
    <row r="37" spans="1:13" x14ac:dyDescent="0.25">
      <c r="A37" s="2" t="s">
        <v>1255</v>
      </c>
    </row>
    <row r="38" spans="1:13" x14ac:dyDescent="0.25">
      <c r="A38" t="s">
        <v>230</v>
      </c>
      <c r="B38" t="s">
        <v>231</v>
      </c>
      <c r="F38" t="s">
        <v>179</v>
      </c>
      <c r="J38" t="s">
        <v>1293</v>
      </c>
    </row>
    <row r="39" spans="1:13" x14ac:dyDescent="0.25">
      <c r="B39" t="s">
        <v>80</v>
      </c>
      <c r="C39" t="s">
        <v>232</v>
      </c>
      <c r="F39" s="37" t="s">
        <v>80</v>
      </c>
      <c r="G39" s="37" t="s">
        <v>232</v>
      </c>
      <c r="H39" t="s">
        <v>575</v>
      </c>
      <c r="I39" t="s">
        <v>576</v>
      </c>
      <c r="J39" t="s">
        <v>80</v>
      </c>
      <c r="K39" t="s">
        <v>232</v>
      </c>
      <c r="L39" t="s">
        <v>575</v>
      </c>
      <c r="M39" t="s">
        <v>576</v>
      </c>
    </row>
    <row r="40" spans="1:13" x14ac:dyDescent="0.25">
      <c r="B40" t="s">
        <v>155</v>
      </c>
      <c r="C40">
        <v>91.4</v>
      </c>
      <c r="F40" s="37" t="s">
        <v>137</v>
      </c>
      <c r="G40" s="37">
        <v>81.3</v>
      </c>
      <c r="H40">
        <v>75.900000000000006</v>
      </c>
      <c r="I40">
        <v>85.7</v>
      </c>
      <c r="J40" t="s">
        <v>137</v>
      </c>
      <c r="K40" s="7">
        <v>81.041499999999999</v>
      </c>
      <c r="L40" s="7">
        <v>76.115799999999993</v>
      </c>
      <c r="M40" s="7">
        <v>85.967299999999994</v>
      </c>
    </row>
    <row r="41" spans="1:13" x14ac:dyDescent="0.25">
      <c r="B41" t="s">
        <v>137</v>
      </c>
      <c r="C41">
        <v>87.1</v>
      </c>
      <c r="F41" s="37" t="s">
        <v>138</v>
      </c>
      <c r="G41" s="37">
        <v>82.2</v>
      </c>
      <c r="H41">
        <v>76.3</v>
      </c>
      <c r="I41">
        <v>86.9</v>
      </c>
      <c r="J41" s="37" t="s">
        <v>138</v>
      </c>
      <c r="K41" s="7">
        <v>82.239800000000002</v>
      </c>
      <c r="L41" s="7">
        <v>76.9679</v>
      </c>
      <c r="M41" s="7">
        <v>87.511799999999994</v>
      </c>
    </row>
    <row r="42" spans="1:13" x14ac:dyDescent="0.25">
      <c r="B42" t="s">
        <v>138</v>
      </c>
      <c r="C42">
        <v>96.5</v>
      </c>
      <c r="F42" s="37" t="s">
        <v>139</v>
      </c>
      <c r="G42" s="37">
        <v>70.900000000000006</v>
      </c>
      <c r="H42">
        <v>63</v>
      </c>
      <c r="I42">
        <v>77.7</v>
      </c>
      <c r="J42" s="37" t="s">
        <v>139</v>
      </c>
      <c r="K42" s="7">
        <v>70.877099999999999</v>
      </c>
      <c r="L42" s="7">
        <v>63.5105</v>
      </c>
      <c r="M42" s="7">
        <v>78.243700000000004</v>
      </c>
    </row>
    <row r="43" spans="1:13" x14ac:dyDescent="0.25">
      <c r="B43" t="s">
        <v>139</v>
      </c>
      <c r="C43">
        <v>94.6</v>
      </c>
      <c r="F43" s="37" t="s">
        <v>140</v>
      </c>
      <c r="G43" s="37">
        <v>66.8</v>
      </c>
      <c r="H43">
        <v>58.4</v>
      </c>
      <c r="I43">
        <v>74.2</v>
      </c>
      <c r="J43" t="s">
        <v>156</v>
      </c>
      <c r="K43" s="7">
        <v>63.777799999999999</v>
      </c>
      <c r="L43" s="7">
        <v>58.135199999999998</v>
      </c>
      <c r="M43" s="7">
        <v>69.420400000000001</v>
      </c>
    </row>
    <row r="44" spans="1:13" x14ac:dyDescent="0.25">
      <c r="B44" t="s">
        <v>156</v>
      </c>
      <c r="C44">
        <v>93.4</v>
      </c>
      <c r="F44" s="37" t="s">
        <v>141</v>
      </c>
      <c r="G44" s="37">
        <v>60.8</v>
      </c>
      <c r="H44">
        <v>53</v>
      </c>
      <c r="I44">
        <v>68.099999999999994</v>
      </c>
      <c r="J44" t="s">
        <v>157</v>
      </c>
      <c r="K44" s="7">
        <v>61.665799999999997</v>
      </c>
      <c r="L44" s="7">
        <v>53.512</v>
      </c>
      <c r="M44" s="7">
        <v>69.819500000000005</v>
      </c>
    </row>
    <row r="45" spans="1:13" x14ac:dyDescent="0.25">
      <c r="B45" t="s">
        <v>157</v>
      </c>
      <c r="C45">
        <v>91.9</v>
      </c>
      <c r="F45" s="37" t="s">
        <v>142</v>
      </c>
      <c r="G45" s="37">
        <v>57.5</v>
      </c>
      <c r="H45">
        <v>46.7</v>
      </c>
      <c r="I45">
        <v>68</v>
      </c>
      <c r="J45" t="s">
        <v>1294</v>
      </c>
      <c r="K45" s="7">
        <v>60.636200000000002</v>
      </c>
      <c r="L45" s="7">
        <v>48.070700000000002</v>
      </c>
      <c r="M45" s="7">
        <v>73.201800000000006</v>
      </c>
    </row>
    <row r="46" spans="1:13" x14ac:dyDescent="0.25">
      <c r="B46" t="s">
        <v>144</v>
      </c>
      <c r="C46">
        <v>92.6</v>
      </c>
      <c r="F46" s="37" t="s">
        <v>143</v>
      </c>
      <c r="G46" s="37">
        <v>66</v>
      </c>
      <c r="H46">
        <v>55.6</v>
      </c>
      <c r="I46">
        <v>75.099999999999994</v>
      </c>
    </row>
    <row r="47" spans="1:13" x14ac:dyDescent="0.25">
      <c r="B47" t="s">
        <v>158</v>
      </c>
      <c r="C47">
        <v>72.099999999999994</v>
      </c>
    </row>
    <row r="48" spans="1:13"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98" workbookViewId="0">
      <selection activeCell="F66" sqref="F66"/>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row>
    <row r="31" spans="1:10" x14ac:dyDescent="0.25">
      <c r="B31" t="s">
        <v>138</v>
      </c>
      <c r="C31" s="4">
        <v>5735</v>
      </c>
      <c r="D31">
        <v>1.1100000000000001</v>
      </c>
      <c r="E31">
        <v>1.05</v>
      </c>
    </row>
    <row r="32" spans="1:10" x14ac:dyDescent="0.25">
      <c r="B32" t="s">
        <v>139</v>
      </c>
      <c r="C32" s="4">
        <v>6100</v>
      </c>
      <c r="D32">
        <v>2.2200000000000002</v>
      </c>
      <c r="E32">
        <v>2.09</v>
      </c>
    </row>
    <row r="33" spans="1:33" x14ac:dyDescent="0.25">
      <c r="B33" t="s">
        <v>140</v>
      </c>
      <c r="C33" s="4">
        <v>4510</v>
      </c>
      <c r="D33">
        <v>3.27</v>
      </c>
      <c r="E33">
        <v>3.07</v>
      </c>
    </row>
    <row r="34" spans="1:33" x14ac:dyDescent="0.25">
      <c r="B34" t="s">
        <v>141</v>
      </c>
      <c r="C34" s="4">
        <v>3773</v>
      </c>
      <c r="D34">
        <v>4.13</v>
      </c>
      <c r="E34">
        <v>3.81</v>
      </c>
    </row>
    <row r="35" spans="1:33" x14ac:dyDescent="0.25">
      <c r="B35" t="s">
        <v>142</v>
      </c>
      <c r="C35" s="4">
        <v>2885</v>
      </c>
      <c r="D35">
        <v>4.8499999999999996</v>
      </c>
      <c r="E35">
        <v>4.4000000000000004</v>
      </c>
    </row>
    <row r="36" spans="1:33" x14ac:dyDescent="0.25">
      <c r="B36" t="s">
        <v>143</v>
      </c>
      <c r="C36" s="4">
        <v>2257</v>
      </c>
      <c r="D36">
        <v>5.27</v>
      </c>
      <c r="E36">
        <v>4.7300000000000004</v>
      </c>
    </row>
    <row r="37" spans="1:33" x14ac:dyDescent="0.25">
      <c r="B37" t="s">
        <v>144</v>
      </c>
      <c r="C37" s="4">
        <v>31079</v>
      </c>
      <c r="D37">
        <v>2.48</v>
      </c>
      <c r="E37">
        <v>2.29</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1">R42*K$52</f>
        <v>0</v>
      </c>
      <c r="T42" s="20">
        <f t="shared" ref="T42:T57" si="2">R42*L$52</f>
        <v>0</v>
      </c>
      <c r="U42" s="20">
        <f t="shared" ref="U42:U57" si="3">R42*M$52</f>
        <v>0</v>
      </c>
      <c r="V42" s="20">
        <f t="shared" ref="V42:V57" si="4">R42*N$52</f>
        <v>0</v>
      </c>
      <c r="W42" s="20">
        <f t="shared" ref="W42:W57" si="5">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6">D43*K$52</f>
        <v>0</v>
      </c>
      <c r="F43" s="20">
        <f t="shared" ref="F43:F57" si="7">D43*L$52</f>
        <v>0</v>
      </c>
      <c r="G43" s="20">
        <f t="shared" ref="G43:G57" si="8">D43*M$52</f>
        <v>0</v>
      </c>
      <c r="H43" s="20">
        <f t="shared" ref="H43:H57" si="9">D43*N$52</f>
        <v>0</v>
      </c>
      <c r="I43" s="20">
        <f t="shared" ref="I43:I57" si="10">D43*O$52</f>
        <v>0</v>
      </c>
      <c r="Q43" s="22" t="s">
        <v>459</v>
      </c>
      <c r="R43" s="20">
        <v>0</v>
      </c>
      <c r="S43" s="20">
        <f t="shared" si="1"/>
        <v>0</v>
      </c>
      <c r="T43" s="20">
        <f t="shared" si="2"/>
        <v>0</v>
      </c>
      <c r="U43" s="20">
        <f t="shared" si="3"/>
        <v>0</v>
      </c>
      <c r="V43" s="20">
        <f t="shared" si="4"/>
        <v>0</v>
      </c>
      <c r="W43" s="20">
        <f t="shared" si="5"/>
        <v>0</v>
      </c>
      <c r="Y43" s="22" t="s">
        <v>459</v>
      </c>
      <c r="Z43" s="20">
        <v>0</v>
      </c>
      <c r="AA43" s="20">
        <f t="shared" ref="AA43:AA57" si="11">Z43*K$52</f>
        <v>0</v>
      </c>
      <c r="AB43" s="20">
        <f t="shared" ref="AB43:AB57" si="12">Z43*L$52</f>
        <v>0</v>
      </c>
      <c r="AC43" s="20">
        <f t="shared" ref="AC43:AC57" si="13">Z43*M$52</f>
        <v>0</v>
      </c>
      <c r="AD43" s="20">
        <f t="shared" ref="AD43:AD57" si="14">Z43*N$52</f>
        <v>0</v>
      </c>
      <c r="AE43" s="20">
        <f t="shared" ref="AE43:AE57" si="15">Z43*O$52</f>
        <v>0</v>
      </c>
    </row>
    <row r="44" spans="1:33" x14ac:dyDescent="0.25">
      <c r="B44" s="15" t="s">
        <v>338</v>
      </c>
      <c r="C44">
        <v>3</v>
      </c>
      <c r="D44">
        <f>C44/1000</f>
        <v>3.0000000000000001E-3</v>
      </c>
      <c r="E44" s="20">
        <f t="shared" si="6"/>
        <v>3.0000000000000001E-3</v>
      </c>
      <c r="F44" s="20">
        <f t="shared" si="7"/>
        <v>3.0000000000000001E-3</v>
      </c>
      <c r="G44" s="20">
        <f t="shared" si="8"/>
        <v>1.74E-3</v>
      </c>
      <c r="H44" s="20">
        <f t="shared" si="9"/>
        <v>1.74E-3</v>
      </c>
      <c r="I44" s="20">
        <f t="shared" si="10"/>
        <v>1.23E-3</v>
      </c>
      <c r="Q44" s="22" t="s">
        <v>338</v>
      </c>
      <c r="R44" s="21">
        <v>0</v>
      </c>
      <c r="S44" s="20">
        <f t="shared" si="1"/>
        <v>0</v>
      </c>
      <c r="T44" s="20">
        <f t="shared" si="2"/>
        <v>0</v>
      </c>
      <c r="U44" s="20">
        <f t="shared" si="3"/>
        <v>0</v>
      </c>
      <c r="V44" s="20">
        <f t="shared" si="4"/>
        <v>0</v>
      </c>
      <c r="W44" s="20">
        <f t="shared" si="5"/>
        <v>0</v>
      </c>
      <c r="Y44" s="22" t="s">
        <v>338</v>
      </c>
      <c r="Z44" s="21">
        <v>0</v>
      </c>
      <c r="AA44" s="20">
        <f t="shared" si="11"/>
        <v>0</v>
      </c>
      <c r="AB44" s="20">
        <f t="shared" si="12"/>
        <v>0</v>
      </c>
      <c r="AC44" s="20">
        <f t="shared" si="13"/>
        <v>0</v>
      </c>
      <c r="AD44" s="20">
        <f t="shared" si="14"/>
        <v>0</v>
      </c>
      <c r="AE44" s="20">
        <f t="shared" si="15"/>
        <v>0</v>
      </c>
    </row>
    <row r="45" spans="1:33" x14ac:dyDescent="0.25">
      <c r="B45" s="15" t="s">
        <v>137</v>
      </c>
      <c r="C45">
        <v>179</v>
      </c>
      <c r="D45">
        <f t="shared" ref="D45:D51" si="16">C45/1000</f>
        <v>0.17899999999999999</v>
      </c>
      <c r="E45" s="20">
        <f t="shared" si="6"/>
        <v>0.17899999999999999</v>
      </c>
      <c r="F45" s="20">
        <f t="shared" si="7"/>
        <v>0.17899999999999999</v>
      </c>
      <c r="G45" s="20">
        <f t="shared" si="8"/>
        <v>0.10381999999999998</v>
      </c>
      <c r="H45" s="20">
        <f t="shared" si="9"/>
        <v>0.10381999999999998</v>
      </c>
      <c r="I45" s="20">
        <f t="shared" si="10"/>
        <v>7.3389999999999997E-2</v>
      </c>
      <c r="J45" s="48"/>
      <c r="Q45" s="22" t="s">
        <v>137</v>
      </c>
      <c r="R45" s="21">
        <v>0.11</v>
      </c>
      <c r="S45" s="20">
        <f t="shared" si="1"/>
        <v>0.11</v>
      </c>
      <c r="T45" s="20">
        <f t="shared" si="2"/>
        <v>0.11</v>
      </c>
      <c r="U45" s="20">
        <f t="shared" si="3"/>
        <v>6.3799999999999996E-2</v>
      </c>
      <c r="V45" s="20">
        <f t="shared" si="4"/>
        <v>6.3799999999999996E-2</v>
      </c>
      <c r="W45" s="20">
        <f t="shared" si="5"/>
        <v>4.5099999999999994E-2</v>
      </c>
      <c r="Y45" s="22" t="s">
        <v>137</v>
      </c>
      <c r="Z45" s="21">
        <v>9.6000000000000002E-2</v>
      </c>
      <c r="AA45" s="20">
        <f t="shared" si="11"/>
        <v>9.6000000000000002E-2</v>
      </c>
      <c r="AB45" s="20">
        <f t="shared" si="12"/>
        <v>9.6000000000000002E-2</v>
      </c>
      <c r="AC45" s="20">
        <f t="shared" si="13"/>
        <v>5.568E-2</v>
      </c>
      <c r="AD45" s="20">
        <f t="shared" si="14"/>
        <v>5.568E-2</v>
      </c>
      <c r="AE45" s="20">
        <f t="shared" si="15"/>
        <v>3.9359999999999999E-2</v>
      </c>
    </row>
    <row r="46" spans="1:33" x14ac:dyDescent="0.25">
      <c r="B46" t="s">
        <v>138</v>
      </c>
      <c r="C46">
        <v>368</v>
      </c>
      <c r="D46">
        <f t="shared" si="16"/>
        <v>0.36799999999999999</v>
      </c>
      <c r="E46" s="20">
        <f t="shared" si="6"/>
        <v>0.36799999999999999</v>
      </c>
      <c r="F46" s="20">
        <f t="shared" si="7"/>
        <v>0.36799999999999999</v>
      </c>
      <c r="G46" s="20">
        <f t="shared" si="8"/>
        <v>0.21343999999999999</v>
      </c>
      <c r="H46" s="20">
        <f t="shared" si="9"/>
        <v>0.21343999999999999</v>
      </c>
      <c r="I46" s="20">
        <f t="shared" si="10"/>
        <v>0.15087999999999999</v>
      </c>
      <c r="J46" s="48"/>
      <c r="Q46" s="21" t="s">
        <v>138</v>
      </c>
      <c r="R46" s="21">
        <v>0.25700000000000001</v>
      </c>
      <c r="S46" s="20">
        <f t="shared" si="1"/>
        <v>0.25700000000000001</v>
      </c>
      <c r="T46" s="20">
        <f t="shared" si="2"/>
        <v>0.25700000000000001</v>
      </c>
      <c r="U46" s="20">
        <f t="shared" si="3"/>
        <v>0.14906</v>
      </c>
      <c r="V46" s="20">
        <f t="shared" si="4"/>
        <v>0.14906</v>
      </c>
      <c r="W46" s="20">
        <f t="shared" si="5"/>
        <v>0.10536999999999999</v>
      </c>
      <c r="Y46" s="21" t="s">
        <v>138</v>
      </c>
      <c r="Z46" s="21">
        <v>0.20599999999999999</v>
      </c>
      <c r="AA46" s="20">
        <f t="shared" si="11"/>
        <v>0.20599999999999999</v>
      </c>
      <c r="AB46" s="20">
        <f t="shared" si="12"/>
        <v>0.20599999999999999</v>
      </c>
      <c r="AC46" s="20">
        <f t="shared" si="13"/>
        <v>0.11947999999999999</v>
      </c>
      <c r="AD46" s="20">
        <f t="shared" si="14"/>
        <v>0.11947999999999999</v>
      </c>
      <c r="AE46" s="20">
        <f t="shared" si="15"/>
        <v>8.4459999999999993E-2</v>
      </c>
    </row>
    <row r="47" spans="1:33" x14ac:dyDescent="0.25">
      <c r="B47" t="s">
        <v>139</v>
      </c>
      <c r="C47">
        <v>372</v>
      </c>
      <c r="D47">
        <f t="shared" si="16"/>
        <v>0.372</v>
      </c>
      <c r="E47" s="20">
        <f t="shared" si="6"/>
        <v>0.372</v>
      </c>
      <c r="F47" s="20">
        <f t="shared" si="7"/>
        <v>0.372</v>
      </c>
      <c r="G47" s="20">
        <f t="shared" si="8"/>
        <v>0.21575999999999998</v>
      </c>
      <c r="H47" s="20">
        <f t="shared" si="9"/>
        <v>0.21575999999999998</v>
      </c>
      <c r="I47" s="20">
        <f t="shared" si="10"/>
        <v>0.15251999999999999</v>
      </c>
      <c r="J47" s="48"/>
      <c r="Q47" s="21" t="s">
        <v>139</v>
      </c>
      <c r="R47" s="21">
        <v>0.24099999999999999</v>
      </c>
      <c r="S47" s="20">
        <f t="shared" si="1"/>
        <v>0.24099999999999999</v>
      </c>
      <c r="T47" s="20">
        <f t="shared" si="2"/>
        <v>0.24099999999999999</v>
      </c>
      <c r="U47" s="20">
        <f t="shared" si="3"/>
        <v>0.13977999999999999</v>
      </c>
      <c r="V47" s="20">
        <f t="shared" si="4"/>
        <v>0.13977999999999999</v>
      </c>
      <c r="W47" s="20">
        <f t="shared" si="5"/>
        <v>9.8809999999999995E-2</v>
      </c>
      <c r="Y47" s="21" t="s">
        <v>139</v>
      </c>
      <c r="Z47" s="21">
        <v>0.183</v>
      </c>
      <c r="AA47" s="20">
        <f t="shared" si="11"/>
        <v>0.183</v>
      </c>
      <c r="AB47" s="20">
        <f t="shared" si="12"/>
        <v>0.183</v>
      </c>
      <c r="AC47" s="20">
        <f t="shared" si="13"/>
        <v>0.10613999999999998</v>
      </c>
      <c r="AD47" s="20">
        <f t="shared" si="14"/>
        <v>0.10613999999999998</v>
      </c>
      <c r="AE47" s="20">
        <f t="shared" si="15"/>
        <v>7.5029999999999999E-2</v>
      </c>
    </row>
    <row r="48" spans="1:33" x14ac:dyDescent="0.25">
      <c r="B48" t="s">
        <v>140</v>
      </c>
      <c r="C48">
        <v>311</v>
      </c>
      <c r="D48">
        <f t="shared" si="16"/>
        <v>0.311</v>
      </c>
      <c r="E48" s="20">
        <f t="shared" si="6"/>
        <v>0.311</v>
      </c>
      <c r="F48" s="20">
        <f t="shared" si="7"/>
        <v>0.311</v>
      </c>
      <c r="G48" s="20">
        <f t="shared" si="8"/>
        <v>0.18037999999999998</v>
      </c>
      <c r="H48" s="20">
        <f t="shared" si="9"/>
        <v>0.18037999999999998</v>
      </c>
      <c r="I48" s="20">
        <f t="shared" si="10"/>
        <v>0.12750999999999998</v>
      </c>
      <c r="J48" s="48"/>
      <c r="Q48" s="21" t="s">
        <v>140</v>
      </c>
      <c r="R48" s="21">
        <v>0.19700000000000001</v>
      </c>
      <c r="S48" s="20">
        <f t="shared" si="1"/>
        <v>0.19700000000000001</v>
      </c>
      <c r="T48" s="20">
        <f t="shared" si="2"/>
        <v>0.19700000000000001</v>
      </c>
      <c r="U48" s="20">
        <f t="shared" si="3"/>
        <v>0.11426</v>
      </c>
      <c r="V48" s="20">
        <f t="shared" si="4"/>
        <v>0.11426</v>
      </c>
      <c r="W48" s="20">
        <f t="shared" si="5"/>
        <v>8.0769999999999995E-2</v>
      </c>
      <c r="Y48" s="21" t="s">
        <v>140</v>
      </c>
      <c r="Z48" s="21">
        <v>0.14799999999999999</v>
      </c>
      <c r="AA48" s="20">
        <f t="shared" si="11"/>
        <v>0.14799999999999999</v>
      </c>
      <c r="AB48" s="20">
        <f t="shared" si="12"/>
        <v>0.14799999999999999</v>
      </c>
      <c r="AC48" s="20">
        <f t="shared" si="13"/>
        <v>8.5839999999999986E-2</v>
      </c>
      <c r="AD48" s="20">
        <f t="shared" si="14"/>
        <v>8.5839999999999986E-2</v>
      </c>
      <c r="AE48" s="20">
        <f t="shared" si="15"/>
        <v>6.0679999999999991E-2</v>
      </c>
    </row>
    <row r="49" spans="1:31" x14ac:dyDescent="0.25">
      <c r="B49" t="s">
        <v>141</v>
      </c>
      <c r="C49">
        <v>226</v>
      </c>
      <c r="D49">
        <f t="shared" si="16"/>
        <v>0.22600000000000001</v>
      </c>
      <c r="E49" s="20">
        <f t="shared" si="6"/>
        <v>0.22600000000000001</v>
      </c>
      <c r="F49" s="20">
        <f t="shared" si="7"/>
        <v>0.22600000000000001</v>
      </c>
      <c r="G49" s="20">
        <f t="shared" si="8"/>
        <v>0.13108</v>
      </c>
      <c r="H49" s="20">
        <f t="shared" si="9"/>
        <v>0.13108</v>
      </c>
      <c r="I49" s="20">
        <f t="shared" si="10"/>
        <v>9.2659999999999992E-2</v>
      </c>
      <c r="J49" s="48"/>
      <c r="Q49" s="21" t="s">
        <v>141</v>
      </c>
      <c r="R49" s="21">
        <v>0.154</v>
      </c>
      <c r="S49" s="20">
        <f t="shared" si="1"/>
        <v>0.154</v>
      </c>
      <c r="T49" s="20">
        <f t="shared" si="2"/>
        <v>0.154</v>
      </c>
      <c r="U49" s="20">
        <f t="shared" si="3"/>
        <v>8.9319999999999997E-2</v>
      </c>
      <c r="V49" s="20">
        <f t="shared" si="4"/>
        <v>8.9319999999999997E-2</v>
      </c>
      <c r="W49" s="20">
        <f t="shared" si="5"/>
        <v>6.3140000000000002E-2</v>
      </c>
      <c r="Y49" s="21" t="s">
        <v>141</v>
      </c>
      <c r="Z49" s="21">
        <v>0.1</v>
      </c>
      <c r="AA49" s="20">
        <f t="shared" si="11"/>
        <v>0.1</v>
      </c>
      <c r="AB49" s="20">
        <f t="shared" si="12"/>
        <v>0.1</v>
      </c>
      <c r="AC49" s="20">
        <f t="shared" si="13"/>
        <v>5.7999999999999996E-2</v>
      </c>
      <c r="AD49" s="20">
        <f t="shared" si="14"/>
        <v>5.7999999999999996E-2</v>
      </c>
      <c r="AE49" s="20">
        <f t="shared" si="15"/>
        <v>4.1000000000000002E-2</v>
      </c>
    </row>
    <row r="50" spans="1:31" x14ac:dyDescent="0.25">
      <c r="B50" t="s">
        <v>142</v>
      </c>
      <c r="C50">
        <v>105</v>
      </c>
      <c r="D50">
        <f t="shared" si="16"/>
        <v>0.105</v>
      </c>
      <c r="E50" s="20">
        <f t="shared" si="6"/>
        <v>0.105</v>
      </c>
      <c r="F50" s="20">
        <f t="shared" si="7"/>
        <v>0.105</v>
      </c>
      <c r="G50" s="20">
        <f t="shared" si="8"/>
        <v>6.0899999999999996E-2</v>
      </c>
      <c r="H50" s="20">
        <f t="shared" si="9"/>
        <v>6.0899999999999996E-2</v>
      </c>
      <c r="I50" s="20">
        <f t="shared" si="10"/>
        <v>4.3049999999999998E-2</v>
      </c>
      <c r="J50" s="48"/>
      <c r="Q50" s="21" t="s">
        <v>142</v>
      </c>
      <c r="R50" s="21">
        <v>7.0000000000000007E-2</v>
      </c>
      <c r="S50" s="20">
        <f t="shared" si="1"/>
        <v>7.0000000000000007E-2</v>
      </c>
      <c r="T50" s="20">
        <f t="shared" si="2"/>
        <v>7.0000000000000007E-2</v>
      </c>
      <c r="U50" s="20">
        <f t="shared" si="3"/>
        <v>4.0600000000000004E-2</v>
      </c>
      <c r="V50" s="20">
        <f t="shared" si="4"/>
        <v>4.0600000000000004E-2</v>
      </c>
      <c r="W50" s="20">
        <f t="shared" si="5"/>
        <v>2.87E-2</v>
      </c>
      <c r="Y50" s="21" t="s">
        <v>142</v>
      </c>
      <c r="Z50" s="21">
        <v>3.7999999999999999E-2</v>
      </c>
      <c r="AA50" s="20">
        <f t="shared" si="11"/>
        <v>3.7999999999999999E-2</v>
      </c>
      <c r="AB50" s="20">
        <f t="shared" si="12"/>
        <v>3.7999999999999999E-2</v>
      </c>
      <c r="AC50" s="20">
        <f t="shared" si="13"/>
        <v>2.2039999999999997E-2</v>
      </c>
      <c r="AD50" s="20">
        <f t="shared" si="14"/>
        <v>2.2039999999999997E-2</v>
      </c>
      <c r="AE50" s="20">
        <f t="shared" si="15"/>
        <v>1.5579999999999998E-2</v>
      </c>
    </row>
    <row r="51" spans="1:31" x14ac:dyDescent="0.25">
      <c r="B51" t="s">
        <v>143</v>
      </c>
      <c r="C51">
        <v>14</v>
      </c>
      <c r="D51">
        <f t="shared" si="16"/>
        <v>1.4E-2</v>
      </c>
      <c r="E51" s="20">
        <f t="shared" si="6"/>
        <v>1.4E-2</v>
      </c>
      <c r="F51" s="20">
        <f t="shared" si="7"/>
        <v>1.4E-2</v>
      </c>
      <c r="G51" s="20">
        <f t="shared" si="8"/>
        <v>8.1199999999999987E-3</v>
      </c>
      <c r="H51" s="20">
        <f t="shared" si="9"/>
        <v>8.1199999999999987E-3</v>
      </c>
      <c r="I51" s="20">
        <f t="shared" si="10"/>
        <v>5.7399999999999994E-3</v>
      </c>
      <c r="J51" s="48"/>
      <c r="K51" t="s">
        <v>452</v>
      </c>
      <c r="L51" t="s">
        <v>453</v>
      </c>
      <c r="M51" t="s">
        <v>454</v>
      </c>
      <c r="N51" t="s">
        <v>455</v>
      </c>
      <c r="O51" t="s">
        <v>456</v>
      </c>
      <c r="Q51" s="21" t="s">
        <v>143</v>
      </c>
      <c r="R51" s="21">
        <v>0.05</v>
      </c>
      <c r="S51" s="20">
        <f t="shared" si="1"/>
        <v>0.05</v>
      </c>
      <c r="T51" s="20">
        <f t="shared" si="2"/>
        <v>0.05</v>
      </c>
      <c r="U51" s="20">
        <f t="shared" si="3"/>
        <v>2.8999999999999998E-2</v>
      </c>
      <c r="V51" s="20">
        <f t="shared" si="4"/>
        <v>2.8999999999999998E-2</v>
      </c>
      <c r="W51" s="20">
        <f t="shared" si="5"/>
        <v>2.0500000000000001E-2</v>
      </c>
      <c r="Y51" s="21" t="s">
        <v>143</v>
      </c>
      <c r="Z51" s="21">
        <v>8.9999999999999993E-3</v>
      </c>
      <c r="AA51" s="20">
        <f t="shared" si="11"/>
        <v>8.9999999999999993E-3</v>
      </c>
      <c r="AB51" s="20">
        <f t="shared" si="12"/>
        <v>8.9999999999999993E-3</v>
      </c>
      <c r="AC51" s="20">
        <f t="shared" si="13"/>
        <v>5.2199999999999989E-3</v>
      </c>
      <c r="AD51" s="20">
        <f t="shared" si="14"/>
        <v>5.2199999999999989E-3</v>
      </c>
      <c r="AE51" s="20">
        <f t="shared" si="15"/>
        <v>3.6899999999999997E-3</v>
      </c>
    </row>
    <row r="52" spans="1:31" x14ac:dyDescent="0.25">
      <c r="B52" t="s">
        <v>460</v>
      </c>
      <c r="C52" s="20">
        <v>0</v>
      </c>
      <c r="D52" s="20">
        <v>0</v>
      </c>
      <c r="E52" s="20">
        <f t="shared" si="6"/>
        <v>0</v>
      </c>
      <c r="F52" s="20">
        <f t="shared" si="7"/>
        <v>0</v>
      </c>
      <c r="G52" s="20">
        <f t="shared" si="8"/>
        <v>0</v>
      </c>
      <c r="H52" s="20">
        <f t="shared" si="9"/>
        <v>0</v>
      </c>
      <c r="I52" s="20">
        <f t="shared" si="10"/>
        <v>0</v>
      </c>
      <c r="J52" t="s">
        <v>457</v>
      </c>
      <c r="K52">
        <v>1</v>
      </c>
      <c r="L52">
        <v>1</v>
      </c>
      <c r="M52">
        <v>0.57999999999999996</v>
      </c>
      <c r="N52">
        <v>0.57999999999999996</v>
      </c>
      <c r="O52">
        <v>0.41</v>
      </c>
      <c r="Q52" s="21" t="s">
        <v>460</v>
      </c>
      <c r="R52" s="20">
        <v>0</v>
      </c>
      <c r="S52" s="20">
        <f t="shared" si="1"/>
        <v>0</v>
      </c>
      <c r="T52" s="20">
        <f t="shared" si="2"/>
        <v>0</v>
      </c>
      <c r="U52" s="20">
        <f t="shared" si="3"/>
        <v>0</v>
      </c>
      <c r="V52" s="20">
        <f t="shared" si="4"/>
        <v>0</v>
      </c>
      <c r="W52" s="20">
        <f t="shared" si="5"/>
        <v>0</v>
      </c>
      <c r="Y52" s="21" t="s">
        <v>460</v>
      </c>
      <c r="Z52" s="20">
        <v>0</v>
      </c>
      <c r="AA52" s="20">
        <f t="shared" si="11"/>
        <v>0</v>
      </c>
      <c r="AB52" s="20">
        <f t="shared" si="12"/>
        <v>0</v>
      </c>
      <c r="AC52" s="20">
        <f t="shared" si="13"/>
        <v>0</v>
      </c>
      <c r="AD52" s="20">
        <f t="shared" si="14"/>
        <v>0</v>
      </c>
      <c r="AE52" s="20">
        <f t="shared" si="15"/>
        <v>0</v>
      </c>
    </row>
    <row r="53" spans="1:31" x14ac:dyDescent="0.25">
      <c r="B53" t="s">
        <v>461</v>
      </c>
      <c r="C53" s="20">
        <v>0</v>
      </c>
      <c r="D53" s="20">
        <v>0</v>
      </c>
      <c r="E53" s="20">
        <f t="shared" si="6"/>
        <v>0</v>
      </c>
      <c r="F53" s="20">
        <f t="shared" si="7"/>
        <v>0</v>
      </c>
      <c r="G53" s="20">
        <f t="shared" si="8"/>
        <v>0</v>
      </c>
      <c r="H53" s="20">
        <f t="shared" si="9"/>
        <v>0</v>
      </c>
      <c r="I53" s="20">
        <f t="shared" si="10"/>
        <v>0</v>
      </c>
      <c r="Q53" s="21" t="s">
        <v>461</v>
      </c>
      <c r="R53" s="20">
        <v>0</v>
      </c>
      <c r="S53" s="20">
        <f t="shared" si="1"/>
        <v>0</v>
      </c>
      <c r="T53" s="20">
        <f t="shared" si="2"/>
        <v>0</v>
      </c>
      <c r="U53" s="20">
        <f t="shared" si="3"/>
        <v>0</v>
      </c>
      <c r="V53" s="20">
        <f t="shared" si="4"/>
        <v>0</v>
      </c>
      <c r="W53" s="20">
        <f t="shared" si="5"/>
        <v>0</v>
      </c>
      <c r="Y53" s="21" t="s">
        <v>461</v>
      </c>
      <c r="Z53" s="20">
        <v>0</v>
      </c>
      <c r="AA53" s="20">
        <f t="shared" si="11"/>
        <v>0</v>
      </c>
      <c r="AB53" s="20">
        <f t="shared" si="12"/>
        <v>0</v>
      </c>
      <c r="AC53" s="20">
        <f t="shared" si="13"/>
        <v>0</v>
      </c>
      <c r="AD53" s="20">
        <f t="shared" si="14"/>
        <v>0</v>
      </c>
      <c r="AE53" s="20">
        <f t="shared" si="15"/>
        <v>0</v>
      </c>
    </row>
    <row r="54" spans="1:31" s="21" customFormat="1" x14ac:dyDescent="0.25">
      <c r="B54" s="21" t="s">
        <v>324</v>
      </c>
      <c r="C54" s="20">
        <v>0</v>
      </c>
      <c r="D54" s="20">
        <v>0</v>
      </c>
      <c r="E54" s="20">
        <f t="shared" si="6"/>
        <v>0</v>
      </c>
      <c r="F54" s="20">
        <f t="shared" si="7"/>
        <v>0</v>
      </c>
      <c r="G54" s="20">
        <f t="shared" si="8"/>
        <v>0</v>
      </c>
      <c r="H54" s="20">
        <f t="shared" si="9"/>
        <v>0</v>
      </c>
      <c r="I54" s="20">
        <f t="shared" si="10"/>
        <v>0</v>
      </c>
      <c r="Q54" s="21" t="s">
        <v>324</v>
      </c>
      <c r="R54" s="20">
        <v>0</v>
      </c>
      <c r="S54" s="20">
        <f t="shared" si="1"/>
        <v>0</v>
      </c>
      <c r="T54" s="20">
        <f t="shared" si="2"/>
        <v>0</v>
      </c>
      <c r="U54" s="20">
        <f t="shared" si="3"/>
        <v>0</v>
      </c>
      <c r="V54" s="20">
        <f t="shared" si="4"/>
        <v>0</v>
      </c>
      <c r="W54" s="20">
        <f t="shared" si="5"/>
        <v>0</v>
      </c>
      <c r="Y54" s="21" t="s">
        <v>324</v>
      </c>
      <c r="Z54" s="20">
        <v>0</v>
      </c>
      <c r="AA54" s="20">
        <f t="shared" si="11"/>
        <v>0</v>
      </c>
      <c r="AB54" s="20">
        <f t="shared" si="12"/>
        <v>0</v>
      </c>
      <c r="AC54" s="20">
        <f t="shared" si="13"/>
        <v>0</v>
      </c>
      <c r="AD54" s="20">
        <f t="shared" si="14"/>
        <v>0</v>
      </c>
      <c r="AE54" s="20">
        <f t="shared" si="15"/>
        <v>0</v>
      </c>
    </row>
    <row r="55" spans="1:31" s="21" customFormat="1" x14ac:dyDescent="0.25">
      <c r="B55" s="21" t="s">
        <v>462</v>
      </c>
      <c r="C55" s="20">
        <v>0</v>
      </c>
      <c r="D55" s="20">
        <v>0</v>
      </c>
      <c r="E55" s="20">
        <f t="shared" si="6"/>
        <v>0</v>
      </c>
      <c r="F55" s="20">
        <f t="shared" si="7"/>
        <v>0</v>
      </c>
      <c r="G55" s="20">
        <f t="shared" si="8"/>
        <v>0</v>
      </c>
      <c r="H55" s="20">
        <f t="shared" si="9"/>
        <v>0</v>
      </c>
      <c r="I55" s="20">
        <f t="shared" si="10"/>
        <v>0</v>
      </c>
      <c r="Q55" s="21" t="s">
        <v>462</v>
      </c>
      <c r="R55" s="20">
        <v>0</v>
      </c>
      <c r="S55" s="20">
        <f t="shared" si="1"/>
        <v>0</v>
      </c>
      <c r="T55" s="20">
        <f t="shared" si="2"/>
        <v>0</v>
      </c>
      <c r="U55" s="20">
        <f t="shared" si="3"/>
        <v>0</v>
      </c>
      <c r="V55" s="20">
        <f t="shared" si="4"/>
        <v>0</v>
      </c>
      <c r="W55" s="20">
        <f t="shared" si="5"/>
        <v>0</v>
      </c>
      <c r="Y55" s="21" t="s">
        <v>462</v>
      </c>
      <c r="Z55" s="20">
        <v>0</v>
      </c>
      <c r="AA55" s="20">
        <f t="shared" si="11"/>
        <v>0</v>
      </c>
      <c r="AB55" s="20">
        <f t="shared" si="12"/>
        <v>0</v>
      </c>
      <c r="AC55" s="20">
        <f t="shared" si="13"/>
        <v>0</v>
      </c>
      <c r="AD55" s="20">
        <f t="shared" si="14"/>
        <v>0</v>
      </c>
      <c r="AE55" s="20">
        <f t="shared" si="15"/>
        <v>0</v>
      </c>
    </row>
    <row r="56" spans="1:31" s="21" customFormat="1" x14ac:dyDescent="0.25">
      <c r="B56" s="21" t="s">
        <v>463</v>
      </c>
      <c r="C56" s="20">
        <v>0</v>
      </c>
      <c r="D56" s="20">
        <v>0</v>
      </c>
      <c r="E56" s="20">
        <f t="shared" si="6"/>
        <v>0</v>
      </c>
      <c r="F56" s="20">
        <f t="shared" si="7"/>
        <v>0</v>
      </c>
      <c r="G56" s="20">
        <f t="shared" si="8"/>
        <v>0</v>
      </c>
      <c r="H56" s="20">
        <f t="shared" si="9"/>
        <v>0</v>
      </c>
      <c r="I56" s="20">
        <f t="shared" si="10"/>
        <v>0</v>
      </c>
      <c r="Q56" s="21" t="s">
        <v>463</v>
      </c>
      <c r="R56" s="20">
        <v>0</v>
      </c>
      <c r="S56" s="20">
        <f t="shared" si="1"/>
        <v>0</v>
      </c>
      <c r="T56" s="20">
        <f t="shared" si="2"/>
        <v>0</v>
      </c>
      <c r="U56" s="20">
        <f t="shared" si="3"/>
        <v>0</v>
      </c>
      <c r="V56" s="20">
        <f t="shared" si="4"/>
        <v>0</v>
      </c>
      <c r="W56" s="20">
        <f t="shared" si="5"/>
        <v>0</v>
      </c>
      <c r="Y56" s="21" t="s">
        <v>463</v>
      </c>
      <c r="Z56" s="20">
        <v>0</v>
      </c>
      <c r="AA56" s="20">
        <f t="shared" si="11"/>
        <v>0</v>
      </c>
      <c r="AB56" s="20">
        <f t="shared" si="12"/>
        <v>0</v>
      </c>
      <c r="AC56" s="20">
        <f t="shared" si="13"/>
        <v>0</v>
      </c>
      <c r="AD56" s="20">
        <f t="shared" si="14"/>
        <v>0</v>
      </c>
      <c r="AE56" s="20">
        <f t="shared" si="15"/>
        <v>0</v>
      </c>
    </row>
    <row r="57" spans="1:31" s="21" customFormat="1" x14ac:dyDescent="0.25">
      <c r="B57" s="21" t="s">
        <v>464</v>
      </c>
      <c r="C57" s="20">
        <v>0</v>
      </c>
      <c r="D57" s="20">
        <v>0</v>
      </c>
      <c r="E57" s="20">
        <f t="shared" si="6"/>
        <v>0</v>
      </c>
      <c r="F57" s="20">
        <f t="shared" si="7"/>
        <v>0</v>
      </c>
      <c r="G57" s="20">
        <f t="shared" si="8"/>
        <v>0</v>
      </c>
      <c r="H57" s="20">
        <f t="shared" si="9"/>
        <v>0</v>
      </c>
      <c r="I57" s="20">
        <f t="shared" si="10"/>
        <v>0</v>
      </c>
      <c r="Q57" s="21" t="s">
        <v>464</v>
      </c>
      <c r="R57" s="20">
        <v>0</v>
      </c>
      <c r="S57" s="20">
        <f t="shared" si="1"/>
        <v>0</v>
      </c>
      <c r="T57" s="20">
        <f t="shared" si="2"/>
        <v>0</v>
      </c>
      <c r="U57" s="20">
        <f t="shared" si="3"/>
        <v>0</v>
      </c>
      <c r="V57" s="20">
        <f t="shared" si="4"/>
        <v>0</v>
      </c>
      <c r="W57" s="20">
        <f t="shared" si="5"/>
        <v>0</v>
      </c>
      <c r="Y57" s="21" t="s">
        <v>464</v>
      </c>
      <c r="Z57" s="20">
        <v>0</v>
      </c>
      <c r="AA57" s="20">
        <f t="shared" si="11"/>
        <v>0</v>
      </c>
      <c r="AB57" s="20">
        <f t="shared" si="12"/>
        <v>0</v>
      </c>
      <c r="AC57" s="20">
        <f t="shared" si="13"/>
        <v>0</v>
      </c>
      <c r="AD57" s="20">
        <f t="shared" si="14"/>
        <v>0</v>
      </c>
      <c r="AE57" s="20">
        <f t="shared" si="15"/>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7">5*SUM(D94:D100)/1000</f>
        <v>7.7850000000000001</v>
      </c>
      <c r="E101" s="37">
        <f t="shared" si="17"/>
        <v>8.0650000000000013</v>
      </c>
      <c r="F101" s="37">
        <f t="shared" si="17"/>
        <v>8.1100000000000012</v>
      </c>
      <c r="G101" s="37">
        <f t="shared" si="17"/>
        <v>7.99</v>
      </c>
      <c r="H101" s="37">
        <f t="shared" si="17"/>
        <v>7.64</v>
      </c>
      <c r="I101" s="37">
        <f t="shared" si="17"/>
        <v>7.2160000000000002</v>
      </c>
      <c r="J101" s="37">
        <f t="shared" si="17"/>
        <v>6.5380000000000003</v>
      </c>
      <c r="K101" s="37">
        <f t="shared" si="17"/>
        <v>5.65</v>
      </c>
      <c r="L101" s="37">
        <f t="shared" si="17"/>
        <v>5.35</v>
      </c>
      <c r="M101" s="37">
        <f t="shared" si="17"/>
        <v>4.9999999999999991</v>
      </c>
      <c r="N101" s="37">
        <f t="shared" si="17"/>
        <v>4.6500000000000004</v>
      </c>
      <c r="O101" s="37">
        <f t="shared" si="17"/>
        <v>4.0599999999999996</v>
      </c>
      <c r="P101" s="37">
        <f t="shared" si="17"/>
        <v>3.52</v>
      </c>
      <c r="Q101" s="37">
        <f t="shared" si="17"/>
        <v>3.2588000000000008</v>
      </c>
      <c r="R101" s="37">
        <f t="shared" si="17"/>
        <v>3.0358999999999998</v>
      </c>
      <c r="S101" s="37">
        <f t="shared" si="17"/>
        <v>2.8525</v>
      </c>
      <c r="T101" s="37">
        <f t="shared" si="17"/>
        <v>2.6886999999999999</v>
      </c>
      <c r="U101" s="37">
        <f t="shared" si="17"/>
        <v>2.5554999999999999</v>
      </c>
      <c r="V101" s="37">
        <f t="shared" si="17"/>
        <v>2.4356</v>
      </c>
      <c r="W101" s="37">
        <f t="shared" si="17"/>
        <v>2.3313999999999995</v>
      </c>
      <c r="X101" s="37">
        <f t="shared" si="17"/>
        <v>2.2336999999999994</v>
      </c>
      <c r="Y101" s="37">
        <f t="shared" si="17"/>
        <v>2.1492999999999998</v>
      </c>
      <c r="Z101" s="37">
        <f t="shared" si="17"/>
        <v>2.0713000000000004</v>
      </c>
      <c r="AA101" s="37">
        <f t="shared" si="17"/>
        <v>2.0036</v>
      </c>
      <c r="AB101" s="37">
        <f t="shared" si="17"/>
        <v>1.9453999999999998</v>
      </c>
      <c r="AC101" s="37">
        <f t="shared" si="17"/>
        <v>1.8951000000000002</v>
      </c>
      <c r="AD101" s="37">
        <f t="shared" si="17"/>
        <v>1.8574000000000002</v>
      </c>
      <c r="AE101" s="37">
        <f t="shared" si="17"/>
        <v>1.8286000000000002</v>
      </c>
      <c r="AF101" s="37">
        <f t="shared" si="17"/>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row>
    <row r="104" spans="2:32" x14ac:dyDescent="0.25">
      <c r="B104" s="37" t="s">
        <v>458</v>
      </c>
      <c r="C104" s="20">
        <v>0</v>
      </c>
      <c r="D104" s="20">
        <v>0</v>
      </c>
      <c r="E104" s="20">
        <f>D104*K$52</f>
        <v>0</v>
      </c>
      <c r="F104" s="20">
        <f>D104*L$52</f>
        <v>0</v>
      </c>
      <c r="G104" s="20">
        <f>D104*M$52</f>
        <v>0</v>
      </c>
      <c r="H104" s="20">
        <f>D104*N$52</f>
        <v>0</v>
      </c>
      <c r="I104" s="20">
        <f>D104*O$52</f>
        <v>0</v>
      </c>
    </row>
    <row r="105" spans="2:32" x14ac:dyDescent="0.25">
      <c r="B105" s="22" t="s">
        <v>459</v>
      </c>
      <c r="C105" s="20">
        <v>0</v>
      </c>
      <c r="D105" s="20">
        <v>0</v>
      </c>
      <c r="E105" s="20">
        <f t="shared" ref="E105:E119" si="18">D105*K$52</f>
        <v>0</v>
      </c>
      <c r="F105" s="20">
        <f t="shared" ref="F105:F119" si="19">D105*L$52</f>
        <v>0</v>
      </c>
      <c r="G105" s="20">
        <f t="shared" ref="G105:G119" si="20">D105*M$52</f>
        <v>0</v>
      </c>
      <c r="H105" s="20">
        <f t="shared" ref="H105:H119" si="21">D105*N$52</f>
        <v>0</v>
      </c>
      <c r="I105" s="20">
        <f t="shared" ref="I105:I119" si="22">D105*O$52</f>
        <v>0</v>
      </c>
    </row>
    <row r="106" spans="2:32" x14ac:dyDescent="0.25">
      <c r="B106" s="22" t="s">
        <v>338</v>
      </c>
      <c r="C106" s="37">
        <v>0</v>
      </c>
      <c r="D106" s="37">
        <f t="shared" ref="D106:D113" si="23">C106/1000</f>
        <v>0</v>
      </c>
      <c r="E106" s="20">
        <f t="shared" si="18"/>
        <v>0</v>
      </c>
      <c r="F106" s="20">
        <f t="shared" si="19"/>
        <v>0</v>
      </c>
      <c r="G106" s="20">
        <f t="shared" si="20"/>
        <v>0</v>
      </c>
      <c r="H106" s="20">
        <f t="shared" si="21"/>
        <v>0</v>
      </c>
      <c r="I106" s="20">
        <f t="shared" si="22"/>
        <v>0</v>
      </c>
      <c r="W106">
        <f>(F96-K96)/K96</f>
        <v>0.45470852017937213</v>
      </c>
    </row>
    <row r="107" spans="2:32" x14ac:dyDescent="0.25">
      <c r="B107" s="22" t="s">
        <v>137</v>
      </c>
      <c r="C107" s="48">
        <v>182.26900000000001</v>
      </c>
      <c r="D107" s="51">
        <f>C107/1000</f>
        <v>0.18226900000000001</v>
      </c>
      <c r="E107" s="20">
        <f t="shared" si="18"/>
        <v>0.18226900000000001</v>
      </c>
      <c r="F107" s="20">
        <f t="shared" si="19"/>
        <v>0.18226900000000001</v>
      </c>
      <c r="G107" s="20">
        <f t="shared" si="20"/>
        <v>0.10571602000000001</v>
      </c>
      <c r="H107" s="20">
        <f t="shared" si="21"/>
        <v>0.10571602000000001</v>
      </c>
      <c r="I107" s="20">
        <f t="shared" si="22"/>
        <v>7.4730290000000005E-2</v>
      </c>
      <c r="W107">
        <f>K96/F96</f>
        <v>0.68742293464858206</v>
      </c>
    </row>
    <row r="108" spans="2:32" x14ac:dyDescent="0.25">
      <c r="B108" s="37" t="s">
        <v>138</v>
      </c>
      <c r="C108" s="48">
        <v>379.05500000000001</v>
      </c>
      <c r="D108" s="51">
        <f t="shared" si="23"/>
        <v>0.37905500000000003</v>
      </c>
      <c r="E108" s="20">
        <f t="shared" si="18"/>
        <v>0.37905500000000003</v>
      </c>
      <c r="F108" s="20">
        <f t="shared" si="19"/>
        <v>0.37905500000000003</v>
      </c>
      <c r="G108" s="20">
        <f t="shared" si="20"/>
        <v>0.21985189999999999</v>
      </c>
      <c r="H108" s="20">
        <f t="shared" si="21"/>
        <v>0.21985189999999999</v>
      </c>
      <c r="I108" s="20">
        <f t="shared" si="22"/>
        <v>0.15541255000000001</v>
      </c>
    </row>
    <row r="109" spans="2:32" x14ac:dyDescent="0.25">
      <c r="B109" s="37" t="s">
        <v>139</v>
      </c>
      <c r="C109" s="48">
        <v>364.53800000000001</v>
      </c>
      <c r="D109" s="51">
        <f t="shared" si="23"/>
        <v>0.36453800000000003</v>
      </c>
      <c r="E109" s="20">
        <f t="shared" si="18"/>
        <v>0.36453800000000003</v>
      </c>
      <c r="F109" s="20">
        <f t="shared" si="19"/>
        <v>0.36453800000000003</v>
      </c>
      <c r="G109" s="20">
        <f t="shared" si="20"/>
        <v>0.21143204000000002</v>
      </c>
      <c r="H109" s="20">
        <f t="shared" si="21"/>
        <v>0.21143204000000002</v>
      </c>
      <c r="I109" s="20">
        <f t="shared" si="22"/>
        <v>0.14946058000000001</v>
      </c>
    </row>
    <row r="110" spans="2:32" x14ac:dyDescent="0.25">
      <c r="B110" s="37" t="s">
        <v>140</v>
      </c>
      <c r="C110" s="48">
        <v>306.47000000000003</v>
      </c>
      <c r="D110" s="51">
        <f t="shared" si="23"/>
        <v>0.30647000000000002</v>
      </c>
      <c r="E110" s="20">
        <f t="shared" si="18"/>
        <v>0.30647000000000002</v>
      </c>
      <c r="F110" s="20">
        <f t="shared" si="19"/>
        <v>0.30647000000000002</v>
      </c>
      <c r="G110" s="20">
        <f t="shared" si="20"/>
        <v>0.17775260000000001</v>
      </c>
      <c r="H110" s="20">
        <f t="shared" si="21"/>
        <v>0.17775260000000001</v>
      </c>
      <c r="I110" s="20">
        <f t="shared" si="22"/>
        <v>0.12565270000000001</v>
      </c>
      <c r="AE110">
        <f>1-0.335</f>
        <v>0.66500000000000004</v>
      </c>
    </row>
    <row r="111" spans="2:32" x14ac:dyDescent="0.25">
      <c r="B111" s="37" t="s">
        <v>141</v>
      </c>
      <c r="C111" s="48">
        <v>219.36799999999999</v>
      </c>
      <c r="D111" s="51">
        <f t="shared" si="23"/>
        <v>0.21936800000000001</v>
      </c>
      <c r="E111" s="20">
        <f t="shared" si="18"/>
        <v>0.21936800000000001</v>
      </c>
      <c r="F111" s="20">
        <f t="shared" si="19"/>
        <v>0.21936800000000001</v>
      </c>
      <c r="G111" s="20">
        <f t="shared" si="20"/>
        <v>0.12723344</v>
      </c>
      <c r="H111" s="20">
        <f t="shared" si="21"/>
        <v>0.12723344</v>
      </c>
      <c r="I111" s="20">
        <f t="shared" si="22"/>
        <v>8.9940880000000001E-2</v>
      </c>
    </row>
    <row r="112" spans="2:32" x14ac:dyDescent="0.25">
      <c r="B112" s="37" t="s">
        <v>142</v>
      </c>
      <c r="C112" s="48">
        <v>119.36199999999999</v>
      </c>
      <c r="D112" s="51">
        <f t="shared" si="23"/>
        <v>0.119362</v>
      </c>
      <c r="E112" s="20">
        <f t="shared" si="18"/>
        <v>0.119362</v>
      </c>
      <c r="F112" s="20">
        <f t="shared" si="19"/>
        <v>0.119362</v>
      </c>
      <c r="G112" s="20">
        <f t="shared" si="20"/>
        <v>6.9229959999999993E-2</v>
      </c>
      <c r="H112" s="20">
        <f t="shared" si="21"/>
        <v>6.9229959999999993E-2</v>
      </c>
      <c r="I112" s="20">
        <f t="shared" si="22"/>
        <v>4.8938419999999996E-2</v>
      </c>
      <c r="AE112">
        <f>1-0.4249</f>
        <v>0.57509999999999994</v>
      </c>
    </row>
    <row r="113" spans="2:9" x14ac:dyDescent="0.25">
      <c r="B113" s="37" t="s">
        <v>143</v>
      </c>
      <c r="C113" s="48">
        <v>41.938000000000002</v>
      </c>
      <c r="D113" s="51">
        <f t="shared" si="23"/>
        <v>4.1938000000000003E-2</v>
      </c>
      <c r="E113" s="20">
        <f t="shared" si="18"/>
        <v>4.1938000000000003E-2</v>
      </c>
      <c r="F113" s="20">
        <f t="shared" si="19"/>
        <v>4.1938000000000003E-2</v>
      </c>
      <c r="G113" s="20">
        <f t="shared" si="20"/>
        <v>2.4324040000000002E-2</v>
      </c>
      <c r="H113" s="20">
        <f t="shared" si="21"/>
        <v>2.4324040000000002E-2</v>
      </c>
      <c r="I113" s="20">
        <f t="shared" si="22"/>
        <v>1.7194580000000001E-2</v>
      </c>
    </row>
    <row r="114" spans="2:9" x14ac:dyDescent="0.25">
      <c r="B114" s="37" t="s">
        <v>460</v>
      </c>
      <c r="C114" s="20">
        <v>0</v>
      </c>
      <c r="D114" s="20">
        <v>0</v>
      </c>
      <c r="E114" s="20">
        <f t="shared" si="18"/>
        <v>0</v>
      </c>
      <c r="F114" s="20">
        <f t="shared" si="19"/>
        <v>0</v>
      </c>
      <c r="G114" s="20">
        <f t="shared" si="20"/>
        <v>0</v>
      </c>
      <c r="H114" s="20">
        <f t="shared" si="21"/>
        <v>0</v>
      </c>
      <c r="I114" s="20">
        <f t="shared" si="22"/>
        <v>0</v>
      </c>
    </row>
    <row r="115" spans="2:9" x14ac:dyDescent="0.25">
      <c r="B115" s="37" t="s">
        <v>461</v>
      </c>
      <c r="C115" s="20">
        <v>0</v>
      </c>
      <c r="D115" s="20">
        <v>0</v>
      </c>
      <c r="E115" s="20">
        <f t="shared" si="18"/>
        <v>0</v>
      </c>
      <c r="F115" s="20">
        <f t="shared" si="19"/>
        <v>0</v>
      </c>
      <c r="G115" s="20">
        <f t="shared" si="20"/>
        <v>0</v>
      </c>
      <c r="H115" s="20">
        <f t="shared" si="21"/>
        <v>0</v>
      </c>
      <c r="I115" s="20">
        <f t="shared" si="22"/>
        <v>0</v>
      </c>
    </row>
    <row r="116" spans="2:9" x14ac:dyDescent="0.25">
      <c r="B116" s="37" t="s">
        <v>324</v>
      </c>
      <c r="C116" s="20">
        <v>0</v>
      </c>
      <c r="D116" s="20">
        <v>0</v>
      </c>
      <c r="E116" s="20">
        <f t="shared" si="18"/>
        <v>0</v>
      </c>
      <c r="F116" s="20">
        <f t="shared" si="19"/>
        <v>0</v>
      </c>
      <c r="G116" s="20">
        <f t="shared" si="20"/>
        <v>0</v>
      </c>
      <c r="H116" s="20">
        <f t="shared" si="21"/>
        <v>0</v>
      </c>
      <c r="I116" s="20">
        <f t="shared" si="22"/>
        <v>0</v>
      </c>
    </row>
    <row r="117" spans="2:9" x14ac:dyDescent="0.25">
      <c r="B117" s="37" t="s">
        <v>462</v>
      </c>
      <c r="C117" s="20">
        <v>0</v>
      </c>
      <c r="D117" s="20">
        <v>0</v>
      </c>
      <c r="E117" s="20">
        <f t="shared" si="18"/>
        <v>0</v>
      </c>
      <c r="F117" s="20">
        <f t="shared" si="19"/>
        <v>0</v>
      </c>
      <c r="G117" s="20">
        <f t="shared" si="20"/>
        <v>0</v>
      </c>
      <c r="H117" s="20">
        <f t="shared" si="21"/>
        <v>0</v>
      </c>
      <c r="I117" s="20">
        <f t="shared" si="22"/>
        <v>0</v>
      </c>
    </row>
    <row r="118" spans="2:9" x14ac:dyDescent="0.25">
      <c r="B118" s="37" t="s">
        <v>463</v>
      </c>
      <c r="C118" s="20">
        <v>0</v>
      </c>
      <c r="D118" s="20">
        <v>0</v>
      </c>
      <c r="E118" s="20">
        <f t="shared" si="18"/>
        <v>0</v>
      </c>
      <c r="F118" s="20">
        <f t="shared" si="19"/>
        <v>0</v>
      </c>
      <c r="G118" s="20">
        <f t="shared" si="20"/>
        <v>0</v>
      </c>
      <c r="H118" s="20">
        <f t="shared" si="21"/>
        <v>0</v>
      </c>
      <c r="I118" s="20">
        <f t="shared" si="22"/>
        <v>0</v>
      </c>
    </row>
    <row r="119" spans="2:9" x14ac:dyDescent="0.25">
      <c r="B119" s="37" t="s">
        <v>464</v>
      </c>
      <c r="C119" s="20">
        <v>0</v>
      </c>
      <c r="D119" s="20">
        <v>0</v>
      </c>
      <c r="E119" s="20">
        <f t="shared" si="18"/>
        <v>0</v>
      </c>
      <c r="F119" s="20">
        <f t="shared" si="19"/>
        <v>0</v>
      </c>
      <c r="G119" s="20">
        <f t="shared" si="20"/>
        <v>0</v>
      </c>
      <c r="H119" s="20">
        <f t="shared" si="21"/>
        <v>0</v>
      </c>
      <c r="I119" s="20">
        <f t="shared" si="22"/>
        <v>0</v>
      </c>
    </row>
    <row r="121" spans="2:9" x14ac:dyDescent="0.25">
      <c r="B121" s="48"/>
      <c r="C121" s="37"/>
      <c r="D121" s="37">
        <f>SUM(D104:D119)*5</f>
        <v>8.0649999999999995</v>
      </c>
      <c r="E121" s="37"/>
      <c r="F121" s="37"/>
      <c r="G121" s="37"/>
    </row>
    <row r="122" spans="2:9" x14ac:dyDescent="0.25">
      <c r="B122" s="37"/>
      <c r="C122" s="37"/>
      <c r="D122" s="37"/>
      <c r="E122" s="37"/>
      <c r="F122" s="37"/>
      <c r="G122" s="37"/>
    </row>
    <row r="123" spans="2:9" x14ac:dyDescent="0.25">
      <c r="F123" t="s">
        <v>1085</v>
      </c>
    </row>
    <row r="124" spans="2:9" x14ac:dyDescent="0.25">
      <c r="G124" t="s">
        <v>1084</v>
      </c>
      <c r="H124" t="s">
        <v>1003</v>
      </c>
    </row>
    <row r="125" spans="2:9" x14ac:dyDescent="0.25">
      <c r="F125">
        <v>1925</v>
      </c>
      <c r="G125">
        <v>7.4809999999999999</v>
      </c>
    </row>
    <row r="126" spans="2:9" x14ac:dyDescent="0.25">
      <c r="F126" s="37">
        <v>1930</v>
      </c>
      <c r="G126" s="37">
        <v>7.4809999999999999</v>
      </c>
    </row>
    <row r="127" spans="2:9" x14ac:dyDescent="0.25">
      <c r="F127" s="37">
        <v>1935</v>
      </c>
      <c r="G127" s="37">
        <v>7.4809999999999999</v>
      </c>
    </row>
    <row r="128" spans="2:9" x14ac:dyDescent="0.25">
      <c r="F128" s="37">
        <v>1940</v>
      </c>
      <c r="G128" s="37">
        <v>7.4809999999999999</v>
      </c>
    </row>
    <row r="129" spans="6:8" x14ac:dyDescent="0.25">
      <c r="F129" s="37">
        <v>1945</v>
      </c>
      <c r="G129" s="37">
        <v>7.4809999999999999</v>
      </c>
    </row>
    <row r="130" spans="6:8" x14ac:dyDescent="0.25">
      <c r="F130" s="37">
        <v>1950</v>
      </c>
      <c r="G130" s="37">
        <v>7.4809999999999999</v>
      </c>
      <c r="H130" s="37">
        <v>7.4809999999999999</v>
      </c>
    </row>
    <row r="131" spans="6:8" x14ac:dyDescent="0.25">
      <c r="F131" s="37">
        <v>1955</v>
      </c>
      <c r="G131" s="37">
        <v>7.4809999999999999</v>
      </c>
      <c r="H131" s="37">
        <v>7.7850000000000001</v>
      </c>
    </row>
    <row r="132" spans="6:8" x14ac:dyDescent="0.25">
      <c r="F132" s="37">
        <v>1960</v>
      </c>
      <c r="G132" s="37">
        <v>7.4809999999999999</v>
      </c>
      <c r="H132" s="37">
        <v>8.0650000000000013</v>
      </c>
    </row>
    <row r="133" spans="6:8" x14ac:dyDescent="0.25">
      <c r="F133" s="37">
        <v>1965</v>
      </c>
      <c r="G133" s="37">
        <v>7.1069500000000003</v>
      </c>
      <c r="H133" s="37">
        <v>8.1100000000000012</v>
      </c>
    </row>
    <row r="134" spans="6:8" x14ac:dyDescent="0.25">
      <c r="F134" s="37">
        <v>1970</v>
      </c>
      <c r="G134" s="37">
        <v>6.7328999999999999</v>
      </c>
      <c r="H134" s="37">
        <v>7.99</v>
      </c>
    </row>
    <row r="135" spans="6:8" x14ac:dyDescent="0.25">
      <c r="F135" s="37">
        <v>1975</v>
      </c>
      <c r="G135" s="37">
        <v>6.3588500000000003</v>
      </c>
      <c r="H135" s="37">
        <v>7.64</v>
      </c>
    </row>
    <row r="136" spans="6:8" x14ac:dyDescent="0.25">
      <c r="F136" s="37">
        <v>1980</v>
      </c>
      <c r="G136" s="37">
        <v>5.9791002774989996</v>
      </c>
      <c r="H136" s="37">
        <v>7.2160000000000002</v>
      </c>
    </row>
    <row r="137" spans="6:8" x14ac:dyDescent="0.25">
      <c r="F137" s="37">
        <v>1985</v>
      </c>
      <c r="G137" s="37">
        <v>5.5663790347360003</v>
      </c>
      <c r="H137" s="37">
        <v>6.5380000000000003</v>
      </c>
    </row>
    <row r="138" spans="6:8" x14ac:dyDescent="0.25">
      <c r="F138" s="37">
        <v>1990</v>
      </c>
      <c r="G138" s="37">
        <v>4.9987303027299994</v>
      </c>
      <c r="H138" s="37">
        <v>5.65</v>
      </c>
    </row>
    <row r="139" spans="6:8" x14ac:dyDescent="0.25">
      <c r="F139" s="37">
        <v>1995</v>
      </c>
      <c r="G139" s="37">
        <v>4.352978105949</v>
      </c>
      <c r="H139" s="37">
        <v>5.35</v>
      </c>
    </row>
    <row r="140" spans="6:8" x14ac:dyDescent="0.25">
      <c r="F140" s="37">
        <v>2000</v>
      </c>
      <c r="G140" s="37">
        <v>3.8508793617579999</v>
      </c>
      <c r="H140" s="37">
        <v>4.9999999999999991</v>
      </c>
    </row>
    <row r="141" spans="6:8" x14ac:dyDescent="0.25">
      <c r="F141" s="37">
        <v>2005</v>
      </c>
      <c r="G141" s="37">
        <v>3.819383495701</v>
      </c>
      <c r="H141" s="37">
        <v>4.6500000000000004</v>
      </c>
    </row>
    <row r="142" spans="6:8" x14ac:dyDescent="0.25">
      <c r="F142" s="37">
        <v>2009.9999999999998</v>
      </c>
      <c r="G142" s="37">
        <v>3.7731554368700002</v>
      </c>
      <c r="H142" s="37">
        <v>4.0599999999999996</v>
      </c>
    </row>
    <row r="143" spans="6:8" x14ac:dyDescent="0.25">
      <c r="F143" s="37">
        <v>2015.0000000000002</v>
      </c>
      <c r="G143" s="37">
        <v>3.209527135179</v>
      </c>
      <c r="H143" s="37">
        <v>3.52</v>
      </c>
    </row>
    <row r="144" spans="6:8" x14ac:dyDescent="0.25">
      <c r="F144" s="37">
        <v>2020</v>
      </c>
      <c r="G144" s="37">
        <v>2.7588941232209998</v>
      </c>
      <c r="H144">
        <v>3.2588000000000008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7"/>
  <sheetViews>
    <sheetView topLeftCell="A90" workbookViewId="0">
      <selection activeCell="K113" sqref="K113"/>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row>
    <row r="62" spans="2:10" x14ac:dyDescent="0.25">
      <c r="B62" t="s">
        <v>378</v>
      </c>
      <c r="C62">
        <v>89</v>
      </c>
      <c r="D62">
        <v>113</v>
      </c>
      <c r="F62">
        <v>48</v>
      </c>
      <c r="G62">
        <v>60</v>
      </c>
    </row>
    <row r="64" spans="2:10" x14ac:dyDescent="0.25">
      <c r="B64" t="s">
        <v>381</v>
      </c>
    </row>
    <row r="65" spans="2:15" x14ac:dyDescent="0.25">
      <c r="C65" t="s">
        <v>222</v>
      </c>
      <c r="D65" t="s">
        <v>217</v>
      </c>
    </row>
    <row r="66" spans="2:15" x14ac:dyDescent="0.25">
      <c r="B66" t="s">
        <v>153</v>
      </c>
      <c r="C66">
        <v>313</v>
      </c>
      <c r="D66">
        <v>348</v>
      </c>
    </row>
    <row r="67" spans="2:15" x14ac:dyDescent="0.25">
      <c r="B67" t="s">
        <v>158</v>
      </c>
      <c r="C67">
        <v>396</v>
      </c>
      <c r="D67">
        <v>456</v>
      </c>
    </row>
    <row r="69" spans="2:15" x14ac:dyDescent="0.25">
      <c r="B69" t="s">
        <v>363</v>
      </c>
    </row>
    <row r="70" spans="2:15" x14ac:dyDescent="0.25">
      <c r="B70" t="s">
        <v>158</v>
      </c>
      <c r="F70" t="s">
        <v>1017</v>
      </c>
      <c r="J70" s="37" t="s">
        <v>1016</v>
      </c>
      <c r="K70" s="37"/>
      <c r="L70" s="37"/>
    </row>
    <row r="71" spans="2:15" x14ac:dyDescent="0.25">
      <c r="B71" t="s">
        <v>80</v>
      </c>
      <c r="C71" t="s">
        <v>215</v>
      </c>
      <c r="D71" t="s">
        <v>217</v>
      </c>
      <c r="F71" t="s">
        <v>246</v>
      </c>
      <c r="G71" t="s">
        <v>215</v>
      </c>
      <c r="H71" t="s">
        <v>217</v>
      </c>
      <c r="J71" s="37" t="s">
        <v>246</v>
      </c>
      <c r="K71" s="37" t="s">
        <v>215</v>
      </c>
      <c r="L71" s="37" t="s">
        <v>217</v>
      </c>
    </row>
    <row r="72" spans="2:15" x14ac:dyDescent="0.25">
      <c r="B72" t="s">
        <v>341</v>
      </c>
      <c r="C72" s="6">
        <v>9.5000000000000001E-2</v>
      </c>
      <c r="D72" s="6">
        <v>0.1226</v>
      </c>
      <c r="F72" t="s">
        <v>341</v>
      </c>
      <c r="G72" s="6">
        <v>5.0099999999999999E-2</v>
      </c>
      <c r="H72" s="6">
        <v>6.3200000000000006E-2</v>
      </c>
      <c r="J72" s="37" t="s">
        <v>341</v>
      </c>
      <c r="K72" s="6">
        <v>5.0099999999999999E-2</v>
      </c>
      <c r="L72" s="6">
        <v>6.3200000000000006E-2</v>
      </c>
      <c r="O72">
        <f>(K73 * 0.8)+(K72* 0.2)</f>
        <v>1.4420000000000002E-2</v>
      </c>
    </row>
    <row r="73" spans="2:15" x14ac:dyDescent="0.25">
      <c r="B73" s="15" t="s">
        <v>342</v>
      </c>
      <c r="C73" s="6">
        <v>1.29E-2</v>
      </c>
      <c r="D73" s="6">
        <v>1.52E-2</v>
      </c>
      <c r="F73" s="15" t="s">
        <v>342</v>
      </c>
      <c r="G73" s="25">
        <v>1.4420000000000002E-2</v>
      </c>
      <c r="H73" s="25">
        <v>1.8000000000000002E-2</v>
      </c>
      <c r="J73" s="22" t="s">
        <v>342</v>
      </c>
      <c r="K73" s="6">
        <v>5.4999999999999997E-3</v>
      </c>
      <c r="L73" s="6">
        <v>6.7000000000000002E-3</v>
      </c>
    </row>
    <row r="74" spans="2:15" x14ac:dyDescent="0.25">
      <c r="B74" s="15" t="s">
        <v>343</v>
      </c>
      <c r="C74" s="6">
        <v>2.3999999999999998E-3</v>
      </c>
      <c r="D74" s="6">
        <v>3.3999999999999998E-3</v>
      </c>
      <c r="F74" s="15" t="s">
        <v>343</v>
      </c>
      <c r="G74" s="6">
        <v>2.3E-3</v>
      </c>
      <c r="H74" s="6">
        <v>3.0000000000000001E-3</v>
      </c>
      <c r="J74" s="22" t="s">
        <v>343</v>
      </c>
      <c r="K74" s="6">
        <v>2.3E-3</v>
      </c>
      <c r="L74" s="6">
        <v>3.0000000000000001E-3</v>
      </c>
    </row>
    <row r="75" spans="2:15" x14ac:dyDescent="0.25">
      <c r="B75" s="15" t="s">
        <v>344</v>
      </c>
      <c r="C75" s="6">
        <v>2.8999999999999998E-3</v>
      </c>
      <c r="D75" s="6">
        <v>3.8999999999999998E-3</v>
      </c>
      <c r="F75" s="15" t="s">
        <v>344</v>
      </c>
      <c r="G75" s="6">
        <v>2.3999999999999998E-3</v>
      </c>
      <c r="H75" s="6">
        <v>2.8999999999999998E-3</v>
      </c>
      <c r="J75" s="22" t="s">
        <v>344</v>
      </c>
      <c r="K75" s="6">
        <v>2.3999999999999998E-3</v>
      </c>
      <c r="L75" s="6">
        <v>2.8999999999999998E-3</v>
      </c>
    </row>
    <row r="76" spans="2:15" x14ac:dyDescent="0.25">
      <c r="B76" s="15" t="s">
        <v>345</v>
      </c>
      <c r="C76" s="6">
        <v>1.9E-3</v>
      </c>
      <c r="D76" s="6">
        <v>2.7000000000000001E-3</v>
      </c>
      <c r="F76" s="15" t="s">
        <v>345</v>
      </c>
      <c r="G76" s="6">
        <v>1.8E-3</v>
      </c>
      <c r="H76" s="6">
        <v>2.5000000000000001E-3</v>
      </c>
      <c r="J76" s="22" t="s">
        <v>345</v>
      </c>
      <c r="K76" s="6">
        <v>1.8E-3</v>
      </c>
      <c r="L76" s="6">
        <v>2.5000000000000001E-3</v>
      </c>
    </row>
    <row r="77" spans="2:15" x14ac:dyDescent="0.25">
      <c r="B77" s="15" t="s">
        <v>346</v>
      </c>
      <c r="C77" s="6">
        <v>3.5999999999999999E-3</v>
      </c>
      <c r="D77" s="6">
        <v>3.8E-3</v>
      </c>
      <c r="F77" s="15" t="s">
        <v>346</v>
      </c>
      <c r="G77" s="6">
        <v>3.0000000000000001E-3</v>
      </c>
      <c r="H77" s="6">
        <v>3.5000000000000001E-3</v>
      </c>
      <c r="J77" s="22" t="s">
        <v>346</v>
      </c>
      <c r="K77" s="6">
        <v>3.0000000000000001E-3</v>
      </c>
      <c r="L77" s="6">
        <v>3.5000000000000001E-3</v>
      </c>
    </row>
    <row r="78" spans="2:15" x14ac:dyDescent="0.25">
      <c r="B78" s="15" t="s">
        <v>347</v>
      </c>
      <c r="C78" s="6">
        <v>7.4000000000000003E-3</v>
      </c>
      <c r="D78" s="6">
        <v>6.4000000000000003E-3</v>
      </c>
      <c r="F78" s="15" t="s">
        <v>347</v>
      </c>
      <c r="G78" s="6">
        <v>5.5999999999999999E-3</v>
      </c>
      <c r="H78" s="6">
        <v>4.7999999999999996E-3</v>
      </c>
      <c r="J78" s="22" t="s">
        <v>347</v>
      </c>
      <c r="K78" s="6">
        <v>5.5999999999999999E-3</v>
      </c>
      <c r="L78" s="6">
        <v>4.7999999999999996E-3</v>
      </c>
    </row>
    <row r="79" spans="2:15" x14ac:dyDescent="0.25">
      <c r="B79" s="15" t="s">
        <v>348</v>
      </c>
      <c r="C79" s="6">
        <v>1.47E-2</v>
      </c>
      <c r="D79" s="6">
        <v>1.18E-2</v>
      </c>
      <c r="F79" s="15" t="s">
        <v>348</v>
      </c>
      <c r="G79" s="6">
        <v>1.0699999999999999E-2</v>
      </c>
      <c r="H79" s="6">
        <v>7.7000000000000002E-3</v>
      </c>
      <c r="J79" s="22" t="s">
        <v>348</v>
      </c>
      <c r="K79" s="6">
        <v>1.0699999999999999E-2</v>
      </c>
      <c r="L79" s="6">
        <v>7.7000000000000002E-3</v>
      </c>
    </row>
    <row r="80" spans="2:15" x14ac:dyDescent="0.25">
      <c r="B80" s="15" t="s">
        <v>349</v>
      </c>
      <c r="C80" s="6">
        <v>1.9199999999999998E-2</v>
      </c>
      <c r="D80" s="6">
        <v>2.06E-2</v>
      </c>
      <c r="F80" s="15" t="s">
        <v>349</v>
      </c>
      <c r="G80" s="6">
        <v>1.38E-2</v>
      </c>
      <c r="H80" s="6">
        <v>1.2200000000000001E-2</v>
      </c>
      <c r="J80" s="22" t="s">
        <v>349</v>
      </c>
      <c r="K80" s="6">
        <v>1.38E-2</v>
      </c>
      <c r="L80" s="6">
        <v>1.2200000000000001E-2</v>
      </c>
    </row>
    <row r="81" spans="1:50" x14ac:dyDescent="0.25">
      <c r="B81" s="15" t="s">
        <v>350</v>
      </c>
      <c r="C81" s="6">
        <v>1.4500000000000001E-2</v>
      </c>
      <c r="D81" s="6">
        <v>2.1100000000000001E-2</v>
      </c>
      <c r="F81" s="15" t="s">
        <v>350</v>
      </c>
      <c r="G81" s="6">
        <v>1.0999999999999999E-2</v>
      </c>
      <c r="H81" s="6">
        <v>1.32E-2</v>
      </c>
      <c r="J81" s="22" t="s">
        <v>350</v>
      </c>
      <c r="K81" s="6">
        <v>1.0999999999999999E-2</v>
      </c>
      <c r="L81" s="6">
        <v>1.32E-2</v>
      </c>
    </row>
    <row r="82" spans="1:50" x14ac:dyDescent="0.25">
      <c r="B82" s="15" t="s">
        <v>351</v>
      </c>
      <c r="C82" s="6">
        <v>1.29E-2</v>
      </c>
      <c r="D82" s="6">
        <v>2.1499999999999998E-2</v>
      </c>
      <c r="F82" s="15" t="s">
        <v>351</v>
      </c>
      <c r="G82" s="6">
        <v>1.01E-2</v>
      </c>
      <c r="H82" s="6">
        <v>1.4E-2</v>
      </c>
      <c r="J82" s="22" t="s">
        <v>351</v>
      </c>
      <c r="K82" s="6">
        <v>1.01E-2</v>
      </c>
      <c r="L82" s="6">
        <v>1.4E-2</v>
      </c>
    </row>
    <row r="83" spans="1:50" x14ac:dyDescent="0.25">
      <c r="B83" s="15" t="s">
        <v>352</v>
      </c>
      <c r="C83" s="6">
        <v>1.0200000000000001E-2</v>
      </c>
      <c r="D83" s="6">
        <v>1.7100000000000001E-2</v>
      </c>
      <c r="F83" s="15" t="s">
        <v>352</v>
      </c>
      <c r="G83" s="6">
        <v>8.9999999999999993E-3</v>
      </c>
      <c r="H83" s="6">
        <v>1.3299999999999999E-2</v>
      </c>
      <c r="J83" s="22" t="s">
        <v>352</v>
      </c>
      <c r="K83" s="6">
        <v>8.9999999999999993E-3</v>
      </c>
      <c r="L83" s="6">
        <v>1.3299999999999999E-2</v>
      </c>
    </row>
    <row r="84" spans="1:50" x14ac:dyDescent="0.25">
      <c r="B84" s="15" t="s">
        <v>353</v>
      </c>
      <c r="C84" s="6">
        <v>1.12E-2</v>
      </c>
      <c r="D84" s="6">
        <v>1.6799999999999999E-2</v>
      </c>
      <c r="F84" s="15" t="s">
        <v>353</v>
      </c>
      <c r="G84" s="6">
        <v>1.0200000000000001E-2</v>
      </c>
      <c r="H84" s="6">
        <v>1.46E-2</v>
      </c>
      <c r="J84" s="22" t="s">
        <v>353</v>
      </c>
      <c r="K84" s="6">
        <v>1.0200000000000001E-2</v>
      </c>
      <c r="L84" s="6">
        <v>1.46E-2</v>
      </c>
    </row>
    <row r="85" spans="1:50" x14ac:dyDescent="0.25">
      <c r="B85" s="15" t="s">
        <v>354</v>
      </c>
      <c r="C85" s="6">
        <v>1.5299999999999999E-2</v>
      </c>
      <c r="D85" s="6">
        <v>2.1600000000000001E-2</v>
      </c>
      <c r="F85" s="15" t="s">
        <v>354</v>
      </c>
      <c r="G85" s="6">
        <v>1.46E-2</v>
      </c>
      <c r="H85" s="6">
        <v>2.0299999999999999E-2</v>
      </c>
      <c r="J85" s="22" t="s">
        <v>354</v>
      </c>
      <c r="K85" s="6">
        <v>1.46E-2</v>
      </c>
      <c r="L85" s="6">
        <v>2.0299999999999999E-2</v>
      </c>
    </row>
    <row r="86" spans="1:50" x14ac:dyDescent="0.25">
      <c r="B86" s="15" t="s">
        <v>355</v>
      </c>
      <c r="C86" s="6">
        <v>2.41E-2</v>
      </c>
      <c r="D86" s="6">
        <v>3.1399999999999997E-2</v>
      </c>
      <c r="F86" s="15" t="s">
        <v>355</v>
      </c>
      <c r="G86" s="6">
        <v>2.3099999999999999E-2</v>
      </c>
      <c r="H86" s="6">
        <v>0.03</v>
      </c>
      <c r="J86" s="22" t="s">
        <v>355</v>
      </c>
      <c r="K86" s="6">
        <v>2.3099999999999999E-2</v>
      </c>
      <c r="L86" s="6">
        <v>0.03</v>
      </c>
    </row>
    <row r="87" spans="1:50" x14ac:dyDescent="0.25">
      <c r="B87" s="15" t="s">
        <v>356</v>
      </c>
      <c r="C87" s="6">
        <v>4.0399999999999998E-2</v>
      </c>
      <c r="D87" s="6">
        <v>4.7600000000000003E-2</v>
      </c>
      <c r="F87" s="15" t="s">
        <v>356</v>
      </c>
      <c r="G87" s="6">
        <v>3.78E-2</v>
      </c>
      <c r="H87" s="6">
        <v>4.6600000000000003E-2</v>
      </c>
      <c r="J87" s="22" t="s">
        <v>356</v>
      </c>
      <c r="K87" s="6">
        <v>3.78E-2</v>
      </c>
      <c r="L87" s="6">
        <v>4.6600000000000003E-2</v>
      </c>
    </row>
    <row r="88" spans="1:50" x14ac:dyDescent="0.25">
      <c r="B88" s="15" t="s">
        <v>357</v>
      </c>
      <c r="C88" s="6">
        <v>7.1400000000000005E-2</v>
      </c>
      <c r="D88" s="6">
        <v>7.5899999999999995E-2</v>
      </c>
      <c r="F88" s="15" t="s">
        <v>357</v>
      </c>
      <c r="G88" s="6">
        <v>6.3100000000000003E-2</v>
      </c>
      <c r="H88" s="6">
        <v>7.4999999999999997E-2</v>
      </c>
      <c r="J88" s="22" t="s">
        <v>357</v>
      </c>
      <c r="K88" s="6">
        <v>6.3100000000000003E-2</v>
      </c>
      <c r="L88" s="6">
        <v>7.4999999999999997E-2</v>
      </c>
    </row>
    <row r="89" spans="1:50" x14ac:dyDescent="0.25">
      <c r="B89" s="15" t="s">
        <v>328</v>
      </c>
      <c r="C89" s="6">
        <v>0.2152</v>
      </c>
      <c r="D89" s="6">
        <v>0.22819999999999999</v>
      </c>
      <c r="F89" s="15" t="s">
        <v>328</v>
      </c>
      <c r="G89" s="6">
        <v>0.21279999999999999</v>
      </c>
      <c r="H89" s="6">
        <v>0.2495</v>
      </c>
      <c r="J89" s="22" t="s">
        <v>328</v>
      </c>
      <c r="K89" s="6">
        <v>0.21279999999999999</v>
      </c>
      <c r="L89" s="6">
        <v>0.2495</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7.5936050056000001E-2</v>
      </c>
      <c r="H94" s="64">
        <f>J118</f>
        <v>6.3025760164000008E-2</v>
      </c>
      <c r="I94" s="64"/>
      <c r="J94" s="64"/>
      <c r="K94" s="64">
        <f>O114</f>
        <v>5.8160554439999998E-2</v>
      </c>
      <c r="L94" s="64">
        <f>O118</f>
        <v>5.073173366E-2</v>
      </c>
      <c r="M94" s="64"/>
      <c r="N94" s="64"/>
      <c r="O94" s="64">
        <f>S114</f>
        <v>2.9277781899999997E-2</v>
      </c>
      <c r="P94" s="64">
        <f>S118</f>
        <v>2.1959909520000001E-2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0.88</v>
      </c>
      <c r="J114">
        <f>(H114*I114)+(H115*I115)</f>
        <v>7.5936050056000001E-2</v>
      </c>
      <c r="L114" s="37" t="s">
        <v>1075</v>
      </c>
      <c r="M114" s="37">
        <v>7.0362258999999996E-2</v>
      </c>
      <c r="N114" s="37">
        <v>0.8</v>
      </c>
      <c r="O114">
        <f>(M114*N114)+(M115*N115)</f>
        <v>5.8160554439999998E-2</v>
      </c>
      <c r="Q114" s="37" t="s">
        <v>1075</v>
      </c>
      <c r="R114" s="37">
        <v>3.5942957999999997E-2</v>
      </c>
      <c r="S114">
        <f>(R114*N114)+(R115*N115)</f>
        <v>2.9277781899999997E-2</v>
      </c>
    </row>
    <row r="115" spans="2:19" x14ac:dyDescent="0.25">
      <c r="B115" t="s">
        <v>1076</v>
      </c>
      <c r="C115">
        <v>3.5121962E-2</v>
      </c>
      <c r="D115">
        <f>1-D114</f>
        <v>0.5</v>
      </c>
      <c r="G115" s="37" t="s">
        <v>1076</v>
      </c>
      <c r="H115">
        <v>9.4475918000000002E-3</v>
      </c>
      <c r="I115">
        <f>1-I114</f>
        <v>0.12</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0.88</v>
      </c>
      <c r="J118">
        <f>(H118*I118)+(H119*I119)</f>
        <v>6.3025760164000008E-2</v>
      </c>
      <c r="L118" s="37" t="s">
        <v>1075</v>
      </c>
      <c r="M118" s="37">
        <v>6.1459527999999999E-2</v>
      </c>
      <c r="N118" s="37">
        <v>0.8</v>
      </c>
      <c r="O118">
        <f>(M118*N118)+(M119*N119)</f>
        <v>5.073173366E-2</v>
      </c>
      <c r="Q118" s="37" t="s">
        <v>1075</v>
      </c>
      <c r="R118" s="37">
        <v>2.6885009000000001E-2</v>
      </c>
      <c r="S118">
        <f>(R118*N118)+(R119*N119)</f>
        <v>2.1959909520000001E-2</v>
      </c>
    </row>
    <row r="119" spans="2:19" x14ac:dyDescent="0.25">
      <c r="B119" s="37" t="s">
        <v>1076</v>
      </c>
      <c r="C119" s="37">
        <v>3.1947057000000001E-2</v>
      </c>
      <c r="D119" s="37">
        <f>1-D118</f>
        <v>0.5</v>
      </c>
      <c r="G119" s="37" t="s">
        <v>1076</v>
      </c>
      <c r="H119">
        <v>8.6378306999999998E-3</v>
      </c>
      <c r="I119">
        <f>1-I118</f>
        <v>0.12</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row>
    <row r="124" spans="2:19" x14ac:dyDescent="0.25">
      <c r="B124">
        <v>2</v>
      </c>
      <c r="E124">
        <v>100</v>
      </c>
      <c r="F124">
        <v>82.863611000000006</v>
      </c>
      <c r="G124">
        <v>79.95327840327522</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219"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2020-04-23T01:54:43Z</dcterms:modified>
</cp:coreProperties>
</file>