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CC rates" sheetId="1" r:id="rId1"/>
    <sheet name="Notes" sheetId="3" r:id="rId2"/>
  </sheets>
  <calcPr calcId="162913"/>
  <extLst>
    <ext uri="GoogleSheetsCustomDataVersion1">
      <go:sheetsCustomData xmlns:go="http://customooxmlschemas.google.com/" r:id="rId7" roundtripDataSignature="AMtx7mg78SstH1pCNcp6KMQe7uZ+k3Xv6Q=="/>
    </ext>
  </extLst>
</workbook>
</file>

<file path=xl/calcChain.xml><?xml version="1.0" encoding="utf-8"?>
<calcChain xmlns="http://schemas.openxmlformats.org/spreadsheetml/2006/main">
  <c r="B8" i="3" l="1"/>
  <c r="AB79" i="1"/>
  <c r="T79" i="1"/>
  <c r="H79" i="1"/>
  <c r="D79" i="1"/>
  <c r="C79" i="1"/>
  <c r="E79" i="1" s="1"/>
  <c r="AC77" i="1"/>
  <c r="AD77" i="1" s="1"/>
  <c r="AF77" i="1" s="1"/>
  <c r="U77" i="1"/>
  <c r="V77" i="1" s="1"/>
  <c r="X77" i="1" s="1"/>
  <c r="N77" i="1"/>
  <c r="K77" i="1"/>
  <c r="J77" i="1" s="1"/>
  <c r="G77" i="1"/>
  <c r="E77" i="1"/>
  <c r="AC76" i="1"/>
  <c r="AD76" i="1" s="1"/>
  <c r="U76" i="1"/>
  <c r="V76" i="1" s="1"/>
  <c r="G76" i="1"/>
  <c r="E76" i="1"/>
  <c r="K76" i="1" s="1"/>
  <c r="AC75" i="1"/>
  <c r="AE75" i="1" s="1"/>
  <c r="X75" i="1"/>
  <c r="Y75" i="1" s="1"/>
  <c r="W75" i="1"/>
  <c r="V75" i="1"/>
  <c r="U75" i="1"/>
  <c r="Q75" i="1"/>
  <c r="P75" i="1"/>
  <c r="N75" i="1"/>
  <c r="M75" i="1"/>
  <c r="O75" i="1" s="1"/>
  <c r="K75" i="1"/>
  <c r="J75" i="1"/>
  <c r="G75" i="1"/>
  <c r="E75" i="1"/>
  <c r="AC74" i="1"/>
  <c r="AD74" i="1" s="1"/>
  <c r="U74" i="1"/>
  <c r="V74" i="1" s="1"/>
  <c r="K74" i="1"/>
  <c r="AF74" i="1" s="1"/>
  <c r="G74" i="1"/>
  <c r="E74" i="1"/>
  <c r="AC73" i="1"/>
  <c r="AD73" i="1" s="1"/>
  <c r="U73" i="1"/>
  <c r="V73" i="1" s="1"/>
  <c r="G73" i="1"/>
  <c r="E73" i="1"/>
  <c r="K73" i="1" s="1"/>
  <c r="AD72" i="1"/>
  <c r="AC72" i="1"/>
  <c r="V72" i="1"/>
  <c r="U72" i="1"/>
  <c r="G72" i="1"/>
  <c r="E72" i="1"/>
  <c r="K72" i="1" s="1"/>
  <c r="AC71" i="1"/>
  <c r="AD71" i="1" s="1"/>
  <c r="AF71" i="1" s="1"/>
  <c r="U71" i="1"/>
  <c r="V71" i="1" s="1"/>
  <c r="G71" i="1"/>
  <c r="E71" i="1"/>
  <c r="K71" i="1" s="1"/>
  <c r="AC70" i="1"/>
  <c r="AD70" i="1" s="1"/>
  <c r="V70" i="1"/>
  <c r="U70" i="1"/>
  <c r="G70" i="1"/>
  <c r="E70" i="1"/>
  <c r="K70" i="1" s="1"/>
  <c r="AD69" i="1"/>
  <c r="AC69" i="1"/>
  <c r="V69" i="1"/>
  <c r="U69" i="1"/>
  <c r="G69" i="1"/>
  <c r="E69" i="1"/>
  <c r="K69" i="1" s="1"/>
  <c r="AF69" i="1" s="1"/>
  <c r="AC68" i="1"/>
  <c r="AD68" i="1" s="1"/>
  <c r="AF68" i="1" s="1"/>
  <c r="U68" i="1"/>
  <c r="V68" i="1" s="1"/>
  <c r="N68" i="1"/>
  <c r="K68" i="1"/>
  <c r="X68" i="1" s="1"/>
  <c r="G68" i="1"/>
  <c r="E68" i="1"/>
  <c r="AD67" i="1"/>
  <c r="AC67" i="1"/>
  <c r="V67" i="1"/>
  <c r="U67" i="1"/>
  <c r="K67" i="1"/>
  <c r="J67" i="1"/>
  <c r="G67" i="1"/>
  <c r="E67" i="1"/>
  <c r="AD66" i="1"/>
  <c r="AC66" i="1"/>
  <c r="V66" i="1"/>
  <c r="U66" i="1"/>
  <c r="G66" i="1"/>
  <c r="E66" i="1"/>
  <c r="K66" i="1" s="1"/>
  <c r="AD65" i="1"/>
  <c r="AC65" i="1"/>
  <c r="V65" i="1"/>
  <c r="U65" i="1"/>
  <c r="G65" i="1"/>
  <c r="G79" i="1" s="1"/>
  <c r="E65" i="1"/>
  <c r="K65" i="1" s="1"/>
  <c r="AB59" i="1"/>
  <c r="T59" i="1"/>
  <c r="H59" i="1"/>
  <c r="D59" i="1"/>
  <c r="C59" i="1"/>
  <c r="E59" i="1" s="1"/>
  <c r="AD57" i="1"/>
  <c r="AC57" i="1"/>
  <c r="U57" i="1"/>
  <c r="V57" i="1" s="1"/>
  <c r="G57" i="1"/>
  <c r="E57" i="1"/>
  <c r="K57" i="1" s="1"/>
  <c r="AC56" i="1"/>
  <c r="AD56" i="1" s="1"/>
  <c r="AF56" i="1" s="1"/>
  <c r="U56" i="1"/>
  <c r="V56" i="1" s="1"/>
  <c r="X56" i="1" s="1"/>
  <c r="N56" i="1"/>
  <c r="K56" i="1"/>
  <c r="J56" i="1" s="1"/>
  <c r="M56" i="1" s="1"/>
  <c r="O56" i="1" s="1"/>
  <c r="G56" i="1"/>
  <c r="E56" i="1"/>
  <c r="AC55" i="1"/>
  <c r="AD55" i="1" s="1"/>
  <c r="V55" i="1"/>
  <c r="U55" i="1"/>
  <c r="G55" i="1"/>
  <c r="E55" i="1"/>
  <c r="K55" i="1" s="1"/>
  <c r="AC54" i="1"/>
  <c r="AE54" i="1" s="1"/>
  <c r="U54" i="1"/>
  <c r="W54" i="1" s="1"/>
  <c r="Q54" i="1"/>
  <c r="P54" i="1"/>
  <c r="N54" i="1"/>
  <c r="M54" i="1"/>
  <c r="O54" i="1" s="1"/>
  <c r="K54" i="1"/>
  <c r="J54" i="1"/>
  <c r="G54" i="1"/>
  <c r="E54" i="1"/>
  <c r="AC53" i="1"/>
  <c r="AD53" i="1" s="1"/>
  <c r="V53" i="1"/>
  <c r="U53" i="1"/>
  <c r="G53" i="1"/>
  <c r="E53" i="1"/>
  <c r="K53" i="1" s="1"/>
  <c r="AF52" i="1"/>
  <c r="AD52" i="1"/>
  <c r="AC52" i="1"/>
  <c r="U52" i="1"/>
  <c r="V52" i="1" s="1"/>
  <c r="G52" i="1"/>
  <c r="E52" i="1"/>
  <c r="K52" i="1" s="1"/>
  <c r="AC51" i="1"/>
  <c r="AD51" i="1" s="1"/>
  <c r="U51" i="1"/>
  <c r="V51" i="1" s="1"/>
  <c r="K51" i="1"/>
  <c r="X51" i="1" s="1"/>
  <c r="J51" i="1"/>
  <c r="Q51" i="1" s="1"/>
  <c r="G51" i="1"/>
  <c r="E51" i="1"/>
  <c r="AD50" i="1"/>
  <c r="AC50" i="1"/>
  <c r="U50" i="1"/>
  <c r="V50" i="1" s="1"/>
  <c r="G50" i="1"/>
  <c r="E50" i="1"/>
  <c r="K50" i="1" s="1"/>
  <c r="AF50" i="1" s="1"/>
  <c r="AD49" i="1"/>
  <c r="AC49" i="1"/>
  <c r="V49" i="1"/>
  <c r="U49" i="1"/>
  <c r="G49" i="1"/>
  <c r="E49" i="1"/>
  <c r="K49" i="1" s="1"/>
  <c r="AD48" i="1"/>
  <c r="AF48" i="1" s="1"/>
  <c r="AC48" i="1"/>
  <c r="V48" i="1"/>
  <c r="U48" i="1"/>
  <c r="G48" i="1"/>
  <c r="E48" i="1"/>
  <c r="K48" i="1" s="1"/>
  <c r="AC47" i="1"/>
  <c r="AD47" i="1" s="1"/>
  <c r="V47" i="1"/>
  <c r="U47" i="1"/>
  <c r="G47" i="1"/>
  <c r="E47" i="1"/>
  <c r="K47" i="1" s="1"/>
  <c r="AD46" i="1"/>
  <c r="AC46" i="1"/>
  <c r="V46" i="1"/>
  <c r="U46" i="1"/>
  <c r="G46" i="1"/>
  <c r="E46" i="1"/>
  <c r="K46" i="1" s="1"/>
  <c r="AC45" i="1"/>
  <c r="AD45" i="1" s="1"/>
  <c r="U45" i="1"/>
  <c r="V45" i="1" s="1"/>
  <c r="G45" i="1"/>
  <c r="G59" i="1" s="1"/>
  <c r="E45" i="1"/>
  <c r="K45" i="1" s="1"/>
  <c r="AB39" i="1"/>
  <c r="T39" i="1"/>
  <c r="H39" i="1"/>
  <c r="G39" i="1"/>
  <c r="D39" i="1"/>
  <c r="C39" i="1"/>
  <c r="E39" i="1" s="1"/>
  <c r="AC37" i="1"/>
  <c r="AD37" i="1" s="1"/>
  <c r="AF37" i="1" s="1"/>
  <c r="U37" i="1"/>
  <c r="V37" i="1" s="1"/>
  <c r="X37" i="1" s="1"/>
  <c r="N37" i="1"/>
  <c r="K37" i="1"/>
  <c r="J37" i="1"/>
  <c r="W37" i="1" s="1"/>
  <c r="Y37" i="1" s="1"/>
  <c r="G37" i="1"/>
  <c r="E37" i="1"/>
  <c r="AD36" i="1"/>
  <c r="AC36" i="1"/>
  <c r="U36" i="1"/>
  <c r="V36" i="1" s="1"/>
  <c r="G36" i="1"/>
  <c r="E36" i="1"/>
  <c r="K36" i="1" s="1"/>
  <c r="AC35" i="1"/>
  <c r="AD35" i="1" s="1"/>
  <c r="AF35" i="1" s="1"/>
  <c r="U35" i="1"/>
  <c r="V35" i="1" s="1"/>
  <c r="X35" i="1" s="1"/>
  <c r="K35" i="1"/>
  <c r="N35" i="1" s="1"/>
  <c r="G35" i="1"/>
  <c r="E35" i="1"/>
  <c r="AC34" i="1"/>
  <c r="AD34" i="1" s="1"/>
  <c r="V34" i="1"/>
  <c r="U34" i="1"/>
  <c r="G34" i="1"/>
  <c r="E34" i="1"/>
  <c r="K34" i="1" s="1"/>
  <c r="AC33" i="1"/>
  <c r="AE33" i="1" s="1"/>
  <c r="U33" i="1"/>
  <c r="W33" i="1" s="1"/>
  <c r="Q33" i="1"/>
  <c r="P33" i="1"/>
  <c r="O33" i="1"/>
  <c r="N33" i="1"/>
  <c r="M33" i="1"/>
  <c r="K33" i="1"/>
  <c r="J33" i="1"/>
  <c r="G33" i="1"/>
  <c r="E33" i="1"/>
  <c r="AC32" i="1"/>
  <c r="AD32" i="1" s="1"/>
  <c r="U32" i="1"/>
  <c r="V32" i="1" s="1"/>
  <c r="G32" i="1"/>
  <c r="E32" i="1"/>
  <c r="K32" i="1" s="1"/>
  <c r="AC31" i="1"/>
  <c r="AD31" i="1" s="1"/>
  <c r="U31" i="1"/>
  <c r="V31" i="1" s="1"/>
  <c r="G31" i="1"/>
  <c r="E31" i="1"/>
  <c r="K31" i="1" s="1"/>
  <c r="X31" i="1" s="1"/>
  <c r="AD30" i="1"/>
  <c r="AC30" i="1"/>
  <c r="V30" i="1"/>
  <c r="U30" i="1"/>
  <c r="G30" i="1"/>
  <c r="E30" i="1"/>
  <c r="K30" i="1" s="1"/>
  <c r="AD29" i="1"/>
  <c r="AC29" i="1"/>
  <c r="V29" i="1"/>
  <c r="U29" i="1"/>
  <c r="G29" i="1"/>
  <c r="E29" i="1"/>
  <c r="K29" i="1" s="1"/>
  <c r="X29" i="1" s="1"/>
  <c r="AC28" i="1"/>
  <c r="AD28" i="1" s="1"/>
  <c r="V28" i="1"/>
  <c r="U28" i="1"/>
  <c r="G28" i="1"/>
  <c r="E28" i="1"/>
  <c r="K28" i="1" s="1"/>
  <c r="AC27" i="1"/>
  <c r="AD27" i="1" s="1"/>
  <c r="V27" i="1"/>
  <c r="U27" i="1"/>
  <c r="G27" i="1"/>
  <c r="E27" i="1"/>
  <c r="K27" i="1" s="1"/>
  <c r="X27" i="1" s="1"/>
  <c r="AC26" i="1"/>
  <c r="AD26" i="1" s="1"/>
  <c r="AF26" i="1" s="1"/>
  <c r="U26" i="1"/>
  <c r="V26" i="1" s="1"/>
  <c r="X26" i="1" s="1"/>
  <c r="K26" i="1"/>
  <c r="N26" i="1" s="1"/>
  <c r="G26" i="1"/>
  <c r="E26" i="1"/>
  <c r="AC25" i="1"/>
  <c r="V25" i="1"/>
  <c r="U25" i="1"/>
  <c r="G25" i="1"/>
  <c r="E25" i="1"/>
  <c r="K25" i="1" s="1"/>
  <c r="AB19" i="1"/>
  <c r="T19" i="1"/>
  <c r="H19" i="1"/>
  <c r="D19" i="1"/>
  <c r="C19" i="1"/>
  <c r="E19" i="1" s="1"/>
  <c r="AD17" i="1"/>
  <c r="AC17" i="1"/>
  <c r="U17" i="1"/>
  <c r="V17" i="1" s="1"/>
  <c r="G17" i="1"/>
  <c r="E17" i="1"/>
  <c r="K17" i="1" s="1"/>
  <c r="AC16" i="1"/>
  <c r="AD16" i="1" s="1"/>
  <c r="AF16" i="1" s="1"/>
  <c r="U16" i="1"/>
  <c r="V16" i="1" s="1"/>
  <c r="X16" i="1" s="1"/>
  <c r="N16" i="1"/>
  <c r="K16" i="1"/>
  <c r="J16" i="1" s="1"/>
  <c r="G16" i="1"/>
  <c r="E16" i="1"/>
  <c r="AD15" i="1"/>
  <c r="AC15" i="1"/>
  <c r="V15" i="1"/>
  <c r="U15" i="1"/>
  <c r="G15" i="1"/>
  <c r="E15" i="1"/>
  <c r="K15" i="1" s="1"/>
  <c r="AD14" i="1"/>
  <c r="AC14" i="1"/>
  <c r="V14" i="1"/>
  <c r="U14" i="1"/>
  <c r="K14" i="1"/>
  <c r="X14" i="1" s="1"/>
  <c r="J14" i="1"/>
  <c r="P14" i="1" s="1"/>
  <c r="G14" i="1"/>
  <c r="E14" i="1"/>
  <c r="AC13" i="1"/>
  <c r="AD13" i="1" s="1"/>
  <c r="U13" i="1"/>
  <c r="V13" i="1" s="1"/>
  <c r="K13" i="1"/>
  <c r="AF13" i="1" s="1"/>
  <c r="J13" i="1"/>
  <c r="AE13" i="1" s="1"/>
  <c r="AG13" i="1" s="1"/>
  <c r="G13" i="1"/>
  <c r="E13" i="1"/>
  <c r="AC12" i="1"/>
  <c r="AD12" i="1" s="1"/>
  <c r="AF12" i="1" s="1"/>
  <c r="U12" i="1"/>
  <c r="V12" i="1" s="1"/>
  <c r="X12" i="1" s="1"/>
  <c r="Q12" i="1"/>
  <c r="P12" i="1"/>
  <c r="N12" i="1"/>
  <c r="M12" i="1"/>
  <c r="O12" i="1" s="1"/>
  <c r="K12" i="1"/>
  <c r="J12" i="1"/>
  <c r="G12" i="1"/>
  <c r="E12" i="1"/>
  <c r="AC11" i="1"/>
  <c r="AD11" i="1" s="1"/>
  <c r="U11" i="1"/>
  <c r="V11" i="1" s="1"/>
  <c r="G11" i="1"/>
  <c r="E11" i="1"/>
  <c r="K11" i="1" s="1"/>
  <c r="AC10" i="1"/>
  <c r="AD10" i="1" s="1"/>
  <c r="AF10" i="1" s="1"/>
  <c r="U10" i="1"/>
  <c r="V10" i="1" s="1"/>
  <c r="X10" i="1" s="1"/>
  <c r="N10" i="1"/>
  <c r="K10" i="1"/>
  <c r="J10" i="1" s="1"/>
  <c r="M10" i="1" s="1"/>
  <c r="O10" i="1" s="1"/>
  <c r="G10" i="1"/>
  <c r="E10" i="1"/>
  <c r="AC9" i="1"/>
  <c r="AD9" i="1" s="1"/>
  <c r="U9" i="1"/>
  <c r="V9" i="1" s="1"/>
  <c r="G9" i="1"/>
  <c r="E9" i="1"/>
  <c r="K9" i="1" s="1"/>
  <c r="AC8" i="1"/>
  <c r="AD8" i="1" s="1"/>
  <c r="U8" i="1"/>
  <c r="V8" i="1" s="1"/>
  <c r="G8" i="1"/>
  <c r="E8" i="1"/>
  <c r="K8" i="1" s="1"/>
  <c r="AC7" i="1"/>
  <c r="AD7" i="1" s="1"/>
  <c r="V7" i="1"/>
  <c r="U7" i="1"/>
  <c r="G7" i="1"/>
  <c r="E7" i="1"/>
  <c r="K7" i="1" s="1"/>
  <c r="AC6" i="1"/>
  <c r="AD6" i="1" s="1"/>
  <c r="V6" i="1"/>
  <c r="U6" i="1"/>
  <c r="G6" i="1"/>
  <c r="E6" i="1"/>
  <c r="K6" i="1" s="1"/>
  <c r="N6" i="1" s="1"/>
  <c r="AC5" i="1"/>
  <c r="AD5" i="1" s="1"/>
  <c r="AD19" i="1" s="1"/>
  <c r="U5" i="1"/>
  <c r="V5" i="1" s="1"/>
  <c r="V19" i="1" s="1"/>
  <c r="G5" i="1"/>
  <c r="G19" i="1" s="1"/>
  <c r="E5" i="1"/>
  <c r="K5" i="1" s="1"/>
  <c r="J49" i="1" l="1"/>
  <c r="AF49" i="1"/>
  <c r="X49" i="1"/>
  <c r="N49" i="1"/>
  <c r="N25" i="1"/>
  <c r="X25" i="1"/>
  <c r="J25" i="1"/>
  <c r="AF32" i="1"/>
  <c r="X32" i="1"/>
  <c r="N32" i="1"/>
  <c r="J32" i="1"/>
  <c r="N7" i="1"/>
  <c r="AF7" i="1"/>
  <c r="J7" i="1"/>
  <c r="X7" i="1"/>
  <c r="AF57" i="1"/>
  <c r="X57" i="1"/>
  <c r="N57" i="1"/>
  <c r="J57" i="1"/>
  <c r="AD59" i="1"/>
  <c r="X45" i="1"/>
  <c r="N45" i="1"/>
  <c r="J45" i="1"/>
  <c r="AF45" i="1"/>
  <c r="AF76" i="1"/>
  <c r="N76" i="1"/>
  <c r="J76" i="1"/>
  <c r="X76" i="1"/>
  <c r="Y33" i="1"/>
  <c r="Y54" i="1"/>
  <c r="X65" i="1"/>
  <c r="AF65" i="1"/>
  <c r="AF79" i="1" s="1"/>
  <c r="N65" i="1"/>
  <c r="N79" i="1" s="1"/>
  <c r="K79" i="1" s="1"/>
  <c r="J65" i="1"/>
  <c r="J5" i="1"/>
  <c r="N5" i="1"/>
  <c r="AF5" i="1"/>
  <c r="X5" i="1"/>
  <c r="X47" i="1"/>
  <c r="AF47" i="1"/>
  <c r="N47" i="1"/>
  <c r="J47" i="1"/>
  <c r="AF70" i="1"/>
  <c r="X70" i="1"/>
  <c r="N70" i="1"/>
  <c r="J70" i="1"/>
  <c r="X28" i="1"/>
  <c r="N28" i="1"/>
  <c r="J28" i="1"/>
  <c r="AF28" i="1"/>
  <c r="AF72" i="1"/>
  <c r="J72" i="1"/>
  <c r="X72" i="1"/>
  <c r="N72" i="1"/>
  <c r="N66" i="1"/>
  <c r="J66" i="1"/>
  <c r="AF66" i="1"/>
  <c r="X66" i="1"/>
  <c r="AF34" i="1"/>
  <c r="X34" i="1"/>
  <c r="N34" i="1"/>
  <c r="J34" i="1"/>
  <c r="AF11" i="1"/>
  <c r="X11" i="1"/>
  <c r="N11" i="1"/>
  <c r="J11" i="1"/>
  <c r="W16" i="1"/>
  <c r="Y16" i="1" s="1"/>
  <c r="M16" i="1"/>
  <c r="O16" i="1" s="1"/>
  <c r="AE16" i="1"/>
  <c r="AG16" i="1" s="1"/>
  <c r="P16" i="1"/>
  <c r="Q16" i="1"/>
  <c r="AF53" i="1"/>
  <c r="N53" i="1"/>
  <c r="J53" i="1"/>
  <c r="X53" i="1"/>
  <c r="X9" i="1"/>
  <c r="J9" i="1"/>
  <c r="N9" i="1"/>
  <c r="AF9" i="1"/>
  <c r="AF36" i="1"/>
  <c r="X36" i="1"/>
  <c r="N36" i="1"/>
  <c r="J36" i="1"/>
  <c r="AG33" i="1"/>
  <c r="X17" i="1"/>
  <c r="AF17" i="1"/>
  <c r="N17" i="1"/>
  <c r="J17" i="1"/>
  <c r="AF30" i="1"/>
  <c r="X30" i="1"/>
  <c r="N30" i="1"/>
  <c r="J30" i="1"/>
  <c r="AF55" i="1"/>
  <c r="X55" i="1"/>
  <c r="N55" i="1"/>
  <c r="J55" i="1"/>
  <c r="X46" i="1"/>
  <c r="N46" i="1"/>
  <c r="AF46" i="1"/>
  <c r="J46" i="1"/>
  <c r="AF15" i="1"/>
  <c r="X15" i="1"/>
  <c r="N15" i="1"/>
  <c r="J15" i="1"/>
  <c r="N51" i="1"/>
  <c r="M14" i="1"/>
  <c r="U19" i="1"/>
  <c r="V33" i="1"/>
  <c r="X33" i="1" s="1"/>
  <c r="AE37" i="1"/>
  <c r="AG37" i="1" s="1"/>
  <c r="U59" i="1"/>
  <c r="N8" i="1"/>
  <c r="J8" i="1"/>
  <c r="AD33" i="1"/>
  <c r="AF33" i="1" s="1"/>
  <c r="W51" i="1"/>
  <c r="Y51" i="1" s="1"/>
  <c r="W56" i="1"/>
  <c r="Y56" i="1" s="1"/>
  <c r="X74" i="1"/>
  <c r="AC59" i="1"/>
  <c r="M77" i="1"/>
  <c r="O77" i="1" s="1"/>
  <c r="P77" i="1"/>
  <c r="X67" i="1"/>
  <c r="N67" i="1"/>
  <c r="Q77" i="1"/>
  <c r="W10" i="1"/>
  <c r="Y10" i="1" s="1"/>
  <c r="AE51" i="1"/>
  <c r="AG51" i="1" s="1"/>
  <c r="V54" i="1"/>
  <c r="X54" i="1" s="1"/>
  <c r="AE56" i="1"/>
  <c r="AG56" i="1" s="1"/>
  <c r="N52" i="1"/>
  <c r="J52" i="1"/>
  <c r="W77" i="1"/>
  <c r="Y77" i="1" s="1"/>
  <c r="V79" i="1"/>
  <c r="Q14" i="1"/>
  <c r="AF14" i="1"/>
  <c r="AF29" i="1"/>
  <c r="AF67" i="1"/>
  <c r="N31" i="1"/>
  <c r="J31" i="1"/>
  <c r="M51" i="1"/>
  <c r="O51" i="1" s="1"/>
  <c r="AC19" i="1"/>
  <c r="AF31" i="1"/>
  <c r="X8" i="1"/>
  <c r="AE14" i="1"/>
  <c r="X6" i="1"/>
  <c r="AE12" i="1"/>
  <c r="AG12" i="1" s="1"/>
  <c r="AE10" i="1"/>
  <c r="AG10" i="1" s="1"/>
  <c r="U39" i="1"/>
  <c r="X52" i="1"/>
  <c r="AD54" i="1"/>
  <c r="AF54" i="1" s="1"/>
  <c r="AG54" i="1" s="1"/>
  <c r="N27" i="1"/>
  <c r="J27" i="1"/>
  <c r="W12" i="1"/>
  <c r="Y12" i="1" s="1"/>
  <c r="AF8" i="1"/>
  <c r="V39" i="1"/>
  <c r="AE77" i="1"/>
  <c r="AG77" i="1" s="1"/>
  <c r="J6" i="1"/>
  <c r="AF27" i="1"/>
  <c r="J68" i="1"/>
  <c r="AF51" i="1"/>
  <c r="N73" i="1"/>
  <c r="J73" i="1"/>
  <c r="W14" i="1"/>
  <c r="Y14" i="1" s="1"/>
  <c r="AC79" i="1"/>
  <c r="X69" i="1"/>
  <c r="N69" i="1"/>
  <c r="J69" i="1"/>
  <c r="N14" i="1"/>
  <c r="X73" i="1"/>
  <c r="AD75" i="1"/>
  <c r="AF75" i="1" s="1"/>
  <c r="AG75" i="1" s="1"/>
  <c r="N74" i="1"/>
  <c r="P51" i="1"/>
  <c r="AC39" i="1"/>
  <c r="N13" i="1"/>
  <c r="P13" i="1"/>
  <c r="M37" i="1"/>
  <c r="O37" i="1" s="1"/>
  <c r="Q56" i="1"/>
  <c r="Q13" i="1"/>
  <c r="P56" i="1"/>
  <c r="J26" i="1"/>
  <c r="J35" i="1"/>
  <c r="Q10" i="1"/>
  <c r="P37" i="1"/>
  <c r="X48" i="1"/>
  <c r="J48" i="1"/>
  <c r="N48" i="1"/>
  <c r="N71" i="1"/>
  <c r="J71" i="1"/>
  <c r="X71" i="1"/>
  <c r="AF73" i="1"/>
  <c r="N29" i="1"/>
  <c r="J29" i="1"/>
  <c r="W67" i="1"/>
  <c r="Y67" i="1" s="1"/>
  <c r="Q67" i="1"/>
  <c r="P67" i="1"/>
  <c r="M67" i="1"/>
  <c r="AE67" i="1"/>
  <c r="AF6" i="1"/>
  <c r="W13" i="1"/>
  <c r="Q37" i="1"/>
  <c r="P10" i="1"/>
  <c r="AD25" i="1"/>
  <c r="AD39" i="1" s="1"/>
  <c r="M13" i="1"/>
  <c r="X13" i="1"/>
  <c r="N50" i="1"/>
  <c r="J50" i="1"/>
  <c r="X50" i="1"/>
  <c r="U79" i="1"/>
  <c r="J74" i="1"/>
  <c r="AE11" i="1" l="1"/>
  <c r="AG11" i="1" s="1"/>
  <c r="W11" i="1"/>
  <c r="Y11" i="1" s="1"/>
  <c r="Q11" i="1"/>
  <c r="P11" i="1"/>
  <c r="M11" i="1"/>
  <c r="O11" i="1" s="1"/>
  <c r="X79" i="1"/>
  <c r="AE76" i="1"/>
  <c r="AG76" i="1" s="1"/>
  <c r="M76" i="1"/>
  <c r="O76" i="1" s="1"/>
  <c r="P76" i="1"/>
  <c r="W76" i="1"/>
  <c r="Y76" i="1" s="1"/>
  <c r="Q76" i="1"/>
  <c r="AF59" i="1"/>
  <c r="AE45" i="1"/>
  <c r="W45" i="1"/>
  <c r="Q45" i="1"/>
  <c r="P45" i="1"/>
  <c r="M45" i="1"/>
  <c r="N59" i="1"/>
  <c r="K59" i="1" s="1"/>
  <c r="X59" i="1"/>
  <c r="AE57" i="1"/>
  <c r="AG57" i="1" s="1"/>
  <c r="W57" i="1"/>
  <c r="Y57" i="1" s="1"/>
  <c r="P57" i="1"/>
  <c r="Q57" i="1"/>
  <c r="M57" i="1"/>
  <c r="O57" i="1" s="1"/>
  <c r="W46" i="1"/>
  <c r="Y46" i="1" s="1"/>
  <c r="Q46" i="1"/>
  <c r="P46" i="1"/>
  <c r="M46" i="1"/>
  <c r="O46" i="1" s="1"/>
  <c r="AE46" i="1"/>
  <c r="AG46" i="1" s="1"/>
  <c r="AD79" i="1"/>
  <c r="AE72" i="1"/>
  <c r="AG72" i="1" s="1"/>
  <c r="W72" i="1"/>
  <c r="Y72" i="1" s="1"/>
  <c r="Q72" i="1"/>
  <c r="P72" i="1"/>
  <c r="M72" i="1"/>
  <c r="O72" i="1" s="1"/>
  <c r="O67" i="1"/>
  <c r="W28" i="1"/>
  <c r="Y28" i="1" s="1"/>
  <c r="Q28" i="1"/>
  <c r="AE28" i="1"/>
  <c r="AG28" i="1" s="1"/>
  <c r="P28" i="1"/>
  <c r="M28" i="1"/>
  <c r="O28" i="1" s="1"/>
  <c r="AE68" i="1"/>
  <c r="AG68" i="1" s="1"/>
  <c r="W68" i="1"/>
  <c r="Y68" i="1" s="1"/>
  <c r="Q68" i="1"/>
  <c r="P68" i="1"/>
  <c r="M68" i="1"/>
  <c r="O68" i="1" s="1"/>
  <c r="Q7" i="1"/>
  <c r="M7" i="1"/>
  <c r="O7" i="1" s="1"/>
  <c r="P7" i="1"/>
  <c r="W7" i="1"/>
  <c r="Y7" i="1" s="1"/>
  <c r="AE7" i="1"/>
  <c r="AG7" i="1" s="1"/>
  <c r="AE36" i="1"/>
  <c r="AG36" i="1" s="1"/>
  <c r="W36" i="1"/>
  <c r="Y36" i="1" s="1"/>
  <c r="Q36" i="1"/>
  <c r="P36" i="1"/>
  <c r="M36" i="1"/>
  <c r="O36" i="1" s="1"/>
  <c r="AE55" i="1"/>
  <c r="AG55" i="1" s="1"/>
  <c r="W55" i="1"/>
  <c r="Y55" i="1" s="1"/>
  <c r="Q55" i="1"/>
  <c r="P55" i="1"/>
  <c r="M55" i="1"/>
  <c r="O55" i="1" s="1"/>
  <c r="P6" i="1"/>
  <c r="M6" i="1"/>
  <c r="O6" i="1" s="1"/>
  <c r="AE6" i="1"/>
  <c r="AG6" i="1" s="1"/>
  <c r="W6" i="1"/>
  <c r="Y6" i="1" s="1"/>
  <c r="Q6" i="1"/>
  <c r="AE70" i="1"/>
  <c r="AG70" i="1" s="1"/>
  <c r="W70" i="1"/>
  <c r="Y70" i="1" s="1"/>
  <c r="Q70" i="1"/>
  <c r="P70" i="1"/>
  <c r="M70" i="1"/>
  <c r="O70" i="1" s="1"/>
  <c r="Q52" i="1"/>
  <c r="P52" i="1"/>
  <c r="M52" i="1"/>
  <c r="O52" i="1" s="1"/>
  <c r="AE52" i="1"/>
  <c r="AG52" i="1" s="1"/>
  <c r="W52" i="1"/>
  <c r="Y52" i="1" s="1"/>
  <c r="AE32" i="1"/>
  <c r="AG32" i="1" s="1"/>
  <c r="Q32" i="1"/>
  <c r="W32" i="1"/>
  <c r="Y32" i="1" s="1"/>
  <c r="P32" i="1"/>
  <c r="M32" i="1"/>
  <c r="O32" i="1" s="1"/>
  <c r="Q66" i="1"/>
  <c r="P66" i="1"/>
  <c r="M66" i="1"/>
  <c r="O66" i="1" s="1"/>
  <c r="W66" i="1"/>
  <c r="Y66" i="1" s="1"/>
  <c r="AE66" i="1"/>
  <c r="AG66" i="1" s="1"/>
  <c r="V59" i="1"/>
  <c r="AE34" i="1"/>
  <c r="AG34" i="1" s="1"/>
  <c r="W34" i="1"/>
  <c r="Y34" i="1" s="1"/>
  <c r="Q34" i="1"/>
  <c r="P34" i="1"/>
  <c r="M34" i="1"/>
  <c r="O34" i="1" s="1"/>
  <c r="W69" i="1"/>
  <c r="Y69" i="1" s="1"/>
  <c r="Q69" i="1"/>
  <c r="P69" i="1"/>
  <c r="M69" i="1"/>
  <c r="O69" i="1" s="1"/>
  <c r="AE69" i="1"/>
  <c r="AG69" i="1" s="1"/>
  <c r="Y13" i="1"/>
  <c r="Q71" i="1"/>
  <c r="P71" i="1"/>
  <c r="M71" i="1"/>
  <c r="O71" i="1" s="1"/>
  <c r="W71" i="1"/>
  <c r="Y71" i="1" s="1"/>
  <c r="AE71" i="1"/>
  <c r="AG71" i="1" s="1"/>
  <c r="Q27" i="1"/>
  <c r="P27" i="1"/>
  <c r="M27" i="1"/>
  <c r="O27" i="1" s="1"/>
  <c r="AE27" i="1"/>
  <c r="AG27" i="1" s="1"/>
  <c r="W27" i="1"/>
  <c r="Y27" i="1" s="1"/>
  <c r="W9" i="1"/>
  <c r="Y9" i="1" s="1"/>
  <c r="P9" i="1"/>
  <c r="Q9" i="1"/>
  <c r="M9" i="1"/>
  <c r="O9" i="1" s="1"/>
  <c r="AE9" i="1"/>
  <c r="AG9" i="1" s="1"/>
  <c r="AE47" i="1"/>
  <c r="AG47" i="1" s="1"/>
  <c r="W47" i="1"/>
  <c r="Y47" i="1" s="1"/>
  <c r="Q47" i="1"/>
  <c r="P47" i="1"/>
  <c r="M47" i="1"/>
  <c r="O47" i="1" s="1"/>
  <c r="W25" i="1"/>
  <c r="Q25" i="1"/>
  <c r="P25" i="1"/>
  <c r="M25" i="1"/>
  <c r="AE25" i="1"/>
  <c r="M31" i="1"/>
  <c r="O31" i="1" s="1"/>
  <c r="P31" i="1"/>
  <c r="AE31" i="1"/>
  <c r="AG31" i="1" s="1"/>
  <c r="W31" i="1"/>
  <c r="Y31" i="1" s="1"/>
  <c r="Q31" i="1"/>
  <c r="AG67" i="1"/>
  <c r="P8" i="1"/>
  <c r="M8" i="1"/>
  <c r="O8" i="1" s="1"/>
  <c r="AE8" i="1"/>
  <c r="AG8" i="1" s="1"/>
  <c r="Q8" i="1"/>
  <c r="W8" i="1"/>
  <c r="Y8" i="1" s="1"/>
  <c r="X39" i="1"/>
  <c r="P29" i="1"/>
  <c r="M29" i="1"/>
  <c r="O29" i="1" s="1"/>
  <c r="Q29" i="1"/>
  <c r="W29" i="1"/>
  <c r="Y29" i="1" s="1"/>
  <c r="AE29" i="1"/>
  <c r="AG29" i="1" s="1"/>
  <c r="W48" i="1"/>
  <c r="Y48" i="1" s="1"/>
  <c r="Q48" i="1"/>
  <c r="P48" i="1"/>
  <c r="M48" i="1"/>
  <c r="O48" i="1" s="1"/>
  <c r="AE48" i="1"/>
  <c r="AG48" i="1" s="1"/>
  <c r="AF25" i="1"/>
  <c r="AF39" i="1" s="1"/>
  <c r="AE53" i="1"/>
  <c r="AG53" i="1" s="1"/>
  <c r="Q53" i="1"/>
  <c r="P53" i="1"/>
  <c r="M53" i="1"/>
  <c r="O53" i="1" s="1"/>
  <c r="W53" i="1"/>
  <c r="Y53" i="1" s="1"/>
  <c r="N39" i="1"/>
  <c r="K39" i="1" s="1"/>
  <c r="O13" i="1"/>
  <c r="Q73" i="1"/>
  <c r="P73" i="1"/>
  <c r="M73" i="1"/>
  <c r="O73" i="1" s="1"/>
  <c r="AE73" i="1"/>
  <c r="AG73" i="1" s="1"/>
  <c r="W73" i="1"/>
  <c r="Y73" i="1" s="1"/>
  <c r="X19" i="1"/>
  <c r="AE15" i="1"/>
  <c r="AG15" i="1" s="1"/>
  <c r="W15" i="1"/>
  <c r="Y15" i="1" s="1"/>
  <c r="Q15" i="1"/>
  <c r="P15" i="1"/>
  <c r="M15" i="1"/>
  <c r="O15" i="1" s="1"/>
  <c r="AE17" i="1"/>
  <c r="AG17" i="1" s="1"/>
  <c r="W17" i="1"/>
  <c r="Y17" i="1" s="1"/>
  <c r="Q17" i="1"/>
  <c r="P17" i="1"/>
  <c r="M17" i="1"/>
  <c r="O17" i="1" s="1"/>
  <c r="AF19" i="1"/>
  <c r="AE74" i="1"/>
  <c r="AG74" i="1" s="1"/>
  <c r="M74" i="1"/>
  <c r="O74" i="1" s="1"/>
  <c r="Q74" i="1"/>
  <c r="W74" i="1"/>
  <c r="Y74" i="1" s="1"/>
  <c r="P74" i="1"/>
  <c r="AE30" i="1"/>
  <c r="AG30" i="1" s="1"/>
  <c r="M30" i="1"/>
  <c r="O30" i="1" s="1"/>
  <c r="W30" i="1"/>
  <c r="Y30" i="1" s="1"/>
  <c r="Q30" i="1"/>
  <c r="P30" i="1"/>
  <c r="P35" i="1"/>
  <c r="M35" i="1"/>
  <c r="O35" i="1" s="1"/>
  <c r="Q35" i="1"/>
  <c r="AE35" i="1"/>
  <c r="AG35" i="1" s="1"/>
  <c r="W35" i="1"/>
  <c r="Y35" i="1" s="1"/>
  <c r="N19" i="1"/>
  <c r="K19" i="1" s="1"/>
  <c r="Q50" i="1"/>
  <c r="P50" i="1"/>
  <c r="M50" i="1"/>
  <c r="O50" i="1" s="1"/>
  <c r="AE50" i="1"/>
  <c r="AG50" i="1" s="1"/>
  <c r="W50" i="1"/>
  <c r="Y50" i="1" s="1"/>
  <c r="P26" i="1"/>
  <c r="M26" i="1"/>
  <c r="O26" i="1" s="1"/>
  <c r="W26" i="1"/>
  <c r="Y26" i="1" s="1"/>
  <c r="Q26" i="1"/>
  <c r="AE26" i="1"/>
  <c r="AG26" i="1" s="1"/>
  <c r="O14" i="1"/>
  <c r="P5" i="1"/>
  <c r="M5" i="1"/>
  <c r="AE5" i="1"/>
  <c r="W5" i="1"/>
  <c r="Q5" i="1"/>
  <c r="AE49" i="1"/>
  <c r="AG49" i="1" s="1"/>
  <c r="W49" i="1"/>
  <c r="Y49" i="1" s="1"/>
  <c r="Q49" i="1"/>
  <c r="P49" i="1"/>
  <c r="M49" i="1"/>
  <c r="O49" i="1" s="1"/>
  <c r="AG14" i="1"/>
  <c r="AE65" i="1"/>
  <c r="W65" i="1"/>
  <c r="P65" i="1"/>
  <c r="Q65" i="1"/>
  <c r="M65" i="1"/>
  <c r="AE79" i="1" l="1"/>
  <c r="AG79" i="1" s="1"/>
  <c r="AG65" i="1"/>
  <c r="O65" i="1"/>
  <c r="M79" i="1"/>
  <c r="J79" i="1" s="1"/>
  <c r="Q79" i="1" s="1"/>
  <c r="Y5" i="1"/>
  <c r="W19" i="1"/>
  <c r="Y19" i="1" s="1"/>
  <c r="O45" i="1"/>
  <c r="M59" i="1"/>
  <c r="J59" i="1" s="1"/>
  <c r="Q59" i="1" s="1"/>
  <c r="Y65" i="1"/>
  <c r="W79" i="1"/>
  <c r="Y79" i="1" s="1"/>
  <c r="O5" i="1"/>
  <c r="M19" i="1"/>
  <c r="J19" i="1" s="1"/>
  <c r="Q19" i="1" s="1"/>
  <c r="AE39" i="1"/>
  <c r="AG39" i="1" s="1"/>
  <c r="AG25" i="1"/>
  <c r="O25" i="1"/>
  <c r="M39" i="1"/>
  <c r="J39" i="1" s="1"/>
  <c r="Q39" i="1" s="1"/>
  <c r="Y45" i="1"/>
  <c r="W59" i="1"/>
  <c r="Y59" i="1" s="1"/>
  <c r="AG45" i="1"/>
  <c r="AE59" i="1"/>
  <c r="AG59" i="1" s="1"/>
  <c r="W39" i="1"/>
  <c r="Y39" i="1" s="1"/>
  <c r="Y25" i="1"/>
  <c r="AE19" i="1"/>
  <c r="AG19" i="1" s="1"/>
  <c r="AG5" i="1"/>
</calcChain>
</file>

<file path=xl/sharedStrings.xml><?xml version="1.0" encoding="utf-8"?>
<sst xmlns="http://schemas.openxmlformats.org/spreadsheetml/2006/main" count="221" uniqueCount="114">
  <si>
    <t>Params</t>
  </si>
  <si>
    <t xml:space="preserve">Sources </t>
  </si>
  <si>
    <t>HIV+ 2x higher risk for cervical cancer</t>
  </si>
  <si>
    <t>HIV+ RR</t>
  </si>
  <si>
    <t xml:space="preserve">Observed number of cervical cancer cases in South Africa </t>
  </si>
  <si>
    <t xml:space="preserve">Observed </t>
  </si>
  <si>
    <t>National Cancer Registry, 2011</t>
  </si>
  <si>
    <t xml:space="preserve">Estimated </t>
  </si>
  <si>
    <t xml:space="preserve">Check estimates </t>
  </si>
  <si>
    <t>KZN</t>
  </si>
  <si>
    <t>Cervical cancer rates for black women</t>
  </si>
  <si>
    <t>Agincourt</t>
  </si>
  <si>
    <t>South Africa female population</t>
  </si>
  <si>
    <t>Ref: Gomez-Olive, 2013 (https://www.tandfonline.com/doi/full/10.1080/09540121.2012.750710#:~:targetText=Rates%20peaked%20at%2045.3%25%20among,women%20through%20to%20age%2070)</t>
  </si>
  <si>
    <t>Census 2011</t>
  </si>
  <si>
    <t xml:space="preserve">Age </t>
  </si>
  <si>
    <t xml:space="preserve">South African women HIV prevalence </t>
  </si>
  <si>
    <t>South African National HIV Survey, 2012</t>
  </si>
  <si>
    <t xml:space="preserve">KZN women HIV prevalence </t>
  </si>
  <si>
    <t xml:space="preserve">Africa Center health and demographic surveillance system, 2011; these estimates are currently being used in the model as calibration targets for HIV. N ~ 57000 in 2006. </t>
  </si>
  <si>
    <t>Cases</t>
  </si>
  <si>
    <t>Pop</t>
  </si>
  <si>
    <t xml:space="preserve">KZN female population </t>
  </si>
  <si>
    <t xml:space="preserve">Agincourt HIV prevalence </t>
  </si>
  <si>
    <r>
      <t>CC</t>
    </r>
    <r>
      <rPr>
        <sz val="8"/>
        <color theme="1"/>
        <rFont val="Calibri"/>
      </rPr>
      <t>rateSA</t>
    </r>
  </si>
  <si>
    <r>
      <t>HIV</t>
    </r>
    <r>
      <rPr>
        <sz val="8"/>
        <color theme="1"/>
        <rFont val="Calibri"/>
      </rPr>
      <t>SA all Females</t>
    </r>
  </si>
  <si>
    <t>HIV+pop</t>
  </si>
  <si>
    <t>HIV-pop</t>
  </si>
  <si>
    <r>
      <t>CC</t>
    </r>
    <r>
      <rPr>
        <sz val="8"/>
        <color theme="1"/>
        <rFont val="Calibri"/>
      </rPr>
      <t>rateHIV+</t>
    </r>
  </si>
  <si>
    <r>
      <t>CC</t>
    </r>
    <r>
      <rPr>
        <sz val="8"/>
        <color theme="1"/>
        <rFont val="Calibri"/>
      </rPr>
      <t>rateHIV-</t>
    </r>
  </si>
  <si>
    <t>Black women, SA</t>
  </si>
  <si>
    <r>
      <t>CC</t>
    </r>
    <r>
      <rPr>
        <sz val="8"/>
        <color theme="1"/>
        <rFont val="Calibri"/>
      </rPr>
      <t>casesHIV+</t>
    </r>
  </si>
  <si>
    <r>
      <t>CC</t>
    </r>
    <r>
      <rPr>
        <sz val="8"/>
        <color theme="1"/>
        <rFont val="Calibri"/>
      </rPr>
      <t>casesHIV-</t>
    </r>
  </si>
  <si>
    <r>
      <t>CC</t>
    </r>
    <r>
      <rPr>
        <sz val="8"/>
        <color theme="1"/>
        <rFont val="Calibri"/>
      </rPr>
      <t>total</t>
    </r>
  </si>
  <si>
    <r>
      <t>Weighted CC</t>
    </r>
    <r>
      <rPr>
        <sz val="8"/>
        <color theme="1"/>
        <rFont val="Calibri"/>
      </rPr>
      <t>rateSA</t>
    </r>
  </si>
  <si>
    <t>RR HIV+ vs HIV-</t>
  </si>
  <si>
    <r>
      <t>HIV</t>
    </r>
    <r>
      <rPr>
        <sz val="8"/>
        <color theme="1"/>
        <rFont val="Calibri"/>
      </rPr>
      <t>KZN</t>
    </r>
  </si>
  <si>
    <t>Pop 2011</t>
  </si>
  <si>
    <t>HIV+</t>
  </si>
  <si>
    <t>HIV-</t>
  </si>
  <si>
    <r>
      <t>CC</t>
    </r>
    <r>
      <rPr>
        <sz val="8"/>
        <color theme="1"/>
        <rFont val="Calibri"/>
      </rPr>
      <t>casesHIV+</t>
    </r>
  </si>
  <si>
    <r>
      <t>CCcases</t>
    </r>
    <r>
      <rPr>
        <sz val="8"/>
        <color theme="1"/>
        <rFont val="Calibri"/>
      </rPr>
      <t>HIV-</t>
    </r>
  </si>
  <si>
    <t>KZN CC rate (HIV 2x)</t>
  </si>
  <si>
    <r>
      <t>HIV</t>
    </r>
    <r>
      <rPr>
        <sz val="8"/>
        <color rgb="FF000000"/>
        <rFont val="Calibri"/>
      </rPr>
      <t>Agincourt</t>
    </r>
  </si>
  <si>
    <t>Serosurvey of N=2681 women in Agincourt (a rural district in KZN) done in 2010-2011.</t>
  </si>
  <si>
    <t>CCcasesHIV+</t>
  </si>
  <si>
    <t>CCcasesHIV-</t>
  </si>
  <si>
    <t>Agincourt CC rates (HIV 2x)</t>
  </si>
  <si>
    <t>15–19</t>
  </si>
  <si>
    <t>Calculating HIV-specific cervical cancer incidence</t>
  </si>
  <si>
    <t xml:space="preserve">The cervical cancer rates by HIV status were estimated using the observed cancer rates and HIV prevalence in the overall South African women population, with the assumption that the rates among HIV+ women are between 2-5 times higher than HIV- women. HIV-specific cervical cancer rates are calculated based on the following formula, which was applied to each age group: </t>
  </si>
  <si>
    <t>Exaplanation of HIV prevalence estimates</t>
  </si>
  <si>
    <t xml:space="preserve">Two sets of HIV prevalence are used for estimating KZN cervical cancer rates by HIV status. Age-specific HIV prevalence from Africa Center were estimated from KZN residents participating in the Health and Demographic Surveillance system. The HDSS is a population-based longitudinal cohort that has been collecting HIV data annually since 2003. As of 2006, approximately 57000 male and female residents and non-residents were under surveillance. Prior to 2007, the upper age limit for inclusion in the cohort was 49 for women and 54 for men; all people over 15 years were included after 2007.  This set of HIV prevalence estiamtes is currently what we use for calibration. But we don't not have age-group specific HIV prevalence for people over 50 years. Instead, the HIV prevalence for the 50+ popuation is averaged across the entire group. </t>
  </si>
  <si>
    <t xml:space="preserve">HIV prevalence from Agincourt came from a separate serosurvey conducted in Agincourt in 2010-2011. Agincourt is a rural district in KZN that is outside of the surveillance area in the African Center study. The sample size of female partcipants in the Agincourt study was 2681. Age-specific HIV prevalence for people over 50 years is available from this study, which showed that HIV prevalence decreased with age in the older population. These estimates also suggest that average HIV prevalence may be an overestimate for the group. </t>
  </si>
  <si>
    <t xml:space="preserve">Decision for calibration/validation: </t>
  </si>
  <si>
    <t xml:space="preserve">For calibration, use cervical cancer rates for SA black women, which are reasonable proxies for KZN cervical cancer rates. In the plot on the left, rates in black women overlaps nearly compeletely with the rates that were calculated with the assumption that HIV increases cancer risk 3 fold. For validation, use the max and min estimates from both plots as bounds. </t>
  </si>
  <si>
    <t>20–24</t>
  </si>
  <si>
    <t>25–29</t>
  </si>
  <si>
    <t>30–34</t>
  </si>
  <si>
    <t>35–39</t>
  </si>
  <si>
    <t>40–44</t>
  </si>
  <si>
    <t>45–49</t>
  </si>
  <si>
    <t>50–54</t>
  </si>
  <si>
    <t>55–59</t>
  </si>
  <si>
    <t>60–64</t>
  </si>
  <si>
    <t>65-69</t>
  </si>
  <si>
    <t>70-74</t>
  </si>
  <si>
    <t>75-79</t>
  </si>
  <si>
    <t>Total</t>
  </si>
  <si>
    <t>HIV+ 3x higher risk for cervical cancer</t>
  </si>
  <si>
    <r>
      <t>CC</t>
    </r>
    <r>
      <rPr>
        <sz val="8"/>
        <color theme="1"/>
        <rFont val="Calibri"/>
      </rPr>
      <t>rateSA</t>
    </r>
  </si>
  <si>
    <r>
      <t>HIV</t>
    </r>
    <r>
      <rPr>
        <sz val="8"/>
        <color theme="1"/>
        <rFont val="Calibri"/>
      </rPr>
      <t>SA all Females</t>
    </r>
  </si>
  <si>
    <r>
      <t>CC</t>
    </r>
    <r>
      <rPr>
        <sz val="8"/>
        <color theme="1"/>
        <rFont val="Calibri"/>
      </rPr>
      <t>rateHIV+</t>
    </r>
  </si>
  <si>
    <r>
      <t>CC</t>
    </r>
    <r>
      <rPr>
        <sz val="8"/>
        <color theme="1"/>
        <rFont val="Calibri"/>
      </rPr>
      <t>rateHIV-</t>
    </r>
  </si>
  <si>
    <r>
      <t>CC</t>
    </r>
    <r>
      <rPr>
        <sz val="8"/>
        <color theme="1"/>
        <rFont val="Calibri"/>
      </rPr>
      <t>casesHIV+</t>
    </r>
  </si>
  <si>
    <r>
      <t>CC</t>
    </r>
    <r>
      <rPr>
        <sz val="8"/>
        <color theme="1"/>
        <rFont val="Calibri"/>
      </rPr>
      <t>casesHIV-</t>
    </r>
  </si>
  <si>
    <r>
      <t>CC</t>
    </r>
    <r>
      <rPr>
        <sz val="8"/>
        <color theme="1"/>
        <rFont val="Calibri"/>
      </rPr>
      <t>total</t>
    </r>
  </si>
  <si>
    <r>
      <t>Weighted CC</t>
    </r>
    <r>
      <rPr>
        <sz val="8"/>
        <color theme="1"/>
        <rFont val="Calibri"/>
      </rPr>
      <t>rateSA</t>
    </r>
  </si>
  <si>
    <r>
      <t>HIV</t>
    </r>
    <r>
      <rPr>
        <sz val="8"/>
        <color theme="1"/>
        <rFont val="Calibri"/>
      </rPr>
      <t>KZN</t>
    </r>
  </si>
  <si>
    <r>
      <t>CC</t>
    </r>
    <r>
      <rPr>
        <sz val="8"/>
        <color theme="1"/>
        <rFont val="Calibri"/>
      </rPr>
      <t>casesHIV+</t>
    </r>
  </si>
  <si>
    <r>
      <t>CCcases</t>
    </r>
    <r>
      <rPr>
        <sz val="8"/>
        <color theme="1"/>
        <rFont val="Calibri"/>
      </rPr>
      <t>HIV-</t>
    </r>
  </si>
  <si>
    <t>KZN CC rate (HIV 3x)</t>
  </si>
  <si>
    <r>
      <t>HIV</t>
    </r>
    <r>
      <rPr>
        <sz val="8"/>
        <color rgb="FF000000"/>
        <rFont val="Calibri"/>
      </rPr>
      <t>Agincourt</t>
    </r>
  </si>
  <si>
    <t>Agincourt CC rates (HIV 3x)</t>
  </si>
  <si>
    <t>HIV+ 4x higher risk for cervical cancer</t>
  </si>
  <si>
    <r>
      <t>CC</t>
    </r>
    <r>
      <rPr>
        <sz val="8"/>
        <color theme="1"/>
        <rFont val="Calibri"/>
      </rPr>
      <t>rateSA</t>
    </r>
  </si>
  <si>
    <r>
      <t>HIV</t>
    </r>
    <r>
      <rPr>
        <sz val="8"/>
        <color theme="1"/>
        <rFont val="Calibri"/>
      </rPr>
      <t>SA all Females</t>
    </r>
  </si>
  <si>
    <r>
      <t>CC</t>
    </r>
    <r>
      <rPr>
        <sz val="8"/>
        <color theme="1"/>
        <rFont val="Calibri"/>
      </rPr>
      <t>rateHIV+</t>
    </r>
  </si>
  <si>
    <r>
      <t>CC</t>
    </r>
    <r>
      <rPr>
        <sz val="8"/>
        <color theme="1"/>
        <rFont val="Calibri"/>
      </rPr>
      <t>rateHIV-</t>
    </r>
  </si>
  <si>
    <r>
      <t>CC</t>
    </r>
    <r>
      <rPr>
        <sz val="8"/>
        <color theme="1"/>
        <rFont val="Calibri"/>
      </rPr>
      <t>casesHIV+</t>
    </r>
  </si>
  <si>
    <r>
      <t>CC</t>
    </r>
    <r>
      <rPr>
        <sz val="8"/>
        <color theme="1"/>
        <rFont val="Calibri"/>
      </rPr>
      <t>casesHIV-</t>
    </r>
  </si>
  <si>
    <r>
      <t>CC</t>
    </r>
    <r>
      <rPr>
        <sz val="8"/>
        <color theme="1"/>
        <rFont val="Calibri"/>
      </rPr>
      <t>total</t>
    </r>
  </si>
  <si>
    <r>
      <t>Weighted CC</t>
    </r>
    <r>
      <rPr>
        <sz val="8"/>
        <color theme="1"/>
        <rFont val="Calibri"/>
      </rPr>
      <t>rateSA</t>
    </r>
  </si>
  <si>
    <r>
      <t>HIV</t>
    </r>
    <r>
      <rPr>
        <sz val="8"/>
        <color theme="1"/>
        <rFont val="Calibri"/>
      </rPr>
      <t>KZN</t>
    </r>
  </si>
  <si>
    <r>
      <t>CC</t>
    </r>
    <r>
      <rPr>
        <sz val="8"/>
        <color theme="1"/>
        <rFont val="Calibri"/>
      </rPr>
      <t>casesHIV+</t>
    </r>
  </si>
  <si>
    <r>
      <t>CCcases</t>
    </r>
    <r>
      <rPr>
        <sz val="8"/>
        <color theme="1"/>
        <rFont val="Calibri"/>
      </rPr>
      <t>HIV-</t>
    </r>
  </si>
  <si>
    <t>KZN CC rate (HIV 4x)</t>
  </si>
  <si>
    <r>
      <t>HIV</t>
    </r>
    <r>
      <rPr>
        <sz val="8"/>
        <color rgb="FF000000"/>
        <rFont val="Calibri"/>
      </rPr>
      <t>Agincourt</t>
    </r>
  </si>
  <si>
    <t>Agincourt CC rates (HIV 4x)</t>
  </si>
  <si>
    <t>HIV+ 5x higher risk for cervical cancer</t>
  </si>
  <si>
    <r>
      <t>CC</t>
    </r>
    <r>
      <rPr>
        <sz val="8"/>
        <color theme="1"/>
        <rFont val="Calibri"/>
      </rPr>
      <t>rateSA</t>
    </r>
  </si>
  <si>
    <r>
      <t>HIV</t>
    </r>
    <r>
      <rPr>
        <sz val="8"/>
        <color theme="1"/>
        <rFont val="Calibri"/>
      </rPr>
      <t>SA all Females</t>
    </r>
  </si>
  <si>
    <r>
      <t>CC</t>
    </r>
    <r>
      <rPr>
        <sz val="8"/>
        <color theme="1"/>
        <rFont val="Calibri"/>
      </rPr>
      <t>rateHIV+</t>
    </r>
  </si>
  <si>
    <r>
      <t>CC</t>
    </r>
    <r>
      <rPr>
        <sz val="8"/>
        <color theme="1"/>
        <rFont val="Calibri"/>
      </rPr>
      <t>rateHIV-</t>
    </r>
  </si>
  <si>
    <r>
      <t>CC</t>
    </r>
    <r>
      <rPr>
        <sz val="8"/>
        <color theme="1"/>
        <rFont val="Calibri"/>
      </rPr>
      <t>casesHIV+</t>
    </r>
  </si>
  <si>
    <r>
      <t>CC</t>
    </r>
    <r>
      <rPr>
        <sz val="8"/>
        <color theme="1"/>
        <rFont val="Calibri"/>
      </rPr>
      <t>casesHIV-</t>
    </r>
  </si>
  <si>
    <r>
      <t>CC</t>
    </r>
    <r>
      <rPr>
        <sz val="8"/>
        <color theme="1"/>
        <rFont val="Calibri"/>
      </rPr>
      <t>total</t>
    </r>
  </si>
  <si>
    <r>
      <t>Weighted CC</t>
    </r>
    <r>
      <rPr>
        <sz val="8"/>
        <color theme="1"/>
        <rFont val="Calibri"/>
      </rPr>
      <t>rateSA</t>
    </r>
  </si>
  <si>
    <r>
      <t>HIV</t>
    </r>
    <r>
      <rPr>
        <sz val="8"/>
        <color theme="1"/>
        <rFont val="Calibri"/>
      </rPr>
      <t>KZN</t>
    </r>
  </si>
  <si>
    <r>
      <t>CC</t>
    </r>
    <r>
      <rPr>
        <sz val="8"/>
        <color theme="1"/>
        <rFont val="Calibri"/>
      </rPr>
      <t>casesHIV+</t>
    </r>
  </si>
  <si>
    <r>
      <t>CCcases</t>
    </r>
    <r>
      <rPr>
        <sz val="8"/>
        <color theme="1"/>
        <rFont val="Calibri"/>
      </rPr>
      <t>HIV-</t>
    </r>
  </si>
  <si>
    <t>KZN CC rate (HIV 5x)</t>
  </si>
  <si>
    <r>
      <t>HIV</t>
    </r>
    <r>
      <rPr>
        <sz val="8"/>
        <color rgb="FF000000"/>
        <rFont val="Calibri"/>
      </rPr>
      <t>Agincourt</t>
    </r>
  </si>
  <si>
    <t>Agincourt CC rates (HIV 5x)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</si>
</sst>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4" x14ac:knownFonts="1">
    <font>
      <sz val="11"/>
      <color theme="1"/>
      <name val="Arial"/>
    </font>
    <font>
      <b/>
      <sz val="11"/>
      <color theme="1"/>
      <name val="Calibri"/>
    </font>
    <font>
      <b/>
      <sz val="11"/>
      <color theme="1"/>
      <name val="Calibri"/>
    </font>
    <font>
      <b/>
      <sz val="11"/>
      <color rgb="FFFA7D00"/>
      <name val="Calibri"/>
    </font>
    <font>
      <sz val="11"/>
      <color theme="1"/>
      <name val="Calibri"/>
    </font>
    <font>
      <sz val="11"/>
      <color rgb="FF000000"/>
      <name val="Calibri"/>
    </font>
    <font>
      <sz val="11"/>
      <color rgb="FF000000"/>
      <name val="Arial"/>
    </font>
    <font>
      <sz val="11"/>
      <color rgb="FF000000"/>
      <name val="Calibri"/>
    </font>
    <font>
      <sz val="11"/>
      <color rgb="FF000000"/>
      <name val="Arial"/>
    </font>
    <font>
      <sz val="11"/>
      <color theme="1"/>
      <name val="Calibri"/>
    </font>
    <font>
      <b/>
      <sz val="11"/>
      <name val="Arial"/>
    </font>
    <font>
      <b/>
      <sz val="11"/>
      <color rgb="FFFF0000"/>
      <name val="Calibri"/>
    </font>
    <font>
      <sz val="8"/>
      <color theme="1"/>
      <name val="Calibri"/>
    </font>
    <font>
      <sz val="8"/>
      <color rgb="FF000000"/>
      <name val="Calibri"/>
    </font>
  </fonts>
  <fills count="4">
    <fill>
      <patternFill patternType="none"/>
    </fill>
    <fill>
      <patternFill patternType="gray125"/>
    </fill>
    <fill>
      <patternFill patternType="solid">
        <fgColor rgb="FFF2F2F2"/>
        <bgColor rgb="FFF2F2F2"/>
      </patternFill>
    </fill>
    <fill>
      <patternFill patternType="solid">
        <fgColor rgb="FFFFFFFF"/>
        <bgColor rgb="FFFFFFFF"/>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2" fillId="0" borderId="0" xfId="0" applyFont="1"/>
    <xf numFmtId="0" fontId="3" fillId="2" borderId="1" xfId="0" applyFont="1" applyFill="1" applyBorder="1"/>
    <xf numFmtId="0" fontId="4" fillId="0" borderId="0" xfId="0" applyFont="1" applyAlignment="1"/>
    <xf numFmtId="0" fontId="5" fillId="3" borderId="0" xfId="0" applyFont="1" applyFill="1" applyAlignment="1"/>
    <xf numFmtId="0" fontId="4" fillId="0" borderId="0" xfId="0" applyFont="1"/>
    <xf numFmtId="0" fontId="6" fillId="3" borderId="0" xfId="0" applyFont="1" applyFill="1" applyAlignment="1"/>
    <xf numFmtId="0" fontId="6" fillId="0" borderId="0" xfId="0" applyFont="1" applyAlignment="1"/>
    <xf numFmtId="0" fontId="7" fillId="0" borderId="0" xfId="0" applyFont="1"/>
    <xf numFmtId="0" fontId="8" fillId="3" borderId="0" xfId="0" applyFont="1" applyFill="1" applyAlignment="1"/>
    <xf numFmtId="0" fontId="9" fillId="0" borderId="0" xfId="0" applyFont="1" applyAlignment="1">
      <alignment horizontal="right"/>
    </xf>
    <xf numFmtId="0" fontId="4" fillId="0" borderId="0" xfId="0" applyFont="1" applyAlignment="1">
      <alignment wrapText="1"/>
    </xf>
    <xf numFmtId="0" fontId="0" fillId="0" borderId="0" xfId="0" applyFont="1"/>
    <xf numFmtId="2" fontId="9" fillId="0" borderId="0" xfId="0" applyNumberFormat="1" applyFont="1"/>
    <xf numFmtId="0" fontId="10" fillId="0" borderId="0" xfId="0" applyFont="1" applyAlignment="1"/>
    <xf numFmtId="0" fontId="9" fillId="0" borderId="0" xfId="0" applyFont="1"/>
    <xf numFmtId="164" fontId="9" fillId="0" borderId="0" xfId="0" applyNumberFormat="1" applyFont="1"/>
    <xf numFmtId="1" fontId="9" fillId="0" borderId="0" xfId="0" applyNumberFormat="1" applyFont="1"/>
    <xf numFmtId="165" fontId="9" fillId="0" borderId="0" xfId="0" applyNumberFormat="1" applyFont="1"/>
    <xf numFmtId="1" fontId="4" fillId="0" borderId="0" xfId="0" applyNumberFormat="1" applyFont="1"/>
    <xf numFmtId="2" fontId="11" fillId="2" borderId="1" xfId="0" applyNumberFormat="1" applyFont="1" applyFill="1" applyBorder="1"/>
    <xf numFmtId="0" fontId="4"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5619750" cy="3781425"/>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19</xdr:col>
      <xdr:colOff>104775</xdr:colOff>
      <xdr:row>80</xdr:row>
      <xdr:rowOff>209550</xdr:rowOff>
    </xdr:from>
    <xdr:ext cx="5629275" cy="3771900"/>
    <xdr:pic>
      <xdr:nvPicPr>
        <xdr:cNvPr id="3" name="image4.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19050</xdr:colOff>
      <xdr:row>11</xdr:row>
      <xdr:rowOff>57150</xdr:rowOff>
    </xdr:from>
    <xdr:ext cx="3638550" cy="10096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28575</xdr:colOff>
      <xdr:row>18</xdr:row>
      <xdr:rowOff>171450</xdr:rowOff>
    </xdr:from>
    <xdr:ext cx="5391150" cy="7505700"/>
    <xdr:pic>
      <xdr:nvPicPr>
        <xdr:cNvPr id="3" name="image6.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G1000"/>
  <sheetViews>
    <sheetView tabSelected="1" topLeftCell="A67" workbookViewId="0"/>
  </sheetViews>
  <sheetFormatPr defaultColWidth="12.6640625" defaultRowHeight="15" customHeight="1" x14ac:dyDescent="0.3"/>
  <cols>
    <col min="1" max="6" width="7.6640625" customWidth="1"/>
    <col min="7" max="8" width="7.6640625" hidden="1" customWidth="1"/>
    <col min="9" max="12" width="7.6640625" customWidth="1"/>
    <col min="13" max="17" width="7.6640625" hidden="1" customWidth="1"/>
    <col min="18" max="32" width="7.6640625" customWidth="1"/>
    <col min="33" max="33" width="13.6640625" customWidth="1"/>
  </cols>
  <sheetData>
    <row r="2" spans="2:33" ht="14.5" x14ac:dyDescent="0.35">
      <c r="B2" s="2" t="s">
        <v>2</v>
      </c>
      <c r="J2" s="3" t="s">
        <v>3</v>
      </c>
      <c r="K2" s="3">
        <v>2</v>
      </c>
    </row>
    <row r="3" spans="2:33" ht="14.5" x14ac:dyDescent="0.35">
      <c r="C3" s="2" t="s">
        <v>5</v>
      </c>
      <c r="J3" s="2" t="s">
        <v>7</v>
      </c>
      <c r="M3" s="2" t="s">
        <v>8</v>
      </c>
      <c r="S3" s="2" t="s">
        <v>9</v>
      </c>
      <c r="AA3" s="1" t="s">
        <v>11</v>
      </c>
      <c r="AB3" s="4" t="s">
        <v>13</v>
      </c>
    </row>
    <row r="4" spans="2:33" ht="14.5" x14ac:dyDescent="0.35">
      <c r="B4" s="6" t="s">
        <v>15</v>
      </c>
      <c r="C4" s="6" t="s">
        <v>20</v>
      </c>
      <c r="D4" s="6" t="s">
        <v>21</v>
      </c>
      <c r="E4" s="6" t="s">
        <v>24</v>
      </c>
      <c r="F4" s="6" t="s">
        <v>25</v>
      </c>
      <c r="G4" s="6" t="s">
        <v>26</v>
      </c>
      <c r="H4" s="6" t="s">
        <v>27</v>
      </c>
      <c r="J4" s="6" t="s">
        <v>28</v>
      </c>
      <c r="K4" s="6" t="s">
        <v>29</v>
      </c>
      <c r="L4" s="6" t="s">
        <v>30</v>
      </c>
      <c r="M4" s="6" t="s">
        <v>31</v>
      </c>
      <c r="N4" s="6" t="s">
        <v>32</v>
      </c>
      <c r="O4" s="6" t="s">
        <v>33</v>
      </c>
      <c r="P4" s="6" t="s">
        <v>34</v>
      </c>
      <c r="Q4" s="6" t="s">
        <v>35</v>
      </c>
      <c r="S4" s="6" t="s">
        <v>36</v>
      </c>
      <c r="T4" s="6" t="s">
        <v>37</v>
      </c>
      <c r="U4" s="6" t="s">
        <v>38</v>
      </c>
      <c r="V4" s="6" t="s">
        <v>39</v>
      </c>
      <c r="W4" s="6" t="s">
        <v>40</v>
      </c>
      <c r="X4" s="6" t="s">
        <v>41</v>
      </c>
      <c r="Y4" s="6" t="s">
        <v>42</v>
      </c>
      <c r="AA4" s="9" t="s">
        <v>43</v>
      </c>
      <c r="AB4" s="6" t="s">
        <v>37</v>
      </c>
      <c r="AC4" s="6" t="s">
        <v>38</v>
      </c>
      <c r="AD4" s="6" t="s">
        <v>39</v>
      </c>
      <c r="AE4" s="6" t="s">
        <v>45</v>
      </c>
      <c r="AF4" s="6" t="s">
        <v>46</v>
      </c>
      <c r="AG4" s="6" t="s">
        <v>47</v>
      </c>
    </row>
    <row r="5" spans="2:33" ht="14.5" x14ac:dyDescent="0.35">
      <c r="B5" s="6" t="s">
        <v>48</v>
      </c>
      <c r="C5" s="6">
        <v>3</v>
      </c>
      <c r="D5" s="11">
        <v>2504905</v>
      </c>
      <c r="E5" s="14">
        <f t="shared" ref="E5:E17" si="0">C5/D5*100000</f>
        <v>0.11976502102874161</v>
      </c>
      <c r="F5" s="16">
        <v>5.6000000000000001E-2</v>
      </c>
      <c r="G5" s="6">
        <f t="shared" ref="G5:G17" si="1">F5*D5</f>
        <v>140274.68</v>
      </c>
      <c r="H5" s="6">
        <v>2364630.3199999998</v>
      </c>
      <c r="J5" s="14">
        <f t="shared" ref="J5:J17" si="2">K$22*K5</f>
        <v>0.34024153701347049</v>
      </c>
      <c r="K5" s="14">
        <f t="shared" ref="K5:K17" si="3">E5/(K$2*F5+(1-F5))</f>
        <v>0.11341384567115682</v>
      </c>
      <c r="L5" s="17">
        <v>9.5529825127878623E-2</v>
      </c>
      <c r="M5" s="18">
        <f t="shared" ref="M5:N5" si="4">J5*G5/100000</f>
        <v>0.47727272727272729</v>
      </c>
      <c r="N5" s="18">
        <f t="shared" si="4"/>
        <v>2.6818181818181817</v>
      </c>
      <c r="O5" s="18">
        <f t="shared" ref="O5:O17" si="5">SUM(M5+N5)</f>
        <v>3.1590909090909092</v>
      </c>
      <c r="P5" s="14">
        <f t="shared" ref="P5:P17" si="6">(J5*(G5/D5))+(K5*(H5/D5))</f>
        <v>0.12611619638632637</v>
      </c>
      <c r="Q5" s="14">
        <f t="shared" ref="Q5:Q17" si="7">J5/K5</f>
        <v>3</v>
      </c>
      <c r="R5" s="14"/>
      <c r="S5" s="19">
        <v>0.1104589114194237</v>
      </c>
      <c r="T5" s="6">
        <v>563329</v>
      </c>
      <c r="U5" s="20">
        <f t="shared" ref="U5:U17" si="8">S5*T5</f>
        <v>62224.708110992535</v>
      </c>
      <c r="V5" s="20">
        <f t="shared" ref="V5:V17" si="9">T5-U5</f>
        <v>501104.29188900744</v>
      </c>
      <c r="W5" s="17">
        <f t="shared" ref="W5:X5" si="10">J5*U5/100000</f>
        <v>0.21171430327898663</v>
      </c>
      <c r="X5" s="17">
        <f t="shared" si="10"/>
        <v>0.56832164825454212</v>
      </c>
      <c r="Y5" s="17">
        <f t="shared" ref="Y5:Y17" si="11">(W5+X5)/T5*100000</f>
        <v>0.13846898553660983</v>
      </c>
      <c r="AA5" s="19">
        <v>5.5E-2</v>
      </c>
      <c r="AB5" s="6">
        <v>563329</v>
      </c>
      <c r="AC5" s="20">
        <f t="shared" ref="AC5:AC17" si="12">AA5*AB5</f>
        <v>30983.095000000001</v>
      </c>
      <c r="AD5" s="20">
        <f t="shared" ref="AD5:AD17" si="13">AB5-AC5</f>
        <v>532345.90500000003</v>
      </c>
      <c r="AE5" s="17">
        <f t="shared" ref="AE5:AF5" si="14">J5*AC5/100000</f>
        <v>0.10541735864234374</v>
      </c>
      <c r="AF5" s="17">
        <f t="shared" si="14"/>
        <v>0.60375396313342322</v>
      </c>
      <c r="AG5" s="17">
        <f t="shared" ref="AG5:AG17" si="15">(AE5+AF5)/AB5*100000</f>
        <v>0.12588936869498407</v>
      </c>
    </row>
    <row r="6" spans="2:33" ht="14.5" x14ac:dyDescent="0.35">
      <c r="B6" s="6" t="s">
        <v>56</v>
      </c>
      <c r="C6" s="6">
        <v>7</v>
      </c>
      <c r="D6" s="11">
        <v>2679896</v>
      </c>
      <c r="E6" s="14">
        <f t="shared" si="0"/>
        <v>0.26120416613182007</v>
      </c>
      <c r="F6" s="16">
        <v>0.17399999999999999</v>
      </c>
      <c r="G6" s="6">
        <f t="shared" si="1"/>
        <v>466301.90399999998</v>
      </c>
      <c r="H6" s="6">
        <v>2213594.0960000004</v>
      </c>
      <c r="J6" s="14">
        <f t="shared" si="2"/>
        <v>0.66747231549868846</v>
      </c>
      <c r="K6" s="14">
        <f t="shared" si="3"/>
        <v>0.22249077183289614</v>
      </c>
      <c r="L6" s="17">
        <v>0.22319525433322426</v>
      </c>
      <c r="M6" s="18">
        <f t="shared" ref="M6:N6" si="16">J6*G6/100000</f>
        <v>3.1124361158432712</v>
      </c>
      <c r="N6" s="18">
        <f t="shared" si="16"/>
        <v>4.9250425894378207</v>
      </c>
      <c r="O6" s="18">
        <f t="shared" si="5"/>
        <v>8.0374787052810923</v>
      </c>
      <c r="P6" s="14">
        <f t="shared" si="6"/>
        <v>0.29991756043074402</v>
      </c>
      <c r="Q6" s="14">
        <f t="shared" si="7"/>
        <v>3</v>
      </c>
      <c r="R6" s="14"/>
      <c r="S6" s="19">
        <v>0.32683548916013844</v>
      </c>
      <c r="T6" s="6">
        <v>564949</v>
      </c>
      <c r="U6" s="20">
        <f t="shared" si="8"/>
        <v>184645.38276553105</v>
      </c>
      <c r="V6" s="20">
        <f t="shared" si="9"/>
        <v>380303.61723446893</v>
      </c>
      <c r="W6" s="17">
        <f t="shared" ref="W6:X6" si="17">J6*U6/100000</f>
        <v>1.2324568118065062</v>
      </c>
      <c r="X6" s="17">
        <f t="shared" si="17"/>
        <v>0.84614045329339294</v>
      </c>
      <c r="Y6" s="17">
        <f t="shared" si="11"/>
        <v>0.36792653232413886</v>
      </c>
      <c r="AA6" s="19">
        <v>0.27</v>
      </c>
      <c r="AB6" s="6">
        <v>564949</v>
      </c>
      <c r="AC6" s="20">
        <f t="shared" si="12"/>
        <v>152536.23000000001</v>
      </c>
      <c r="AD6" s="20">
        <f t="shared" si="13"/>
        <v>412412.77</v>
      </c>
      <c r="AE6" s="17">
        <f t="shared" ref="AE6:AF6" si="18">J6*AC6/100000</f>
        <v>1.0181371063554052</v>
      </c>
      <c r="AF6" s="17">
        <f t="shared" si="18"/>
        <v>0.91758035511042679</v>
      </c>
      <c r="AG6" s="17">
        <f t="shared" si="15"/>
        <v>0.34263578862266009</v>
      </c>
    </row>
    <row r="7" spans="2:33" ht="14.5" x14ac:dyDescent="0.35">
      <c r="B7" s="6" t="s">
        <v>57</v>
      </c>
      <c r="C7" s="6">
        <v>121</v>
      </c>
      <c r="D7" s="11">
        <v>2516635</v>
      </c>
      <c r="E7" s="14">
        <f t="shared" si="0"/>
        <v>4.8080075179753914</v>
      </c>
      <c r="F7" s="16">
        <v>0.28399999999999997</v>
      </c>
      <c r="G7" s="6">
        <f t="shared" si="1"/>
        <v>714724.34</v>
      </c>
      <c r="H7" s="6">
        <v>1801910.66</v>
      </c>
      <c r="J7" s="14">
        <f t="shared" si="2"/>
        <v>11.233662425176149</v>
      </c>
      <c r="K7" s="14">
        <f t="shared" si="3"/>
        <v>3.7445541417253834</v>
      </c>
      <c r="L7" s="17">
        <v>4.4379097830826879</v>
      </c>
      <c r="M7" s="18">
        <f t="shared" ref="M7:N7" si="19">J7*G7/100000</f>
        <v>80.289719626168221</v>
      </c>
      <c r="N7" s="18">
        <f t="shared" si="19"/>
        <v>67.473520249221181</v>
      </c>
      <c r="O7" s="18">
        <f t="shared" si="5"/>
        <v>147.76323987538939</v>
      </c>
      <c r="P7" s="14">
        <f t="shared" si="6"/>
        <v>5.8714608942254003</v>
      </c>
      <c r="Q7" s="14">
        <f t="shared" si="7"/>
        <v>2.9999999999999996</v>
      </c>
      <c r="R7" s="14"/>
      <c r="S7" s="19">
        <v>0.49004910829671749</v>
      </c>
      <c r="T7" s="6">
        <v>505437</v>
      </c>
      <c r="U7" s="20">
        <f t="shared" si="8"/>
        <v>247688.951150168</v>
      </c>
      <c r="V7" s="20">
        <f t="shared" si="9"/>
        <v>257748.048849832</v>
      </c>
      <c r="W7" s="17">
        <f t="shared" ref="W7:X7" si="20">J7*U7/100000</f>
        <v>27.824540636669326</v>
      </c>
      <c r="X7" s="17">
        <f t="shared" si="20"/>
        <v>9.6515152384227498</v>
      </c>
      <c r="Y7" s="17">
        <f t="shared" si="11"/>
        <v>7.4145849779679907</v>
      </c>
      <c r="AA7" s="19">
        <v>0.37799999999999995</v>
      </c>
      <c r="AB7" s="6">
        <v>505437</v>
      </c>
      <c r="AC7" s="20">
        <f t="shared" si="12"/>
        <v>191055.18599999999</v>
      </c>
      <c r="AD7" s="20">
        <f t="shared" si="13"/>
        <v>314381.81400000001</v>
      </c>
      <c r="AE7" s="17">
        <f t="shared" ref="AE7:AF7" si="21">J7*AC7/100000</f>
        <v>21.4624946410324</v>
      </c>
      <c r="AF7" s="17">
        <f t="shared" si="21"/>
        <v>11.77219723696839</v>
      </c>
      <c r="AG7" s="17">
        <f t="shared" si="15"/>
        <v>6.5754370728697724</v>
      </c>
    </row>
    <row r="8" spans="2:33" ht="14.5" x14ac:dyDescent="0.35">
      <c r="B8" s="6" t="s">
        <v>58</v>
      </c>
      <c r="C8" s="6">
        <v>310</v>
      </c>
      <c r="D8" s="11">
        <v>1992804</v>
      </c>
      <c r="E8" s="14">
        <f t="shared" si="0"/>
        <v>15.555970381432392</v>
      </c>
      <c r="F8" s="16">
        <v>0.36</v>
      </c>
      <c r="G8" s="6">
        <f t="shared" si="1"/>
        <v>717409.44</v>
      </c>
      <c r="H8" s="6">
        <v>1275394.5600000001</v>
      </c>
      <c r="J8" s="14">
        <f t="shared" si="2"/>
        <v>34.314640547277335</v>
      </c>
      <c r="K8" s="14">
        <f t="shared" si="3"/>
        <v>11.438213515759113</v>
      </c>
      <c r="L8" s="17">
        <v>16.555339815529784</v>
      </c>
      <c r="M8" s="18">
        <f t="shared" ref="M8:N8" si="22">J8*G8/100000</f>
        <v>246.17647058823525</v>
      </c>
      <c r="N8" s="18">
        <f t="shared" si="22"/>
        <v>145.88235294117649</v>
      </c>
      <c r="O8" s="18">
        <f t="shared" si="5"/>
        <v>392.05882352941171</v>
      </c>
      <c r="P8" s="14">
        <f t="shared" si="6"/>
        <v>19.673727247105674</v>
      </c>
      <c r="Q8" s="14">
        <f t="shared" si="7"/>
        <v>2.9999999999999996</v>
      </c>
      <c r="R8" s="14"/>
      <c r="S8" s="19">
        <v>0.53308128544423439</v>
      </c>
      <c r="T8" s="6">
        <v>377013</v>
      </c>
      <c r="U8" s="20">
        <f t="shared" si="8"/>
        <v>200978.57466918713</v>
      </c>
      <c r="V8" s="20">
        <f t="shared" si="9"/>
        <v>176034.42533081287</v>
      </c>
      <c r="W8" s="17">
        <f t="shared" ref="W8:X8" si="23">J8*U8/100000</f>
        <v>68.965075474772945</v>
      </c>
      <c r="X8" s="17">
        <f t="shared" si="23"/>
        <v>20.135193430577921</v>
      </c>
      <c r="Y8" s="17">
        <f t="shared" si="11"/>
        <v>23.633208644092079</v>
      </c>
      <c r="AA8" s="19">
        <v>0.41799999999999998</v>
      </c>
      <c r="AB8" s="6">
        <v>377013</v>
      </c>
      <c r="AC8" s="20">
        <f t="shared" si="12"/>
        <v>157591.43399999998</v>
      </c>
      <c r="AD8" s="20">
        <f t="shared" si="13"/>
        <v>219421.56600000002</v>
      </c>
      <c r="AE8" s="17">
        <f t="shared" ref="AE8:AF8" si="24">J8*AC8/100000</f>
        <v>54.07693411039979</v>
      </c>
      <c r="AF8" s="17">
        <f t="shared" si="24"/>
        <v>25.097907218702304</v>
      </c>
      <c r="AG8" s="17">
        <f t="shared" si="15"/>
        <v>21.000560014933725</v>
      </c>
    </row>
    <row r="9" spans="2:33" ht="14.5" x14ac:dyDescent="0.35">
      <c r="B9" s="6" t="s">
        <v>59</v>
      </c>
      <c r="C9" s="6">
        <v>547</v>
      </c>
      <c r="D9" s="11">
        <v>1758420</v>
      </c>
      <c r="E9" s="14">
        <f t="shared" si="0"/>
        <v>31.107471480078708</v>
      </c>
      <c r="F9" s="16">
        <v>0.316</v>
      </c>
      <c r="G9" s="6">
        <f t="shared" si="1"/>
        <v>555660.72</v>
      </c>
      <c r="H9" s="6">
        <v>1202759.2799999998</v>
      </c>
      <c r="J9" s="14">
        <f t="shared" si="2"/>
        <v>70.91368878437396</v>
      </c>
      <c r="K9" s="14">
        <f t="shared" si="3"/>
        <v>23.637896261457989</v>
      </c>
      <c r="L9" s="17">
        <v>32.802159487785069</v>
      </c>
      <c r="M9" s="18">
        <f t="shared" ref="M9:N9" si="25">J9*G9/100000</f>
        <v>394.03951367781156</v>
      </c>
      <c r="N9" s="18">
        <f t="shared" si="25"/>
        <v>284.30699088145894</v>
      </c>
      <c r="O9" s="18">
        <f t="shared" si="5"/>
        <v>678.34650455927044</v>
      </c>
      <c r="P9" s="14">
        <f t="shared" si="6"/>
        <v>38.577046698699434</v>
      </c>
      <c r="Q9" s="14">
        <f t="shared" si="7"/>
        <v>2.9999999999999996</v>
      </c>
      <c r="R9" s="14"/>
      <c r="S9" s="19">
        <v>0.44550748752079866</v>
      </c>
      <c r="T9" s="6">
        <v>317837</v>
      </c>
      <c r="U9" s="20">
        <f t="shared" si="8"/>
        <v>141598.7633111481</v>
      </c>
      <c r="V9" s="20">
        <f t="shared" si="9"/>
        <v>176238.2366888519</v>
      </c>
      <c r="W9" s="17">
        <f t="shared" ref="W9:X9" si="26">J9*U9/100000</f>
        <v>100.41290633698985</v>
      </c>
      <c r="X9" s="17">
        <f t="shared" si="26"/>
        <v>41.659011561533603</v>
      </c>
      <c r="Y9" s="17">
        <f t="shared" si="11"/>
        <v>44.699615808896844</v>
      </c>
      <c r="AA9" s="19">
        <v>0.46100000000000002</v>
      </c>
      <c r="AB9" s="6">
        <v>317837</v>
      </c>
      <c r="AC9" s="20">
        <f t="shared" si="12"/>
        <v>146522.85700000002</v>
      </c>
      <c r="AD9" s="20">
        <f t="shared" si="13"/>
        <v>171314.14299999998</v>
      </c>
      <c r="AE9" s="17">
        <f t="shared" ref="AE9:AF9" si="27">J9*AC9/100000</f>
        <v>103.90476281095332</v>
      </c>
      <c r="AF9" s="17">
        <f t="shared" si="27"/>
        <v>40.495059403545788</v>
      </c>
      <c r="AG9" s="17">
        <f t="shared" si="15"/>
        <v>45.432036614522254</v>
      </c>
    </row>
    <row r="10" spans="2:33" ht="14.5" x14ac:dyDescent="0.35">
      <c r="B10" s="6" t="s">
        <v>60</v>
      </c>
      <c r="C10" s="6">
        <v>637</v>
      </c>
      <c r="D10" s="11">
        <v>1546291</v>
      </c>
      <c r="E10" s="14">
        <f t="shared" si="0"/>
        <v>41.195350681081372</v>
      </c>
      <c r="F10" s="16">
        <v>0.28000000000000003</v>
      </c>
      <c r="G10" s="6">
        <f t="shared" si="1"/>
        <v>432961.48000000004</v>
      </c>
      <c r="H10" s="6">
        <v>1113329.52</v>
      </c>
      <c r="J10" s="14">
        <f t="shared" si="2"/>
        <v>96.551603158784474</v>
      </c>
      <c r="K10" s="14">
        <f t="shared" si="3"/>
        <v>32.183867719594822</v>
      </c>
      <c r="L10" s="17">
        <v>46.805256886496814</v>
      </c>
      <c r="M10" s="18">
        <f t="shared" ref="M10:N10" si="28">J10*G10/100000</f>
        <v>418.03125000000006</v>
      </c>
      <c r="N10" s="18">
        <f t="shared" si="28"/>
        <v>358.3125</v>
      </c>
      <c r="O10" s="18">
        <f t="shared" si="5"/>
        <v>776.34375</v>
      </c>
      <c r="P10" s="14">
        <f t="shared" si="6"/>
        <v>50.206833642567929</v>
      </c>
      <c r="Q10" s="14">
        <f t="shared" si="7"/>
        <v>3</v>
      </c>
      <c r="R10" s="14"/>
      <c r="S10" s="19">
        <v>0.37493975903614457</v>
      </c>
      <c r="T10" s="6">
        <v>273605</v>
      </c>
      <c r="U10" s="20">
        <f t="shared" si="8"/>
        <v>102585.39277108434</v>
      </c>
      <c r="V10" s="20">
        <f t="shared" si="9"/>
        <v>171019.60722891567</v>
      </c>
      <c r="W10" s="17">
        <f t="shared" ref="W10:X10" si="29">J10*U10/100000</f>
        <v>99.047841327217725</v>
      </c>
      <c r="X10" s="17">
        <f t="shared" si="29"/>
        <v>55.04072416512485</v>
      </c>
      <c r="Y10" s="17">
        <f t="shared" si="11"/>
        <v>56.317890934866895</v>
      </c>
      <c r="AA10" s="19">
        <v>0.34399999999999997</v>
      </c>
      <c r="AB10" s="6">
        <v>273605</v>
      </c>
      <c r="AC10" s="20">
        <f t="shared" si="12"/>
        <v>94120.12</v>
      </c>
      <c r="AD10" s="20">
        <f t="shared" si="13"/>
        <v>179484.88</v>
      </c>
      <c r="AE10" s="17">
        <f t="shared" ref="AE10:AF10" si="30">J10*AC10/100000</f>
        <v>90.874484754971732</v>
      </c>
      <c r="AF10" s="17">
        <f t="shared" si="30"/>
        <v>57.765176355873507</v>
      </c>
      <c r="AG10" s="17">
        <f t="shared" si="15"/>
        <v>54.326368710676057</v>
      </c>
    </row>
    <row r="11" spans="2:33" ht="14.5" x14ac:dyDescent="0.35">
      <c r="B11" s="6" t="s">
        <v>61</v>
      </c>
      <c r="C11" s="6">
        <v>693</v>
      </c>
      <c r="D11" s="11">
        <v>1424543</v>
      </c>
      <c r="E11" s="14">
        <f t="shared" si="0"/>
        <v>48.647180183399165</v>
      </c>
      <c r="F11" s="16">
        <v>0.19699999999999998</v>
      </c>
      <c r="G11" s="6">
        <f t="shared" si="1"/>
        <v>280634.97099999996</v>
      </c>
      <c r="H11" s="6">
        <v>1143908.0290000001</v>
      </c>
      <c r="J11" s="14">
        <f t="shared" si="2"/>
        <v>121.92275735187761</v>
      </c>
      <c r="K11" s="14">
        <f t="shared" si="3"/>
        <v>40.640919117292533</v>
      </c>
      <c r="L11" s="17">
        <v>52.98916156825004</v>
      </c>
      <c r="M11" s="18">
        <f t="shared" ref="M11:N11" si="31">J11*G11/100000</f>
        <v>342.15789473684208</v>
      </c>
      <c r="N11" s="18">
        <f t="shared" si="31"/>
        <v>464.89473684210526</v>
      </c>
      <c r="O11" s="18">
        <f t="shared" si="5"/>
        <v>807.05263157894728</v>
      </c>
      <c r="P11" s="14">
        <f t="shared" si="6"/>
        <v>56.653441249505796</v>
      </c>
      <c r="Q11" s="14">
        <f t="shared" si="7"/>
        <v>3</v>
      </c>
      <c r="R11" s="14"/>
      <c r="S11" s="19">
        <v>0.27063969382176051</v>
      </c>
      <c r="T11" s="6">
        <v>263043</v>
      </c>
      <c r="U11" s="20">
        <f t="shared" si="8"/>
        <v>71189.87698195735</v>
      </c>
      <c r="V11" s="20">
        <f t="shared" si="9"/>
        <v>191853.12301804265</v>
      </c>
      <c r="W11" s="17">
        <f t="shared" ref="W11:X11" si="32">J11*U11/100000</f>
        <v>86.796660971812031</v>
      </c>
      <c r="X11" s="17">
        <f t="shared" si="32"/>
        <v>77.970872549762461</v>
      </c>
      <c r="Y11" s="17">
        <f t="shared" si="11"/>
        <v>62.639010930370496</v>
      </c>
      <c r="AA11" s="19">
        <v>0.34200000000000003</v>
      </c>
      <c r="AB11" s="6">
        <v>263043</v>
      </c>
      <c r="AC11" s="20">
        <f t="shared" si="12"/>
        <v>89960.706000000006</v>
      </c>
      <c r="AD11" s="20">
        <f t="shared" si="13"/>
        <v>173082.29399999999</v>
      </c>
      <c r="AE11" s="17">
        <f t="shared" ref="AE11:AF11" si="33">J11*AC11/100000</f>
        <v>109.68257328841601</v>
      </c>
      <c r="AF11" s="17">
        <f t="shared" si="33"/>
        <v>70.342235110894464</v>
      </c>
      <c r="AG11" s="17">
        <f t="shared" si="15"/>
        <v>68.439307793520626</v>
      </c>
    </row>
    <row r="12" spans="2:33" ht="14.5" x14ac:dyDescent="0.35">
      <c r="B12" s="6" t="s">
        <v>62</v>
      </c>
      <c r="C12" s="6">
        <v>608</v>
      </c>
      <c r="D12" s="11">
        <v>1206940</v>
      </c>
      <c r="E12" s="14">
        <f t="shared" si="0"/>
        <v>50.375329345286424</v>
      </c>
      <c r="F12" s="16">
        <v>0.14800000000000002</v>
      </c>
      <c r="G12" s="6">
        <f t="shared" si="1"/>
        <v>178627.12000000002</v>
      </c>
      <c r="H12" s="6">
        <v>1028312.88</v>
      </c>
      <c r="J12" s="14">
        <f t="shared" si="2"/>
        <v>131.64284672113175</v>
      </c>
      <c r="K12" s="14">
        <f t="shared" si="3"/>
        <v>43.880948907043916</v>
      </c>
      <c r="L12" s="17">
        <v>56.062725252021096</v>
      </c>
      <c r="M12" s="18">
        <f t="shared" ref="M12:N12" si="34">J12*G12/100000</f>
        <v>235.14982578397212</v>
      </c>
      <c r="N12" s="18">
        <f t="shared" si="34"/>
        <v>451.23344947735183</v>
      </c>
      <c r="O12" s="18">
        <f t="shared" si="5"/>
        <v>686.38327526132389</v>
      </c>
      <c r="P12" s="14">
        <f t="shared" si="6"/>
        <v>56.869709783528918</v>
      </c>
      <c r="Q12" s="14">
        <f t="shared" si="7"/>
        <v>3</v>
      </c>
      <c r="R12" s="14"/>
      <c r="S12" s="19">
        <v>0.17899999999999999</v>
      </c>
      <c r="T12" s="6">
        <v>221943</v>
      </c>
      <c r="U12" s="20">
        <f t="shared" si="8"/>
        <v>39727.796999999999</v>
      </c>
      <c r="V12" s="20">
        <f t="shared" si="9"/>
        <v>182215.20300000001</v>
      </c>
      <c r="W12" s="17">
        <f t="shared" ref="W12:X12" si="35">J12*U12/100000</f>
        <v>52.298802910392375</v>
      </c>
      <c r="X12" s="17">
        <f t="shared" si="35"/>
        <v>79.957760129296361</v>
      </c>
      <c r="Y12" s="17">
        <f t="shared" si="11"/>
        <v>59.590328615765635</v>
      </c>
      <c r="AA12" s="19">
        <v>0.26899999999999996</v>
      </c>
      <c r="AB12" s="6">
        <v>221943</v>
      </c>
      <c r="AC12" s="20">
        <f t="shared" si="12"/>
        <v>59702.666999999994</v>
      </c>
      <c r="AD12" s="20">
        <f t="shared" si="13"/>
        <v>162240.33300000001</v>
      </c>
      <c r="AE12" s="17">
        <f t="shared" ref="AE12:AF12" si="36">J12*AC12/100000</f>
        <v>78.594290407237693</v>
      </c>
      <c r="AF12" s="17">
        <f t="shared" si="36"/>
        <v>71.192597630347919</v>
      </c>
      <c r="AG12" s="17">
        <f t="shared" si="15"/>
        <v>67.488899419033544</v>
      </c>
    </row>
    <row r="13" spans="2:33" ht="14.5" x14ac:dyDescent="0.35">
      <c r="B13" s="6" t="s">
        <v>63</v>
      </c>
      <c r="C13" s="6">
        <v>551</v>
      </c>
      <c r="D13" s="11">
        <v>985458</v>
      </c>
      <c r="E13" s="14">
        <f t="shared" si="0"/>
        <v>55.913088127550843</v>
      </c>
      <c r="F13" s="16">
        <v>9.6999999999999989E-2</v>
      </c>
      <c r="G13" s="6">
        <f t="shared" si="1"/>
        <v>95589.425999999992</v>
      </c>
      <c r="H13" s="6">
        <v>889868.57400000002</v>
      </c>
      <c r="J13" s="14">
        <f t="shared" si="2"/>
        <v>152.90726014827032</v>
      </c>
      <c r="K13" s="14">
        <f t="shared" si="3"/>
        <v>50.969086716090104</v>
      </c>
      <c r="L13" s="17">
        <v>62.865295894200898</v>
      </c>
      <c r="M13" s="18">
        <f t="shared" ref="M13:N13" si="37">J13*G13/100000</f>
        <v>146.16317228805835</v>
      </c>
      <c r="N13" s="18">
        <f t="shared" si="37"/>
        <v>453.55788514129443</v>
      </c>
      <c r="O13" s="18">
        <f t="shared" si="5"/>
        <v>599.72105742935275</v>
      </c>
      <c r="P13" s="14">
        <f t="shared" si="6"/>
        <v>60.857089539011582</v>
      </c>
      <c r="Q13" s="14">
        <f t="shared" si="7"/>
        <v>3.0000000000000004</v>
      </c>
      <c r="R13" s="14"/>
      <c r="S13" s="19">
        <v>0.17899999999999999</v>
      </c>
      <c r="T13" s="6">
        <v>187288</v>
      </c>
      <c r="U13" s="20">
        <f t="shared" si="8"/>
        <v>33524.551999999996</v>
      </c>
      <c r="V13" s="20">
        <f t="shared" si="9"/>
        <v>153763.448</v>
      </c>
      <c r="W13" s="17">
        <f t="shared" ref="W13:X13" si="38">J13*U13/100000</f>
        <v>51.261473940182164</v>
      </c>
      <c r="X13" s="17">
        <f t="shared" si="38"/>
        <v>78.371825148770114</v>
      </c>
      <c r="Y13" s="17">
        <f t="shared" si="11"/>
        <v>69.216019760450351</v>
      </c>
      <c r="AA13" s="19">
        <v>0.26800000000000002</v>
      </c>
      <c r="AB13" s="6">
        <v>187288</v>
      </c>
      <c r="AC13" s="20">
        <f t="shared" si="12"/>
        <v>50193.184000000001</v>
      </c>
      <c r="AD13" s="20">
        <f t="shared" si="13"/>
        <v>137094.81599999999</v>
      </c>
      <c r="AE13" s="17">
        <f t="shared" ref="AE13:AF13" si="39">J13*AC13/100000</f>
        <v>76.749022435580002</v>
      </c>
      <c r="AF13" s="17">
        <f t="shared" si="39"/>
        <v>69.87597565030417</v>
      </c>
      <c r="AG13" s="17">
        <f t="shared" si="15"/>
        <v>78.288517195914395</v>
      </c>
    </row>
    <row r="14" spans="2:33" ht="14.5" x14ac:dyDescent="0.35">
      <c r="B14" s="6" t="s">
        <v>64</v>
      </c>
      <c r="C14" s="6">
        <v>426</v>
      </c>
      <c r="D14" s="11">
        <v>773404</v>
      </c>
      <c r="E14" s="14">
        <f t="shared" si="0"/>
        <v>55.081173616893629</v>
      </c>
      <c r="F14" s="16">
        <v>2.4E-2</v>
      </c>
      <c r="G14" s="6">
        <f t="shared" si="1"/>
        <v>18561.696</v>
      </c>
      <c r="H14" s="6">
        <v>754842.304</v>
      </c>
      <c r="J14" s="14">
        <f t="shared" si="2"/>
        <v>161.37062583074305</v>
      </c>
      <c r="K14" s="14">
        <f t="shared" si="3"/>
        <v>53.790208610247682</v>
      </c>
      <c r="L14" s="17">
        <v>69.566286870612473</v>
      </c>
      <c r="M14" s="18">
        <f t="shared" ref="M14:N14" si="40">J14*G14/100000</f>
        <v>29.953125</v>
      </c>
      <c r="N14" s="18">
        <f t="shared" si="40"/>
        <v>406.03125</v>
      </c>
      <c r="O14" s="18">
        <f t="shared" si="5"/>
        <v>435.984375</v>
      </c>
      <c r="P14" s="14">
        <f t="shared" si="6"/>
        <v>56.37213862353957</v>
      </c>
      <c r="Q14" s="14">
        <f t="shared" si="7"/>
        <v>3</v>
      </c>
      <c r="R14" s="14"/>
      <c r="S14" s="19">
        <v>0.17899999999999999</v>
      </c>
      <c r="T14" s="6">
        <v>158830</v>
      </c>
      <c r="U14" s="20">
        <f t="shared" si="8"/>
        <v>28430.57</v>
      </c>
      <c r="V14" s="20">
        <f t="shared" si="9"/>
        <v>130399.43</v>
      </c>
      <c r="W14" s="17">
        <f t="shared" ref="W14:X14" si="41">J14*U14/100000</f>
        <v>45.878588736247487</v>
      </c>
      <c r="X14" s="17">
        <f t="shared" si="41"/>
        <v>70.142125423573901</v>
      </c>
      <c r="Y14" s="17">
        <f t="shared" si="11"/>
        <v>73.047103292716344</v>
      </c>
      <c r="AA14" s="19">
        <v>0.13100000000000001</v>
      </c>
      <c r="AB14" s="6">
        <v>158830</v>
      </c>
      <c r="AC14" s="20">
        <f t="shared" si="12"/>
        <v>20806.73</v>
      </c>
      <c r="AD14" s="20">
        <f t="shared" si="13"/>
        <v>138023.26999999999</v>
      </c>
      <c r="AE14" s="17">
        <f t="shared" ref="AE14:AF14" si="42">J14*AC14/100000</f>
        <v>33.575950415912963</v>
      </c>
      <c r="AF14" s="17">
        <f t="shared" si="42"/>
        <v>74.2430048636854</v>
      </c>
      <c r="AG14" s="17">
        <f t="shared" si="15"/>
        <v>67.883243266132567</v>
      </c>
    </row>
    <row r="15" spans="2:33" ht="14.5" x14ac:dyDescent="0.35">
      <c r="B15" s="6" t="s">
        <v>65</v>
      </c>
      <c r="C15" s="6">
        <v>357</v>
      </c>
      <c r="D15" s="11">
        <v>556256</v>
      </c>
      <c r="E15" s="14">
        <f t="shared" si="0"/>
        <v>64.179083012138292</v>
      </c>
      <c r="F15" s="16">
        <v>2.4E-2</v>
      </c>
      <c r="G15" s="6">
        <f t="shared" si="1"/>
        <v>13350.144</v>
      </c>
      <c r="H15" s="6">
        <v>542905.85600000003</v>
      </c>
      <c r="J15" s="14">
        <f t="shared" si="2"/>
        <v>188.0246572621239</v>
      </c>
      <c r="K15" s="14">
        <f t="shared" si="3"/>
        <v>62.674885754041298</v>
      </c>
      <c r="L15" s="17">
        <v>83.148863999295173</v>
      </c>
      <c r="M15" s="18">
        <f t="shared" ref="M15:N15" si="43">J15*G15/100000</f>
        <v>25.1015625</v>
      </c>
      <c r="N15" s="18">
        <f t="shared" si="43"/>
        <v>340.265625</v>
      </c>
      <c r="O15" s="18">
        <f t="shared" si="5"/>
        <v>365.3671875</v>
      </c>
      <c r="P15" s="14">
        <f t="shared" si="6"/>
        <v>65.683280270235286</v>
      </c>
      <c r="Q15" s="14">
        <f t="shared" si="7"/>
        <v>3</v>
      </c>
      <c r="R15" s="14"/>
      <c r="S15" s="19">
        <v>0.17899999999999999</v>
      </c>
      <c r="T15" s="6">
        <v>107106</v>
      </c>
      <c r="U15" s="20">
        <f t="shared" si="8"/>
        <v>19171.973999999998</v>
      </c>
      <c r="V15" s="20">
        <f t="shared" si="9"/>
        <v>87934.025999999998</v>
      </c>
      <c r="W15" s="17">
        <f t="shared" ref="W15:X15" si="44">J15*U15/100000</f>
        <v>36.048038403883503</v>
      </c>
      <c r="X15" s="17">
        <f t="shared" si="44"/>
        <v>55.112550334428967</v>
      </c>
      <c r="Y15" s="17">
        <f t="shared" si="11"/>
        <v>85.112494853988068</v>
      </c>
      <c r="AA15" s="19">
        <v>0.10300000000000001</v>
      </c>
      <c r="AB15" s="6">
        <v>107106</v>
      </c>
      <c r="AC15" s="20">
        <f t="shared" si="12"/>
        <v>11031.918000000001</v>
      </c>
      <c r="AD15" s="20">
        <f t="shared" si="13"/>
        <v>96074.081999999995</v>
      </c>
      <c r="AE15" s="17">
        <f t="shared" ref="AE15:AF15" si="45">J15*AC15/100000</f>
        <v>20.742726008938554</v>
      </c>
      <c r="AF15" s="17">
        <f t="shared" si="45"/>
        <v>60.214321132743954</v>
      </c>
      <c r="AG15" s="17">
        <f t="shared" si="15"/>
        <v>75.58591221937381</v>
      </c>
    </row>
    <row r="16" spans="2:33" ht="14.5" x14ac:dyDescent="0.35">
      <c r="B16" s="6" t="s">
        <v>66</v>
      </c>
      <c r="C16" s="6">
        <v>290</v>
      </c>
      <c r="D16" s="11">
        <v>454832</v>
      </c>
      <c r="E16" s="14">
        <f t="shared" si="0"/>
        <v>63.759805818412069</v>
      </c>
      <c r="F16" s="16">
        <v>2.4E-2</v>
      </c>
      <c r="G16" s="6">
        <f t="shared" si="1"/>
        <v>10915.968000000001</v>
      </c>
      <c r="H16" s="6">
        <v>443916.03200000001</v>
      </c>
      <c r="J16" s="14">
        <f t="shared" si="2"/>
        <v>186.7963061086291</v>
      </c>
      <c r="K16" s="14">
        <f t="shared" si="3"/>
        <v>62.265435369543034</v>
      </c>
      <c r="L16" s="17">
        <v>82.022752398273951</v>
      </c>
      <c r="M16" s="18">
        <f t="shared" ref="M16:N16" si="46">J16*G16/100000</f>
        <v>20.390624999999996</v>
      </c>
      <c r="N16" s="18">
        <f t="shared" si="46"/>
        <v>276.40624999999994</v>
      </c>
      <c r="O16" s="18">
        <f t="shared" si="5"/>
        <v>296.79687499999994</v>
      </c>
      <c r="P16" s="14">
        <f t="shared" si="6"/>
        <v>65.254176267281096</v>
      </c>
      <c r="Q16" s="14">
        <f t="shared" si="7"/>
        <v>3</v>
      </c>
      <c r="R16" s="14"/>
      <c r="S16" s="19">
        <v>0.17899999999999999</v>
      </c>
      <c r="T16" s="6">
        <v>88763</v>
      </c>
      <c r="U16" s="20">
        <f t="shared" si="8"/>
        <v>15888.576999999999</v>
      </c>
      <c r="V16" s="20">
        <f t="shared" si="9"/>
        <v>72874.422999999995</v>
      </c>
      <c r="W16" s="17">
        <f t="shared" ref="W16:X16" si="47">J16*U16/100000</f>
        <v>29.679274929225237</v>
      </c>
      <c r="X16" s="17">
        <f t="shared" si="47"/>
        <v>45.375576753992398</v>
      </c>
      <c r="Y16" s="17">
        <f t="shared" si="11"/>
        <v>84.556461231839421</v>
      </c>
      <c r="AA16" s="19">
        <v>0.11</v>
      </c>
      <c r="AB16" s="6">
        <v>88763</v>
      </c>
      <c r="AC16" s="20">
        <f t="shared" si="12"/>
        <v>9763.93</v>
      </c>
      <c r="AD16" s="20">
        <f t="shared" si="13"/>
        <v>78999.070000000007</v>
      </c>
      <c r="AE16" s="17">
        <f t="shared" ref="AE16:AF16" si="48">J16*AC16/100000</f>
        <v>18.23866057103227</v>
      </c>
      <c r="AF16" s="17">
        <f t="shared" si="48"/>
        <v>49.189114873390068</v>
      </c>
      <c r="AG16" s="17">
        <f t="shared" si="15"/>
        <v>75.963831150842509</v>
      </c>
    </row>
    <row r="17" spans="2:33" ht="14.5" x14ac:dyDescent="0.35">
      <c r="B17" s="6" t="s">
        <v>67</v>
      </c>
      <c r="C17" s="6">
        <v>143</v>
      </c>
      <c r="D17" s="11">
        <v>315984</v>
      </c>
      <c r="E17" s="14">
        <f t="shared" si="0"/>
        <v>45.2554559724543</v>
      </c>
      <c r="F17" s="16">
        <v>2.4E-2</v>
      </c>
      <c r="G17" s="6">
        <f t="shared" si="1"/>
        <v>7583.616</v>
      </c>
      <c r="H17" s="6">
        <v>308400.38400000002</v>
      </c>
      <c r="J17" s="14">
        <f t="shared" si="2"/>
        <v>132.5843436692997</v>
      </c>
      <c r="K17" s="14">
        <f t="shared" si="3"/>
        <v>44.194781223099902</v>
      </c>
      <c r="L17" s="17">
        <v>61.741290068008261</v>
      </c>
      <c r="M17" s="18">
        <f t="shared" ref="M17:N17" si="49">J17*G17/100000</f>
        <v>10.054687499999998</v>
      </c>
      <c r="N17" s="18">
        <f t="shared" si="49"/>
        <v>136.296875</v>
      </c>
      <c r="O17" s="18">
        <f t="shared" si="5"/>
        <v>146.3515625</v>
      </c>
      <c r="P17" s="14">
        <f t="shared" si="6"/>
        <v>46.316130721808705</v>
      </c>
      <c r="Q17" s="14">
        <f t="shared" si="7"/>
        <v>3</v>
      </c>
      <c r="R17" s="14"/>
      <c r="S17" s="19">
        <v>0.17899999999999999</v>
      </c>
      <c r="T17" s="6">
        <v>60059</v>
      </c>
      <c r="U17" s="20">
        <f t="shared" si="8"/>
        <v>10750.561</v>
      </c>
      <c r="V17" s="20">
        <f t="shared" si="9"/>
        <v>49308.438999999998</v>
      </c>
      <c r="W17" s="17">
        <f t="shared" ref="W17:X17" si="50">J17*U17/100000</f>
        <v>14.253560742617701</v>
      </c>
      <c r="X17" s="17">
        <f t="shared" si="50"/>
        <v>21.791756740575671</v>
      </c>
      <c r="Y17" s="17">
        <f t="shared" si="11"/>
        <v>60.016512900969666</v>
      </c>
      <c r="AA17" s="19">
        <v>6.2E-2</v>
      </c>
      <c r="AB17" s="6">
        <v>60059</v>
      </c>
      <c r="AC17" s="20">
        <f t="shared" si="12"/>
        <v>3723.6579999999999</v>
      </c>
      <c r="AD17" s="20">
        <f t="shared" si="13"/>
        <v>56335.341999999997</v>
      </c>
      <c r="AE17" s="17">
        <f t="shared" ref="AE17:AF17" si="51">J17*AC17/100000</f>
        <v>4.9369875197893718</v>
      </c>
      <c r="AF17" s="17">
        <f t="shared" si="51"/>
        <v>24.897281148185112</v>
      </c>
      <c r="AG17" s="17">
        <f t="shared" si="15"/>
        <v>49.674934094764296</v>
      </c>
    </row>
    <row r="18" spans="2:33" ht="14.5" x14ac:dyDescent="0.35">
      <c r="AC18" s="20"/>
    </row>
    <row r="19" spans="2:33" ht="14.5" x14ac:dyDescent="0.35">
      <c r="B19" s="6" t="s">
        <v>68</v>
      </c>
      <c r="C19" s="6">
        <f t="shared" ref="C19:D19" si="52">SUM(C5:C17)</f>
        <v>4693</v>
      </c>
      <c r="D19" s="6">
        <f t="shared" si="52"/>
        <v>18716368</v>
      </c>
      <c r="E19" s="14">
        <f>C19/D19*100000</f>
        <v>25.074309289067195</v>
      </c>
      <c r="G19" s="6">
        <f t="shared" ref="G19:H19" si="53">SUM(G5:G17)</f>
        <v>3632595.5049999994</v>
      </c>
      <c r="H19" s="6">
        <f t="shared" si="53"/>
        <v>15083772.494999999</v>
      </c>
      <c r="J19" s="17">
        <f t="shared" ref="J19:K19" si="54">M19/G19*100000</f>
        <v>53.710839890063788</v>
      </c>
      <c r="K19" s="17">
        <f t="shared" si="54"/>
        <v>22.489521752123618</v>
      </c>
      <c r="L19" s="17">
        <v>26.636551149516006</v>
      </c>
      <c r="M19" s="18">
        <f t="shared" ref="M19:N19" si="55">SUM(M5:M17)</f>
        <v>1951.0975555442037</v>
      </c>
      <c r="N19" s="18">
        <f t="shared" si="55"/>
        <v>3392.2682963038642</v>
      </c>
      <c r="O19" s="18"/>
      <c r="Q19" s="21">
        <f>J19/K19</f>
        <v>2.3882606523187642</v>
      </c>
      <c r="R19" s="14"/>
      <c r="T19" s="6">
        <f t="shared" ref="T19:X19" si="56">SUM(T5:T17)</f>
        <v>3689202</v>
      </c>
      <c r="U19" s="20">
        <f t="shared" si="56"/>
        <v>1158405.6807600686</v>
      </c>
      <c r="V19" s="20">
        <f t="shared" si="56"/>
        <v>2530796.3192399312</v>
      </c>
      <c r="W19" s="17">
        <f t="shared" si="56"/>
        <v>613.91093552509585</v>
      </c>
      <c r="X19" s="17">
        <f t="shared" si="56"/>
        <v>556.62337357760703</v>
      </c>
      <c r="Y19" s="17">
        <f>(W19+X19)/T19*100000</f>
        <v>31.728658639529712</v>
      </c>
      <c r="AB19" s="6">
        <f t="shared" ref="AB19:AF19" si="57">SUM(AB5:AB17)</f>
        <v>3689202</v>
      </c>
      <c r="AC19" s="20">
        <f t="shared" si="57"/>
        <v>1017991.715</v>
      </c>
      <c r="AD19" s="20">
        <f t="shared" si="57"/>
        <v>2671210.2850000001</v>
      </c>
      <c r="AE19" s="17">
        <f t="shared" si="57"/>
        <v>613.96244142926173</v>
      </c>
      <c r="AF19" s="17">
        <f t="shared" si="57"/>
        <v>556.60620494288491</v>
      </c>
      <c r="AG19" s="17">
        <f>(AE19+AF19)/AB19*100000</f>
        <v>31.729589390121404</v>
      </c>
    </row>
    <row r="20" spans="2:33" ht="14.5" x14ac:dyDescent="0.35">
      <c r="AC20" s="20"/>
    </row>
    <row r="21" spans="2:33" ht="15.75" customHeight="1" x14ac:dyDescent="0.35">
      <c r="AC21" s="20"/>
    </row>
    <row r="22" spans="2:33" ht="15.75" customHeight="1" x14ac:dyDescent="0.35">
      <c r="B22" s="2" t="s">
        <v>69</v>
      </c>
      <c r="J22" s="3" t="s">
        <v>3</v>
      </c>
      <c r="K22" s="3">
        <v>3</v>
      </c>
      <c r="AC22" s="20"/>
    </row>
    <row r="23" spans="2:33" ht="15.75" customHeight="1" x14ac:dyDescent="0.35">
      <c r="C23" s="2" t="s">
        <v>5</v>
      </c>
      <c r="J23" s="2" t="s">
        <v>7</v>
      </c>
      <c r="M23" s="2" t="s">
        <v>8</v>
      </c>
      <c r="S23" s="2" t="s">
        <v>9</v>
      </c>
      <c r="AA23" s="1" t="s">
        <v>11</v>
      </c>
      <c r="AC23" s="20"/>
    </row>
    <row r="24" spans="2:33" ht="15.75" customHeight="1" x14ac:dyDescent="0.35">
      <c r="B24" s="6" t="s">
        <v>15</v>
      </c>
      <c r="C24" s="6" t="s">
        <v>20</v>
      </c>
      <c r="D24" s="6" t="s">
        <v>21</v>
      </c>
      <c r="E24" s="6" t="s">
        <v>70</v>
      </c>
      <c r="F24" s="6" t="s">
        <v>71</v>
      </c>
      <c r="G24" s="6" t="s">
        <v>26</v>
      </c>
      <c r="H24" s="6" t="s">
        <v>27</v>
      </c>
      <c r="J24" s="6" t="s">
        <v>72</v>
      </c>
      <c r="K24" s="6" t="s">
        <v>73</v>
      </c>
      <c r="M24" s="6" t="s">
        <v>74</v>
      </c>
      <c r="N24" s="6" t="s">
        <v>75</v>
      </c>
      <c r="O24" s="6" t="s">
        <v>76</v>
      </c>
      <c r="P24" s="6" t="s">
        <v>77</v>
      </c>
      <c r="Q24" s="6" t="s">
        <v>35</v>
      </c>
      <c r="S24" s="6" t="s">
        <v>78</v>
      </c>
      <c r="T24" s="6" t="s">
        <v>37</v>
      </c>
      <c r="U24" s="6" t="s">
        <v>38</v>
      </c>
      <c r="V24" s="6" t="s">
        <v>39</v>
      </c>
      <c r="W24" s="6" t="s">
        <v>79</v>
      </c>
      <c r="X24" s="6" t="s">
        <v>80</v>
      </c>
      <c r="Y24" s="6" t="s">
        <v>81</v>
      </c>
      <c r="AA24" s="9" t="s">
        <v>82</v>
      </c>
      <c r="AB24" s="6" t="s">
        <v>37</v>
      </c>
      <c r="AC24" s="20" t="s">
        <v>38</v>
      </c>
      <c r="AD24" s="6" t="s">
        <v>39</v>
      </c>
      <c r="AE24" s="6" t="s">
        <v>45</v>
      </c>
      <c r="AF24" s="6" t="s">
        <v>46</v>
      </c>
      <c r="AG24" s="6" t="s">
        <v>83</v>
      </c>
    </row>
    <row r="25" spans="2:33" ht="15.75" customHeight="1" x14ac:dyDescent="0.35">
      <c r="B25" s="6" t="s">
        <v>48</v>
      </c>
      <c r="C25" s="6">
        <v>3</v>
      </c>
      <c r="D25" s="11">
        <v>2504905</v>
      </c>
      <c r="E25" s="14">
        <f t="shared" ref="E25:E37" si="58">C25/D25*100000</f>
        <v>0.11976502102874161</v>
      </c>
      <c r="F25" s="16">
        <v>5.6000000000000001E-2</v>
      </c>
      <c r="G25" s="6">
        <f t="shared" ref="G25:G37" si="59">F25*D25</f>
        <v>140274.68</v>
      </c>
      <c r="H25" s="6">
        <v>2364630.3199999998</v>
      </c>
      <c r="J25" s="14">
        <f t="shared" ref="J25:J37" si="60">K$22*K25</f>
        <v>0.3231070711207058</v>
      </c>
      <c r="K25" s="14">
        <f t="shared" ref="K25:K37" si="61">E25/(K$22*F25+(1-F25))</f>
        <v>0.10770235704023527</v>
      </c>
      <c r="M25" s="18">
        <f t="shared" ref="M25:N25" si="62">J25*G25/100000</f>
        <v>0.4532374100719424</v>
      </c>
      <c r="N25" s="18">
        <f t="shared" si="62"/>
        <v>2.5467625899280577</v>
      </c>
      <c r="O25" s="18">
        <f t="shared" ref="O25:O37" si="63">SUM(M25+N25)</f>
        <v>3</v>
      </c>
      <c r="P25" s="14">
        <f t="shared" ref="P25:P37" si="64">(J25*(G25/D25))+(K25*(H25/D25))</f>
        <v>0.11976502102874162</v>
      </c>
      <c r="Q25" s="14">
        <f t="shared" ref="Q25:Q37" si="65">J25/K25</f>
        <v>3</v>
      </c>
      <c r="R25" s="14"/>
      <c r="S25" s="19">
        <v>0.1104589114194237</v>
      </c>
      <c r="T25" s="6">
        <v>563329</v>
      </c>
      <c r="U25" s="20">
        <f t="shared" ref="U25:U37" si="66">S25*T25</f>
        <v>62224.708110992535</v>
      </c>
      <c r="V25" s="20">
        <f t="shared" ref="V25:V37" si="67">T25-U25</f>
        <v>501104.29188900744</v>
      </c>
      <c r="W25" s="17">
        <f t="shared" ref="W25:X25" si="68">J25*U25/100000</f>
        <v>0.20105243189083624</v>
      </c>
      <c r="X25" s="17">
        <f t="shared" si="68"/>
        <v>0.53970113359424143</v>
      </c>
      <c r="Y25" s="17">
        <f t="shared" ref="Y25:Y37" si="69">(W25+X25)/T25*100000</f>
        <v>0.13149572727217623</v>
      </c>
      <c r="AA25" s="19">
        <v>5.5E-2</v>
      </c>
      <c r="AB25" s="6">
        <v>563329</v>
      </c>
      <c r="AC25" s="20">
        <f t="shared" ref="AC25:AC37" si="70">AA25*AB25</f>
        <v>30983.095000000001</v>
      </c>
      <c r="AD25" s="20">
        <f t="shared" ref="AD25:AD37" si="71">AB25-AC25</f>
        <v>532345.90500000003</v>
      </c>
      <c r="AE25" s="17">
        <f t="shared" ref="AE25:AF25" si="72">J25*AC25/100000</f>
        <v>0.10010857079704585</v>
      </c>
      <c r="AF25" s="17">
        <f t="shared" si="72"/>
        <v>0.57334908729217171</v>
      </c>
      <c r="AG25" s="17">
        <f t="shared" ref="AG25:AG37" si="73">(AE25+AF25)/AB25*100000</f>
        <v>0.11954961631466117</v>
      </c>
    </row>
    <row r="26" spans="2:33" ht="15.75" customHeight="1" x14ac:dyDescent="0.35">
      <c r="B26" s="6" t="s">
        <v>56</v>
      </c>
      <c r="C26" s="6">
        <v>7</v>
      </c>
      <c r="D26" s="11">
        <v>2679896</v>
      </c>
      <c r="E26" s="14">
        <f t="shared" si="58"/>
        <v>0.26120416613182007</v>
      </c>
      <c r="F26" s="16">
        <v>0.17399999999999999</v>
      </c>
      <c r="G26" s="6">
        <f t="shared" si="59"/>
        <v>466301.90399999998</v>
      </c>
      <c r="H26" s="6">
        <v>2213594.0960000004</v>
      </c>
      <c r="J26" s="14">
        <f t="shared" si="60"/>
        <v>0.58131490978891698</v>
      </c>
      <c r="K26" s="14">
        <f t="shared" si="61"/>
        <v>0.19377163659630567</v>
      </c>
      <c r="M26" s="18">
        <f t="shared" ref="M26:N26" si="74">J26*G26/100000</f>
        <v>2.7106824925816024</v>
      </c>
      <c r="N26" s="18">
        <f t="shared" si="74"/>
        <v>4.2893175074183985</v>
      </c>
      <c r="O26" s="18">
        <f t="shared" si="63"/>
        <v>7.0000000000000009</v>
      </c>
      <c r="P26" s="14">
        <f t="shared" si="64"/>
        <v>0.26120416613182007</v>
      </c>
      <c r="Q26" s="14">
        <f t="shared" si="65"/>
        <v>3</v>
      </c>
      <c r="R26" s="14"/>
      <c r="S26" s="19">
        <v>0.32683548916013844</v>
      </c>
      <c r="T26" s="6">
        <v>564949</v>
      </c>
      <c r="U26" s="20">
        <f t="shared" si="66"/>
        <v>184645.38276553105</v>
      </c>
      <c r="V26" s="20">
        <f t="shared" si="67"/>
        <v>380303.61723446893</v>
      </c>
      <c r="W26" s="17">
        <f t="shared" ref="W26:X26" si="75">J26*U26/100000</f>
        <v>1.0733711402528472</v>
      </c>
      <c r="X26" s="17">
        <f t="shared" si="75"/>
        <v>0.73692054315018041</v>
      </c>
      <c r="Y26" s="17">
        <f t="shared" si="69"/>
        <v>0.3204345318609339</v>
      </c>
      <c r="AA26" s="19">
        <v>0.27</v>
      </c>
      <c r="AB26" s="6">
        <v>564949</v>
      </c>
      <c r="AC26" s="20">
        <f t="shared" si="70"/>
        <v>152536.23000000001</v>
      </c>
      <c r="AD26" s="20">
        <f t="shared" si="71"/>
        <v>412412.77</v>
      </c>
      <c r="AE26" s="17">
        <f t="shared" ref="AE26:AF26" si="76">J26*AC26/100000</f>
        <v>0.88671584781991497</v>
      </c>
      <c r="AF26" s="17">
        <f t="shared" si="76"/>
        <v>0.79913897396115785</v>
      </c>
      <c r="AG26" s="17">
        <f t="shared" si="73"/>
        <v>0.29840832035831072</v>
      </c>
    </row>
    <row r="27" spans="2:33" ht="15.75" customHeight="1" x14ac:dyDescent="0.35">
      <c r="B27" s="6" t="s">
        <v>57</v>
      </c>
      <c r="C27" s="6">
        <v>121</v>
      </c>
      <c r="D27" s="11">
        <v>2516635</v>
      </c>
      <c r="E27" s="14">
        <f t="shared" si="58"/>
        <v>4.8080075179753914</v>
      </c>
      <c r="F27" s="16">
        <v>0.28399999999999997</v>
      </c>
      <c r="G27" s="6">
        <f t="shared" si="59"/>
        <v>714724.34</v>
      </c>
      <c r="H27" s="6">
        <v>1801910.66</v>
      </c>
      <c r="J27" s="14">
        <f t="shared" si="60"/>
        <v>9.1989939757182242</v>
      </c>
      <c r="K27" s="14">
        <f t="shared" si="61"/>
        <v>3.0663313252394082</v>
      </c>
      <c r="M27" s="18">
        <f t="shared" ref="M27:N27" si="77">J27*G27/100000</f>
        <v>65.747448979591837</v>
      </c>
      <c r="N27" s="18">
        <f t="shared" si="77"/>
        <v>55.252551020408163</v>
      </c>
      <c r="O27" s="18">
        <f t="shared" si="63"/>
        <v>121</v>
      </c>
      <c r="P27" s="14">
        <f t="shared" si="64"/>
        <v>4.8080075179753923</v>
      </c>
      <c r="Q27" s="14">
        <f t="shared" si="65"/>
        <v>3</v>
      </c>
      <c r="R27" s="14"/>
      <c r="S27" s="19">
        <v>0.49004910829671749</v>
      </c>
      <c r="T27" s="6">
        <v>505437</v>
      </c>
      <c r="U27" s="20">
        <f t="shared" si="66"/>
        <v>247688.951150168</v>
      </c>
      <c r="V27" s="20">
        <f t="shared" si="67"/>
        <v>257748.048849832</v>
      </c>
      <c r="W27" s="17">
        <f t="shared" ref="W27:X27" si="78">J27*U27/100000</f>
        <v>22.78489169482361</v>
      </c>
      <c r="X27" s="17">
        <f t="shared" si="78"/>
        <v>7.9034091620757714</v>
      </c>
      <c r="Y27" s="17">
        <f t="shared" si="69"/>
        <v>6.0716371885911364</v>
      </c>
      <c r="AA27" s="19">
        <v>0.37799999999999995</v>
      </c>
      <c r="AB27" s="6">
        <v>505437</v>
      </c>
      <c r="AC27" s="20">
        <f t="shared" si="70"/>
        <v>191055.18599999999</v>
      </c>
      <c r="AD27" s="20">
        <f t="shared" si="71"/>
        <v>314381.81400000001</v>
      </c>
      <c r="AE27" s="17">
        <f t="shared" ref="AE27:AF27" si="79">J27*AC27/100000</f>
        <v>17.57515505043725</v>
      </c>
      <c r="AF27" s="17">
        <f t="shared" si="79"/>
        <v>9.6399880435378922</v>
      </c>
      <c r="AG27" s="17">
        <f t="shared" si="73"/>
        <v>5.3844778071204011</v>
      </c>
    </row>
    <row r="28" spans="2:33" ht="15.75" customHeight="1" x14ac:dyDescent="0.35">
      <c r="B28" s="6" t="s">
        <v>58</v>
      </c>
      <c r="C28" s="6">
        <v>310</v>
      </c>
      <c r="D28" s="11">
        <v>1992804</v>
      </c>
      <c r="E28" s="14">
        <f t="shared" si="58"/>
        <v>15.555970381432392</v>
      </c>
      <c r="F28" s="16">
        <v>0.36</v>
      </c>
      <c r="G28" s="6">
        <f t="shared" si="59"/>
        <v>717409.44</v>
      </c>
      <c r="H28" s="6">
        <v>1275394.5600000001</v>
      </c>
      <c r="J28" s="14">
        <f t="shared" si="60"/>
        <v>27.132506479242544</v>
      </c>
      <c r="K28" s="14">
        <f t="shared" si="61"/>
        <v>9.0441688264141806</v>
      </c>
      <c r="M28" s="18">
        <f t="shared" ref="M28:N28" si="80">J28*G28/100000</f>
        <v>194.65116279069764</v>
      </c>
      <c r="N28" s="18">
        <f t="shared" si="80"/>
        <v>115.3488372093023</v>
      </c>
      <c r="O28" s="18">
        <f t="shared" si="63"/>
        <v>309.99999999999994</v>
      </c>
      <c r="P28" s="14">
        <f t="shared" si="64"/>
        <v>15.555970381432392</v>
      </c>
      <c r="Q28" s="14">
        <f t="shared" si="65"/>
        <v>3</v>
      </c>
      <c r="R28" s="14"/>
      <c r="S28" s="19">
        <v>0.53308128544423439</v>
      </c>
      <c r="T28" s="6">
        <v>377013</v>
      </c>
      <c r="U28" s="20">
        <f t="shared" si="66"/>
        <v>200978.57466918713</v>
      </c>
      <c r="V28" s="20">
        <f t="shared" si="67"/>
        <v>176034.42533081287</v>
      </c>
      <c r="W28" s="17">
        <f t="shared" ref="W28:X28" si="81">J28*U28/100000</f>
        <v>54.530524794006517</v>
      </c>
      <c r="X28" s="17">
        <f t="shared" si="81"/>
        <v>15.920850619526725</v>
      </c>
      <c r="Y28" s="17">
        <f t="shared" si="69"/>
        <v>18.686723113933269</v>
      </c>
      <c r="AA28" s="19">
        <v>0.41799999999999998</v>
      </c>
      <c r="AB28" s="6">
        <v>377013</v>
      </c>
      <c r="AC28" s="20">
        <f t="shared" si="70"/>
        <v>157591.43399999998</v>
      </c>
      <c r="AD28" s="20">
        <f t="shared" si="71"/>
        <v>219421.56600000002</v>
      </c>
      <c r="AE28" s="17">
        <f t="shared" ref="AE28:AF28" si="82">J28*AC28/100000</f>
        <v>42.758506040781235</v>
      </c>
      <c r="AF28" s="17">
        <f t="shared" si="82"/>
        <v>19.844856870601816</v>
      </c>
      <c r="AG28" s="17">
        <f t="shared" si="73"/>
        <v>16.605093965296437</v>
      </c>
    </row>
    <row r="29" spans="2:33" ht="15.75" customHeight="1" x14ac:dyDescent="0.35">
      <c r="B29" s="6" t="s">
        <v>59</v>
      </c>
      <c r="C29" s="6">
        <v>547</v>
      </c>
      <c r="D29" s="11">
        <v>1758420</v>
      </c>
      <c r="E29" s="14">
        <f t="shared" si="58"/>
        <v>31.107471480078708</v>
      </c>
      <c r="F29" s="16">
        <v>0.316</v>
      </c>
      <c r="G29" s="6">
        <f t="shared" si="59"/>
        <v>555660.72</v>
      </c>
      <c r="H29" s="6">
        <v>1202759.2799999998</v>
      </c>
      <c r="J29" s="14">
        <f t="shared" si="60"/>
        <v>57.182851985438802</v>
      </c>
      <c r="K29" s="14">
        <f t="shared" si="61"/>
        <v>19.060950661812935</v>
      </c>
      <c r="M29" s="18">
        <f t="shared" ref="M29:N29" si="83">J29*G29/100000</f>
        <v>317.74264705882354</v>
      </c>
      <c r="N29" s="18">
        <f t="shared" si="83"/>
        <v>229.25735294117644</v>
      </c>
      <c r="O29" s="18">
        <f t="shared" si="63"/>
        <v>547</v>
      </c>
      <c r="P29" s="14">
        <f t="shared" si="64"/>
        <v>31.107471480078704</v>
      </c>
      <c r="Q29" s="14">
        <f t="shared" si="65"/>
        <v>3</v>
      </c>
      <c r="R29" s="14"/>
      <c r="S29" s="19">
        <v>0.44550748752079866</v>
      </c>
      <c r="T29" s="6">
        <v>317837</v>
      </c>
      <c r="U29" s="20">
        <f t="shared" si="66"/>
        <v>141598.7633111481</v>
      </c>
      <c r="V29" s="20">
        <f t="shared" si="67"/>
        <v>176238.2366888519</v>
      </c>
      <c r="W29" s="17">
        <f t="shared" ref="W29:X29" si="84">J29*U29/100000</f>
        <v>80.97021123742563</v>
      </c>
      <c r="X29" s="17">
        <f t="shared" si="84"/>
        <v>33.592683342511165</v>
      </c>
      <c r="Y29" s="17">
        <f t="shared" si="69"/>
        <v>36.044543140017304</v>
      </c>
      <c r="AA29" s="19">
        <v>0.46100000000000002</v>
      </c>
      <c r="AB29" s="6">
        <v>317837</v>
      </c>
      <c r="AC29" s="20">
        <f t="shared" si="70"/>
        <v>146522.85700000002</v>
      </c>
      <c r="AD29" s="20">
        <f t="shared" si="71"/>
        <v>171314.14299999998</v>
      </c>
      <c r="AE29" s="17">
        <f t="shared" ref="AE29:AF29" si="85">J29*AC29/100000</f>
        <v>83.785948443146168</v>
      </c>
      <c r="AF29" s="17">
        <f t="shared" si="85"/>
        <v>32.654104273937655</v>
      </c>
      <c r="AG29" s="17">
        <f t="shared" si="73"/>
        <v>36.635147172004466</v>
      </c>
    </row>
    <row r="30" spans="2:33" ht="15.75" customHeight="1" x14ac:dyDescent="0.35">
      <c r="B30" s="6" t="s">
        <v>60</v>
      </c>
      <c r="C30" s="6">
        <v>637</v>
      </c>
      <c r="D30" s="11">
        <v>1546291</v>
      </c>
      <c r="E30" s="14">
        <f t="shared" si="58"/>
        <v>41.195350681081372</v>
      </c>
      <c r="F30" s="16">
        <v>0.28000000000000003</v>
      </c>
      <c r="G30" s="6">
        <f t="shared" si="59"/>
        <v>432961.48000000004</v>
      </c>
      <c r="H30" s="6">
        <v>1113329.52</v>
      </c>
      <c r="J30" s="14">
        <f t="shared" si="60"/>
        <v>79.221828232848793</v>
      </c>
      <c r="K30" s="14">
        <f t="shared" si="61"/>
        <v>26.407276077616263</v>
      </c>
      <c r="M30" s="18">
        <f t="shared" ref="M30:N30" si="86">J30*G30/100000</f>
        <v>343</v>
      </c>
      <c r="N30" s="18">
        <f t="shared" si="86"/>
        <v>293.99999999999994</v>
      </c>
      <c r="O30" s="18">
        <f t="shared" si="63"/>
        <v>637</v>
      </c>
      <c r="P30" s="14">
        <f t="shared" si="64"/>
        <v>41.195350681081379</v>
      </c>
      <c r="Q30" s="14">
        <f t="shared" si="65"/>
        <v>3</v>
      </c>
      <c r="R30" s="14"/>
      <c r="S30" s="19">
        <v>0.37493975903614457</v>
      </c>
      <c r="T30" s="6">
        <v>273605</v>
      </c>
      <c r="U30" s="20">
        <f t="shared" si="66"/>
        <v>102585.39277108434</v>
      </c>
      <c r="V30" s="20">
        <f t="shared" si="67"/>
        <v>171019.60722891567</v>
      </c>
      <c r="W30" s="17">
        <f t="shared" ref="W30:X30" si="87">J30*U30/100000</f>
        <v>81.270023653101717</v>
      </c>
      <c r="X30" s="17">
        <f t="shared" si="87"/>
        <v>45.161619827794738</v>
      </c>
      <c r="Y30" s="17">
        <f t="shared" si="69"/>
        <v>46.209551536301042</v>
      </c>
      <c r="AA30" s="19">
        <v>0.34399999999999997</v>
      </c>
      <c r="AB30" s="6">
        <v>273605</v>
      </c>
      <c r="AC30" s="20">
        <f t="shared" si="70"/>
        <v>94120.12</v>
      </c>
      <c r="AD30" s="20">
        <f t="shared" si="71"/>
        <v>179484.88</v>
      </c>
      <c r="AE30" s="17">
        <f t="shared" ref="AE30:AF30" si="88">J30*AC30/100000</f>
        <v>74.563679798951156</v>
      </c>
      <c r="AF30" s="17">
        <f t="shared" si="88"/>
        <v>47.397067779178258</v>
      </c>
      <c r="AG30" s="17">
        <f t="shared" si="73"/>
        <v>44.575482019016249</v>
      </c>
    </row>
    <row r="31" spans="2:33" ht="15.75" customHeight="1" x14ac:dyDescent="0.35">
      <c r="B31" s="6" t="s">
        <v>61</v>
      </c>
      <c r="C31" s="6">
        <v>693</v>
      </c>
      <c r="D31" s="11">
        <v>1424543</v>
      </c>
      <c r="E31" s="14">
        <f t="shared" si="58"/>
        <v>48.647180183399165</v>
      </c>
      <c r="F31" s="16">
        <v>0.19699999999999998</v>
      </c>
      <c r="G31" s="6">
        <f t="shared" si="59"/>
        <v>280634.97099999996</v>
      </c>
      <c r="H31" s="6">
        <v>1143908.0290000001</v>
      </c>
      <c r="J31" s="14">
        <f t="shared" si="60"/>
        <v>104.6926402799121</v>
      </c>
      <c r="K31" s="14">
        <f t="shared" si="61"/>
        <v>34.897546759970702</v>
      </c>
      <c r="M31" s="18">
        <f t="shared" ref="M31:N31" si="89">J31*G31/100000</f>
        <v>293.8041606886656</v>
      </c>
      <c r="N31" s="18">
        <f t="shared" si="89"/>
        <v>399.19583931133428</v>
      </c>
      <c r="O31" s="18">
        <f t="shared" si="63"/>
        <v>692.99999999999989</v>
      </c>
      <c r="P31" s="14">
        <f t="shared" si="64"/>
        <v>48.647180183399158</v>
      </c>
      <c r="Q31" s="14">
        <f t="shared" si="65"/>
        <v>3</v>
      </c>
      <c r="R31" s="14"/>
      <c r="S31" s="19">
        <v>0.27063969382176051</v>
      </c>
      <c r="T31" s="6">
        <v>263043</v>
      </c>
      <c r="U31" s="20">
        <f t="shared" si="66"/>
        <v>71189.87698195735</v>
      </c>
      <c r="V31" s="20">
        <f t="shared" si="67"/>
        <v>191853.12301804265</v>
      </c>
      <c r="W31" s="17">
        <f t="shared" ref="W31:X31" si="90">J31*U31/100000</f>
        <v>74.530561824432553</v>
      </c>
      <c r="X31" s="17">
        <f t="shared" si="90"/>
        <v>66.952033315685554</v>
      </c>
      <c r="Y31" s="17">
        <f t="shared" si="69"/>
        <v>53.786869500468782</v>
      </c>
      <c r="AA31" s="19">
        <v>0.34200000000000003</v>
      </c>
      <c r="AB31" s="6">
        <v>263043</v>
      </c>
      <c r="AC31" s="20">
        <f t="shared" si="70"/>
        <v>89960.706000000006</v>
      </c>
      <c r="AD31" s="20">
        <f t="shared" si="71"/>
        <v>173082.29399999999</v>
      </c>
      <c r="AE31" s="17">
        <f t="shared" ref="AE31:AF31" si="91">J31*AC31/100000</f>
        <v>94.182238325849312</v>
      </c>
      <c r="AF31" s="17">
        <f t="shared" si="91"/>
        <v>60.401474481879966</v>
      </c>
      <c r="AG31" s="17">
        <f t="shared" si="73"/>
        <v>58.767468743790666</v>
      </c>
    </row>
    <row r="32" spans="2:33" ht="15.75" customHeight="1" x14ac:dyDescent="0.35">
      <c r="B32" s="6" t="s">
        <v>62</v>
      </c>
      <c r="C32" s="6">
        <v>608</v>
      </c>
      <c r="D32" s="11">
        <v>1206940</v>
      </c>
      <c r="E32" s="14">
        <f t="shared" si="58"/>
        <v>50.375329345286424</v>
      </c>
      <c r="F32" s="16">
        <v>0.14800000000000002</v>
      </c>
      <c r="G32" s="6">
        <f t="shared" si="59"/>
        <v>178627.12000000002</v>
      </c>
      <c r="H32" s="6">
        <v>1028312.88</v>
      </c>
      <c r="J32" s="14">
        <f t="shared" si="60"/>
        <v>116.6095586696445</v>
      </c>
      <c r="K32" s="14">
        <f t="shared" si="61"/>
        <v>38.8698528898815</v>
      </c>
      <c r="M32" s="18">
        <f t="shared" ref="M32:N32" si="92">J32*G32/100000</f>
        <v>208.2962962962963</v>
      </c>
      <c r="N32" s="18">
        <f t="shared" si="92"/>
        <v>399.70370370370364</v>
      </c>
      <c r="O32" s="18">
        <f t="shared" si="63"/>
        <v>608</v>
      </c>
      <c r="P32" s="14">
        <f t="shared" si="64"/>
        <v>50.375329345286424</v>
      </c>
      <c r="Q32" s="14">
        <f t="shared" si="65"/>
        <v>3</v>
      </c>
      <c r="R32" s="14"/>
      <c r="S32" s="19">
        <v>0.17899999999999999</v>
      </c>
      <c r="T32" s="6">
        <v>221943</v>
      </c>
      <c r="U32" s="20">
        <f t="shared" si="66"/>
        <v>39727.796999999999</v>
      </c>
      <c r="V32" s="20">
        <f t="shared" si="67"/>
        <v>182215.20300000001</v>
      </c>
      <c r="W32" s="17">
        <f t="shared" ref="W32:X32" si="93">J32*U32/100000</f>
        <v>46.326408750872268</v>
      </c>
      <c r="X32" s="17">
        <f t="shared" si="93"/>
        <v>70.826781349098937</v>
      </c>
      <c r="Y32" s="17">
        <f t="shared" si="69"/>
        <v>52.78526022445908</v>
      </c>
      <c r="AA32" s="19">
        <v>0.26899999999999996</v>
      </c>
      <c r="AB32" s="6">
        <v>221943</v>
      </c>
      <c r="AC32" s="20">
        <f t="shared" si="70"/>
        <v>59702.666999999994</v>
      </c>
      <c r="AD32" s="20">
        <f t="shared" si="71"/>
        <v>162240.33300000001</v>
      </c>
      <c r="AE32" s="17">
        <f t="shared" ref="AE32:AF32" si="94">J32*AC32/100000</f>
        <v>69.619016502707481</v>
      </c>
      <c r="AF32" s="17">
        <f t="shared" si="94"/>
        <v>63.062578765153873</v>
      </c>
      <c r="AG32" s="17">
        <f t="shared" si="73"/>
        <v>59.781833744637744</v>
      </c>
    </row>
    <row r="33" spans="2:33" ht="15.75" customHeight="1" x14ac:dyDescent="0.35">
      <c r="B33" s="6" t="s">
        <v>63</v>
      </c>
      <c r="C33" s="6">
        <v>551</v>
      </c>
      <c r="D33" s="11">
        <v>985458</v>
      </c>
      <c r="E33" s="14">
        <f t="shared" si="58"/>
        <v>55.913088127550843</v>
      </c>
      <c r="F33" s="16">
        <v>9.6999999999999989E-2</v>
      </c>
      <c r="G33" s="6">
        <f t="shared" si="59"/>
        <v>95589.425999999992</v>
      </c>
      <c r="H33" s="6">
        <v>889868.57400000002</v>
      </c>
      <c r="J33" s="14">
        <f t="shared" si="60"/>
        <v>140.48514604912273</v>
      </c>
      <c r="K33" s="14">
        <f t="shared" si="61"/>
        <v>46.828382016374242</v>
      </c>
      <c r="M33" s="18">
        <f t="shared" ref="M33:N33" si="95">J33*G33/100000</f>
        <v>134.28894472361807</v>
      </c>
      <c r="N33" s="18">
        <f t="shared" si="95"/>
        <v>416.7110552763819</v>
      </c>
      <c r="O33" s="18">
        <f t="shared" si="63"/>
        <v>551</v>
      </c>
      <c r="P33" s="14">
        <f t="shared" si="64"/>
        <v>55.913088127550843</v>
      </c>
      <c r="Q33" s="14">
        <f t="shared" si="65"/>
        <v>3</v>
      </c>
      <c r="R33" s="14"/>
      <c r="S33" s="19">
        <v>0.17899999999999999</v>
      </c>
      <c r="T33" s="6">
        <v>187288</v>
      </c>
      <c r="U33" s="20">
        <f t="shared" si="66"/>
        <v>33524.551999999996</v>
      </c>
      <c r="V33" s="20">
        <f t="shared" si="67"/>
        <v>153763.448</v>
      </c>
      <c r="W33" s="17">
        <f t="shared" ref="W33:X33" si="96">J33*U33/100000</f>
        <v>47.097015839514093</v>
      </c>
      <c r="X33" s="17">
        <f t="shared" si="96"/>
        <v>72.004934830988958</v>
      </c>
      <c r="Y33" s="17">
        <f t="shared" si="69"/>
        <v>63.592942778236221</v>
      </c>
      <c r="AA33" s="19">
        <v>0.26800000000000002</v>
      </c>
      <c r="AB33" s="6">
        <v>187288</v>
      </c>
      <c r="AC33" s="20">
        <f t="shared" si="70"/>
        <v>50193.184000000001</v>
      </c>
      <c r="AD33" s="20">
        <f t="shared" si="71"/>
        <v>137094.81599999999</v>
      </c>
      <c r="AE33" s="17">
        <f t="shared" ref="AE33:AF33" si="97">J33*AC33/100000</f>
        <v>70.513967849104901</v>
      </c>
      <c r="AF33" s="17">
        <f t="shared" si="97"/>
        <v>64.199284161125362</v>
      </c>
      <c r="AG33" s="17">
        <f t="shared" si="73"/>
        <v>71.928394777150842</v>
      </c>
    </row>
    <row r="34" spans="2:33" ht="15.75" customHeight="1" x14ac:dyDescent="0.35">
      <c r="B34" s="6" t="s">
        <v>64</v>
      </c>
      <c r="C34" s="6">
        <v>426</v>
      </c>
      <c r="D34" s="11">
        <v>773404</v>
      </c>
      <c r="E34" s="14">
        <f t="shared" si="58"/>
        <v>55.081173616893629</v>
      </c>
      <c r="F34" s="16">
        <v>2.4E-2</v>
      </c>
      <c r="G34" s="6">
        <f t="shared" si="59"/>
        <v>18561.696</v>
      </c>
      <c r="H34" s="6">
        <v>754842.304</v>
      </c>
      <c r="J34" s="14">
        <f t="shared" si="60"/>
        <v>157.67511531553521</v>
      </c>
      <c r="K34" s="14">
        <f t="shared" si="61"/>
        <v>52.558371771845067</v>
      </c>
      <c r="M34" s="18">
        <f t="shared" ref="M34:N34" si="98">J34*G34/100000</f>
        <v>29.26717557251909</v>
      </c>
      <c r="N34" s="18">
        <f t="shared" si="98"/>
        <v>396.73282442748092</v>
      </c>
      <c r="O34" s="18">
        <f t="shared" si="63"/>
        <v>426</v>
      </c>
      <c r="P34" s="14">
        <f t="shared" si="64"/>
        <v>55.081173616893629</v>
      </c>
      <c r="Q34" s="14">
        <f t="shared" si="65"/>
        <v>3</v>
      </c>
      <c r="R34" s="14"/>
      <c r="S34" s="19">
        <v>0.17899999999999999</v>
      </c>
      <c r="T34" s="6">
        <v>158830</v>
      </c>
      <c r="U34" s="20">
        <f t="shared" si="66"/>
        <v>28430.57</v>
      </c>
      <c r="V34" s="20">
        <f t="shared" si="67"/>
        <v>130399.43</v>
      </c>
      <c r="W34" s="17">
        <f t="shared" ref="W34:X34" si="99">J34*U34/100000</f>
        <v>44.827934032363956</v>
      </c>
      <c r="X34" s="17">
        <f t="shared" si="99"/>
        <v>68.535817207766868</v>
      </c>
      <c r="Y34" s="17">
        <f t="shared" si="69"/>
        <v>71.374268866165593</v>
      </c>
      <c r="AA34" s="19">
        <v>0.13100000000000001</v>
      </c>
      <c r="AB34" s="6">
        <v>158830</v>
      </c>
      <c r="AC34" s="20">
        <f t="shared" si="70"/>
        <v>20806.73</v>
      </c>
      <c r="AD34" s="20">
        <f t="shared" si="71"/>
        <v>138023.26999999999</v>
      </c>
      <c r="AE34" s="17">
        <f t="shared" ref="AE34:AF34" si="100">J34*AC34/100000</f>
        <v>32.807035520892057</v>
      </c>
      <c r="AF34" s="17">
        <f t="shared" si="100"/>
        <v>72.542783378257496</v>
      </c>
      <c r="AG34" s="17">
        <f t="shared" si="73"/>
        <v>66.328665176068469</v>
      </c>
    </row>
    <row r="35" spans="2:33" ht="15.75" customHeight="1" x14ac:dyDescent="0.35">
      <c r="B35" s="6" t="s">
        <v>65</v>
      </c>
      <c r="C35" s="6">
        <v>357</v>
      </c>
      <c r="D35" s="11">
        <v>556256</v>
      </c>
      <c r="E35" s="14">
        <f t="shared" si="58"/>
        <v>64.179083012138292</v>
      </c>
      <c r="F35" s="16">
        <v>2.4E-2</v>
      </c>
      <c r="G35" s="6">
        <f t="shared" si="59"/>
        <v>13350.144</v>
      </c>
      <c r="H35" s="6">
        <v>542905.85600000003</v>
      </c>
      <c r="J35" s="14">
        <f t="shared" si="60"/>
        <v>183.71874908054855</v>
      </c>
      <c r="K35" s="14">
        <f t="shared" si="61"/>
        <v>61.239583026849516</v>
      </c>
      <c r="M35" s="18">
        <f t="shared" ref="M35:N35" si="101">J35*G35/100000</f>
        <v>24.52671755725191</v>
      </c>
      <c r="N35" s="18">
        <f t="shared" si="101"/>
        <v>332.47328244274809</v>
      </c>
      <c r="O35" s="18">
        <f t="shared" si="63"/>
        <v>357</v>
      </c>
      <c r="P35" s="14">
        <f t="shared" si="64"/>
        <v>64.179083012138307</v>
      </c>
      <c r="Q35" s="14">
        <f t="shared" si="65"/>
        <v>3</v>
      </c>
      <c r="R35" s="14"/>
      <c r="S35" s="19">
        <v>0.17899999999999999</v>
      </c>
      <c r="T35" s="6">
        <v>107106</v>
      </c>
      <c r="U35" s="20">
        <f t="shared" si="66"/>
        <v>19171.973999999998</v>
      </c>
      <c r="V35" s="20">
        <f t="shared" si="67"/>
        <v>87934.025999999998</v>
      </c>
      <c r="W35" s="17">
        <f t="shared" ref="W35:X35" si="102">J35*U35/100000</f>
        <v>35.222510806848</v>
      </c>
      <c r="X35" s="17">
        <f t="shared" si="102"/>
        <v>53.850430861121431</v>
      </c>
      <c r="Y35" s="17">
        <f t="shared" si="69"/>
        <v>83.163353750461624</v>
      </c>
      <c r="AA35" s="19">
        <v>0.10300000000000001</v>
      </c>
      <c r="AB35" s="6">
        <v>107106</v>
      </c>
      <c r="AC35" s="20">
        <f t="shared" si="70"/>
        <v>11031.918000000001</v>
      </c>
      <c r="AD35" s="20">
        <f t="shared" si="71"/>
        <v>96074.081999999995</v>
      </c>
      <c r="AE35" s="17">
        <f t="shared" ref="AE35:AF35" si="103">J35*AC35/100000</f>
        <v>20.267701749191872</v>
      </c>
      <c r="AF35" s="17">
        <f t="shared" si="103"/>
        <v>58.835367213673479</v>
      </c>
      <c r="AG35" s="17">
        <f t="shared" si="73"/>
        <v>73.854937130380506</v>
      </c>
    </row>
    <row r="36" spans="2:33" ht="15.75" customHeight="1" x14ac:dyDescent="0.35">
      <c r="B36" s="6" t="s">
        <v>66</v>
      </c>
      <c r="C36" s="6">
        <v>290</v>
      </c>
      <c r="D36" s="11">
        <v>454832</v>
      </c>
      <c r="E36" s="14">
        <f t="shared" si="58"/>
        <v>63.759805818412069</v>
      </c>
      <c r="F36" s="16">
        <v>2.4E-2</v>
      </c>
      <c r="G36" s="6">
        <f t="shared" si="59"/>
        <v>10915.968000000001</v>
      </c>
      <c r="H36" s="6">
        <v>443916.03200000001</v>
      </c>
      <c r="J36" s="14">
        <f t="shared" si="60"/>
        <v>182.51852810614142</v>
      </c>
      <c r="K36" s="14">
        <f t="shared" si="61"/>
        <v>60.839509368713806</v>
      </c>
      <c r="M36" s="18">
        <f t="shared" ref="M36:N36" si="104">J36*G36/100000</f>
        <v>19.923664122137403</v>
      </c>
      <c r="N36" s="18">
        <f t="shared" si="104"/>
        <v>270.07633587786256</v>
      </c>
      <c r="O36" s="18">
        <f t="shared" si="63"/>
        <v>289.99999999999994</v>
      </c>
      <c r="P36" s="14">
        <f t="shared" si="64"/>
        <v>63.759805818412062</v>
      </c>
      <c r="Q36" s="14">
        <f t="shared" si="65"/>
        <v>3</v>
      </c>
      <c r="R36" s="14"/>
      <c r="S36" s="19">
        <v>0.17899999999999999</v>
      </c>
      <c r="T36" s="6">
        <v>88763</v>
      </c>
      <c r="U36" s="20">
        <f t="shared" si="66"/>
        <v>15888.576999999999</v>
      </c>
      <c r="V36" s="20">
        <f t="shared" si="67"/>
        <v>72874.422999999995</v>
      </c>
      <c r="W36" s="17">
        <f t="shared" ref="W36:X36" si="105">J36*U36/100000</f>
        <v>28.999596877410919</v>
      </c>
      <c r="X36" s="17">
        <f t="shared" si="105"/>
        <v>44.336441408481122</v>
      </c>
      <c r="Y36" s="17">
        <f t="shared" si="69"/>
        <v>82.620053722713351</v>
      </c>
      <c r="AA36" s="19">
        <v>0.11</v>
      </c>
      <c r="AB36" s="6">
        <v>88763</v>
      </c>
      <c r="AC36" s="20">
        <f t="shared" si="70"/>
        <v>9763.93</v>
      </c>
      <c r="AD36" s="20">
        <f t="shared" si="71"/>
        <v>78999.070000000007</v>
      </c>
      <c r="AE36" s="17">
        <f t="shared" ref="AE36:AF36" si="106">J36*AC36/100000</f>
        <v>17.820981321313976</v>
      </c>
      <c r="AF36" s="17">
        <f t="shared" si="106"/>
        <v>48.062646593846779</v>
      </c>
      <c r="AG36" s="17">
        <f t="shared" si="73"/>
        <v>74.224201429830842</v>
      </c>
    </row>
    <row r="37" spans="2:33" ht="15.75" customHeight="1" x14ac:dyDescent="0.35">
      <c r="B37" s="6" t="s">
        <v>67</v>
      </c>
      <c r="C37" s="6">
        <v>143</v>
      </c>
      <c r="D37" s="11">
        <v>315984</v>
      </c>
      <c r="E37" s="14">
        <f t="shared" si="58"/>
        <v>45.2554559724543</v>
      </c>
      <c r="F37" s="16">
        <v>2.4E-2</v>
      </c>
      <c r="G37" s="6">
        <f t="shared" si="59"/>
        <v>7583.616</v>
      </c>
      <c r="H37" s="6">
        <v>308400.38400000002</v>
      </c>
      <c r="J37" s="14">
        <f t="shared" si="60"/>
        <v>129.54806098985009</v>
      </c>
      <c r="K37" s="14">
        <f t="shared" si="61"/>
        <v>43.182686996616695</v>
      </c>
      <c r="M37" s="18">
        <f t="shared" ref="M37:N37" si="107">J37*G37/100000</f>
        <v>9.8244274809160288</v>
      </c>
      <c r="N37" s="18">
        <f t="shared" si="107"/>
        <v>133.17557251908397</v>
      </c>
      <c r="O37" s="18">
        <f t="shared" si="63"/>
        <v>143</v>
      </c>
      <c r="P37" s="14">
        <f t="shared" si="64"/>
        <v>45.2554559724543</v>
      </c>
      <c r="Q37" s="14">
        <f t="shared" si="65"/>
        <v>3</v>
      </c>
      <c r="R37" s="14"/>
      <c r="S37" s="19">
        <v>0.17899999999999999</v>
      </c>
      <c r="T37" s="6">
        <v>60059</v>
      </c>
      <c r="U37" s="20">
        <f t="shared" si="66"/>
        <v>10750.561</v>
      </c>
      <c r="V37" s="20">
        <f t="shared" si="67"/>
        <v>49308.438999999998</v>
      </c>
      <c r="W37" s="17">
        <f t="shared" ref="W37:X37" si="108">J37*U37/100000</f>
        <v>13.927143321031036</v>
      </c>
      <c r="X37" s="17">
        <f t="shared" si="108"/>
        <v>21.292708876287676</v>
      </c>
      <c r="Y37" s="17">
        <f t="shared" si="69"/>
        <v>58.642088941405483</v>
      </c>
      <c r="AA37" s="19">
        <v>6.2E-2</v>
      </c>
      <c r="AB37" s="6">
        <v>60059</v>
      </c>
      <c r="AC37" s="20">
        <f t="shared" si="70"/>
        <v>3723.6579999999999</v>
      </c>
      <c r="AD37" s="20">
        <f t="shared" si="71"/>
        <v>56335.341999999997</v>
      </c>
      <c r="AE37" s="17">
        <f t="shared" ref="AE37:AF37" si="109">J37*AC37/100000</f>
        <v>4.8239267368934318</v>
      </c>
      <c r="AF37" s="17">
        <f t="shared" si="109"/>
        <v>24.327114404333543</v>
      </c>
      <c r="AG37" s="17">
        <f t="shared" si="73"/>
        <v>48.53734018419717</v>
      </c>
    </row>
    <row r="38" spans="2:33" ht="15.75" customHeight="1" x14ac:dyDescent="0.35">
      <c r="AC38" s="20"/>
    </row>
    <row r="39" spans="2:33" ht="15.75" customHeight="1" x14ac:dyDescent="0.35">
      <c r="B39" s="6" t="s">
        <v>68</v>
      </c>
      <c r="C39" s="6">
        <f t="shared" ref="C39:D39" si="110">SUM(C25:C37)</f>
        <v>4693</v>
      </c>
      <c r="D39" s="6">
        <f t="shared" si="110"/>
        <v>18716368</v>
      </c>
      <c r="E39" s="14">
        <f>C39/D39*100000</f>
        <v>25.074309289067195</v>
      </c>
      <c r="G39" s="6">
        <f t="shared" ref="G39:H39" si="111">SUM(G25:G37)</f>
        <v>3632595.5049999994</v>
      </c>
      <c r="H39" s="6">
        <f t="shared" si="111"/>
        <v>15083772.494999999</v>
      </c>
      <c r="J39" s="17">
        <f t="shared" ref="J39:K39" si="112">M39/G39*100000</f>
        <v>45.263409121935013</v>
      </c>
      <c r="K39" s="17">
        <f t="shared" si="112"/>
        <v>20.212207760607892</v>
      </c>
      <c r="M39" s="18">
        <f t="shared" ref="M39:N39" si="113">SUM(M25:M37)</f>
        <v>1644.2365651731709</v>
      </c>
      <c r="N39" s="18">
        <f t="shared" si="113"/>
        <v>3048.7634348268284</v>
      </c>
      <c r="O39" s="18"/>
      <c r="Q39" s="21">
        <f>J39/K39</f>
        <v>2.2394094528431512</v>
      </c>
      <c r="R39" s="14"/>
      <c r="T39" s="6">
        <f t="shared" ref="T39:X39" si="114">SUM(T25:T37)</f>
        <v>3689202</v>
      </c>
      <c r="U39" s="20">
        <f t="shared" si="114"/>
        <v>1158405.6807600686</v>
      </c>
      <c r="V39" s="20">
        <f t="shared" si="114"/>
        <v>2530796.3192399312</v>
      </c>
      <c r="W39" s="17">
        <f t="shared" si="114"/>
        <v>531.76124640397393</v>
      </c>
      <c r="X39" s="17">
        <f t="shared" si="114"/>
        <v>501.6543324780834</v>
      </c>
      <c r="Y39" s="17">
        <f>(W39+X39)/T39*100000</f>
        <v>28.011900104197533</v>
      </c>
      <c r="AB39" s="6">
        <f t="shared" ref="AB39:AF39" si="115">SUM(AB25:AB37)</f>
        <v>3689202</v>
      </c>
      <c r="AC39" s="20">
        <f t="shared" si="115"/>
        <v>1017991.715</v>
      </c>
      <c r="AD39" s="20">
        <f t="shared" si="115"/>
        <v>2671210.2850000001</v>
      </c>
      <c r="AE39" s="17">
        <f t="shared" si="115"/>
        <v>529.70498175788578</v>
      </c>
      <c r="AF39" s="17">
        <f t="shared" si="115"/>
        <v>502.33975402677947</v>
      </c>
      <c r="AG39" s="17">
        <f>(AE39+AF39)/AB39*100000</f>
        <v>27.974741848905673</v>
      </c>
    </row>
    <row r="40" spans="2:33" ht="15.75" customHeight="1" x14ac:dyDescent="0.35">
      <c r="AC40" s="20"/>
    </row>
    <row r="41" spans="2:33" ht="15.75" customHeight="1" x14ac:dyDescent="0.35">
      <c r="AC41" s="20"/>
    </row>
    <row r="42" spans="2:33" ht="15.75" customHeight="1" x14ac:dyDescent="0.35">
      <c r="B42" s="2" t="s">
        <v>84</v>
      </c>
      <c r="J42" s="3" t="s">
        <v>3</v>
      </c>
      <c r="K42" s="3">
        <v>4</v>
      </c>
      <c r="AC42" s="20"/>
    </row>
    <row r="43" spans="2:33" ht="15.75" customHeight="1" x14ac:dyDescent="0.35">
      <c r="C43" s="2" t="s">
        <v>5</v>
      </c>
      <c r="J43" s="2" t="s">
        <v>7</v>
      </c>
      <c r="M43" s="2" t="s">
        <v>8</v>
      </c>
      <c r="S43" s="2" t="s">
        <v>9</v>
      </c>
      <c r="AA43" s="1" t="s">
        <v>11</v>
      </c>
      <c r="AC43" s="20"/>
    </row>
    <row r="44" spans="2:33" ht="15.75" customHeight="1" x14ac:dyDescent="0.35">
      <c r="B44" s="6" t="s">
        <v>15</v>
      </c>
      <c r="C44" s="6" t="s">
        <v>20</v>
      </c>
      <c r="D44" s="6" t="s">
        <v>21</v>
      </c>
      <c r="E44" s="6" t="s">
        <v>85</v>
      </c>
      <c r="F44" s="6" t="s">
        <v>86</v>
      </c>
      <c r="G44" s="6" t="s">
        <v>26</v>
      </c>
      <c r="H44" s="6" t="s">
        <v>27</v>
      </c>
      <c r="J44" s="6" t="s">
        <v>87</v>
      </c>
      <c r="K44" s="6" t="s">
        <v>88</v>
      </c>
      <c r="M44" s="6" t="s">
        <v>89</v>
      </c>
      <c r="N44" s="6" t="s">
        <v>90</v>
      </c>
      <c r="O44" s="6" t="s">
        <v>91</v>
      </c>
      <c r="P44" s="6" t="s">
        <v>92</v>
      </c>
      <c r="Q44" s="6" t="s">
        <v>35</v>
      </c>
      <c r="S44" s="6" t="s">
        <v>93</v>
      </c>
      <c r="T44" s="6" t="s">
        <v>37</v>
      </c>
      <c r="U44" s="6" t="s">
        <v>38</v>
      </c>
      <c r="V44" s="6" t="s">
        <v>39</v>
      </c>
      <c r="W44" s="6" t="s">
        <v>94</v>
      </c>
      <c r="X44" s="6" t="s">
        <v>95</v>
      </c>
      <c r="Y44" s="6" t="s">
        <v>96</v>
      </c>
      <c r="AA44" s="9" t="s">
        <v>97</v>
      </c>
      <c r="AB44" s="6" t="s">
        <v>37</v>
      </c>
      <c r="AC44" s="20" t="s">
        <v>38</v>
      </c>
      <c r="AD44" s="6" t="s">
        <v>39</v>
      </c>
      <c r="AE44" s="6" t="s">
        <v>45</v>
      </c>
      <c r="AF44" s="6" t="s">
        <v>46</v>
      </c>
      <c r="AG44" s="6" t="s">
        <v>98</v>
      </c>
    </row>
    <row r="45" spans="2:33" ht="15.75" customHeight="1" x14ac:dyDescent="0.35">
      <c r="B45" s="6" t="s">
        <v>48</v>
      </c>
      <c r="C45" s="6">
        <v>3</v>
      </c>
      <c r="D45" s="11">
        <v>2504905</v>
      </c>
      <c r="E45" s="14">
        <f t="shared" ref="E45:E57" si="116">C45/D45*100000</f>
        <v>0.11976502102874161</v>
      </c>
      <c r="F45" s="16">
        <v>5.6000000000000001E-2</v>
      </c>
      <c r="G45" s="6">
        <f t="shared" ref="G45:G57" si="117">F45*D45</f>
        <v>140274.68</v>
      </c>
      <c r="H45" s="6">
        <v>2364630.3199999998</v>
      </c>
      <c r="J45" s="14">
        <f t="shared" ref="J45:J57" si="118">K$42*K45</f>
        <v>0.4101541816052795</v>
      </c>
      <c r="K45" s="14">
        <f t="shared" ref="K45:K57" si="119">E45/(K$42*F45+(1-F45))</f>
        <v>0.10253854540131987</v>
      </c>
      <c r="M45" s="18">
        <f t="shared" ref="M45:N45" si="120">J45*G45/100000</f>
        <v>0.57534246575342463</v>
      </c>
      <c r="N45" s="18">
        <f t="shared" si="120"/>
        <v>2.4246575342465753</v>
      </c>
      <c r="O45" s="18">
        <f t="shared" ref="O45:O57" si="121">SUM(M45+N45)</f>
        <v>3</v>
      </c>
      <c r="P45" s="14">
        <f t="shared" ref="P45:P57" si="122">(J45*(G45/D45))+(K45*(H45/D45))</f>
        <v>0.11976502102874161</v>
      </c>
      <c r="Q45" s="14">
        <f t="shared" ref="Q45:Q57" si="123">J45/K45</f>
        <v>4</v>
      </c>
      <c r="R45" s="14"/>
      <c r="S45" s="19">
        <v>0.1104589114194237</v>
      </c>
      <c r="T45" s="6">
        <v>563329</v>
      </c>
      <c r="U45" s="20">
        <f t="shared" ref="U45:U57" si="124">S45*T45</f>
        <v>62224.708110992535</v>
      </c>
      <c r="V45" s="20">
        <f t="shared" ref="V45:V57" si="125">T45-U45</f>
        <v>501104.29188900744</v>
      </c>
      <c r="W45" s="17">
        <f t="shared" ref="W45:X45" si="126">J45*U45/100000</f>
        <v>0.2552172423089154</v>
      </c>
      <c r="X45" s="17">
        <f t="shared" si="126"/>
        <v>0.51382505184657234</v>
      </c>
      <c r="Y45" s="17">
        <f t="shared" ref="Y45:Y57" si="127">(W45+X45)/T45*100000</f>
        <v>0.13651743371200273</v>
      </c>
      <c r="AA45" s="19">
        <v>5.5E-2</v>
      </c>
      <c r="AB45" s="6">
        <v>563329</v>
      </c>
      <c r="AC45" s="20">
        <f t="shared" ref="AC45:AC57" si="128">AA45*AB45</f>
        <v>30983.095000000001</v>
      </c>
      <c r="AD45" s="20">
        <f t="shared" ref="AD45:AD57" si="129">AB45-AC45</f>
        <v>532345.90500000003</v>
      </c>
      <c r="AE45" s="17">
        <f t="shared" ref="AE45:AF45" si="130">J45*AC45/100000</f>
        <v>0.12707845973323628</v>
      </c>
      <c r="AF45" s="17">
        <f t="shared" si="130"/>
        <v>0.54585974749049226</v>
      </c>
      <c r="AG45" s="17">
        <f t="shared" ref="AG45:AG57" si="131">(AE45+AF45)/AB45*100000</f>
        <v>0.11945740539253767</v>
      </c>
    </row>
    <row r="46" spans="2:33" ht="15.75" customHeight="1" x14ac:dyDescent="0.35">
      <c r="B46" s="6" t="s">
        <v>56</v>
      </c>
      <c r="C46" s="6">
        <v>7</v>
      </c>
      <c r="D46" s="11">
        <v>2679896</v>
      </c>
      <c r="E46" s="14">
        <f t="shared" si="116"/>
        <v>0.26120416613182007</v>
      </c>
      <c r="F46" s="16">
        <v>0.17399999999999999</v>
      </c>
      <c r="G46" s="6">
        <f t="shared" si="117"/>
        <v>466301.90399999998</v>
      </c>
      <c r="H46" s="6">
        <v>2213594.0960000004</v>
      </c>
      <c r="J46" s="14">
        <f t="shared" si="118"/>
        <v>0.68647612649624201</v>
      </c>
      <c r="K46" s="14">
        <f t="shared" si="119"/>
        <v>0.1716190316240605</v>
      </c>
      <c r="M46" s="18">
        <f t="shared" ref="M46:N46" si="132">J46*G46/100000</f>
        <v>3.2010512483574245</v>
      </c>
      <c r="N46" s="18">
        <f t="shared" si="132"/>
        <v>3.7989487516425773</v>
      </c>
      <c r="O46" s="18">
        <f t="shared" si="121"/>
        <v>7.0000000000000018</v>
      </c>
      <c r="P46" s="14">
        <f t="shared" si="122"/>
        <v>0.26120416613182013</v>
      </c>
      <c r="Q46" s="14">
        <f t="shared" si="123"/>
        <v>4</v>
      </c>
      <c r="R46" s="14"/>
      <c r="S46" s="19">
        <v>0.32683548916013844</v>
      </c>
      <c r="T46" s="6">
        <v>564949</v>
      </c>
      <c r="U46" s="20">
        <f t="shared" si="124"/>
        <v>184645.38276553105</v>
      </c>
      <c r="V46" s="20">
        <f t="shared" si="125"/>
        <v>380303.61723446893</v>
      </c>
      <c r="W46" s="17">
        <f t="shared" ref="W46:X46" si="133">J46*U46/100000</f>
        <v>1.2675464713629772</v>
      </c>
      <c r="X46" s="17">
        <f t="shared" si="133"/>
        <v>0.65267338512906925</v>
      </c>
      <c r="Y46" s="17">
        <f t="shared" si="127"/>
        <v>0.33989260207417776</v>
      </c>
      <c r="AA46" s="19">
        <v>0.27</v>
      </c>
      <c r="AB46" s="6">
        <v>564949</v>
      </c>
      <c r="AC46" s="20">
        <f t="shared" si="128"/>
        <v>152536.23000000001</v>
      </c>
      <c r="AD46" s="20">
        <f t="shared" si="129"/>
        <v>412412.77</v>
      </c>
      <c r="AE46" s="17">
        <f t="shared" ref="AE46:AF46" si="134">J46*AC46/100000</f>
        <v>1.0471248032073988</v>
      </c>
      <c r="AF46" s="17">
        <f t="shared" si="134"/>
        <v>0.70777880216796385</v>
      </c>
      <c r="AG46" s="17">
        <f t="shared" si="131"/>
        <v>0.31063044723954952</v>
      </c>
    </row>
    <row r="47" spans="2:33" ht="15.75" customHeight="1" x14ac:dyDescent="0.35">
      <c r="B47" s="6" t="s">
        <v>57</v>
      </c>
      <c r="C47" s="6">
        <v>121</v>
      </c>
      <c r="D47" s="11">
        <v>2516635</v>
      </c>
      <c r="E47" s="14">
        <f t="shared" si="116"/>
        <v>4.8080075179753914</v>
      </c>
      <c r="F47" s="16">
        <v>0.28399999999999997</v>
      </c>
      <c r="G47" s="6">
        <f t="shared" si="117"/>
        <v>714724.34</v>
      </c>
      <c r="H47" s="6">
        <v>1801910.66</v>
      </c>
      <c r="J47" s="14">
        <f t="shared" si="118"/>
        <v>10.38446548158832</v>
      </c>
      <c r="K47" s="14">
        <f t="shared" si="119"/>
        <v>2.59611637039708</v>
      </c>
      <c r="M47" s="18">
        <f t="shared" ref="M47:N47" si="135">J47*G47/100000</f>
        <v>74.220302375809936</v>
      </c>
      <c r="N47" s="18">
        <f t="shared" si="135"/>
        <v>46.779697624190071</v>
      </c>
      <c r="O47" s="18">
        <f t="shared" si="121"/>
        <v>121</v>
      </c>
      <c r="P47" s="14">
        <f t="shared" si="122"/>
        <v>4.8080075179753914</v>
      </c>
      <c r="Q47" s="14">
        <f t="shared" si="123"/>
        <v>4</v>
      </c>
      <c r="R47" s="14"/>
      <c r="S47" s="19">
        <v>0.49004910829671749</v>
      </c>
      <c r="T47" s="6">
        <v>505437</v>
      </c>
      <c r="U47" s="20">
        <f t="shared" si="124"/>
        <v>247688.951150168</v>
      </c>
      <c r="V47" s="20">
        <f t="shared" si="125"/>
        <v>257748.048849832</v>
      </c>
      <c r="W47" s="17">
        <f t="shared" ref="W47:X47" si="136">J47*U47/100000</f>
        <v>25.721173633897351</v>
      </c>
      <c r="X47" s="17">
        <f t="shared" si="136"/>
        <v>6.6914392905695514</v>
      </c>
      <c r="Y47" s="17">
        <f t="shared" si="127"/>
        <v>6.412789907439878</v>
      </c>
      <c r="AA47" s="19">
        <v>0.37799999999999995</v>
      </c>
      <c r="AB47" s="6">
        <v>505437</v>
      </c>
      <c r="AC47" s="20">
        <f t="shared" si="128"/>
        <v>191055.18599999999</v>
      </c>
      <c r="AD47" s="20">
        <f t="shared" si="129"/>
        <v>314381.81400000001</v>
      </c>
      <c r="AE47" s="17">
        <f t="shared" ref="AE47:AF47" si="137">J47*AC47/100000</f>
        <v>19.840059840954357</v>
      </c>
      <c r="AF47" s="17">
        <f t="shared" si="137"/>
        <v>8.161717738805299</v>
      </c>
      <c r="AG47" s="17">
        <f t="shared" si="131"/>
        <v>5.5401123344273682</v>
      </c>
    </row>
    <row r="48" spans="2:33" ht="15.75" customHeight="1" x14ac:dyDescent="0.35">
      <c r="B48" s="6" t="s">
        <v>58</v>
      </c>
      <c r="C48" s="6">
        <v>310</v>
      </c>
      <c r="D48" s="11">
        <v>1992804</v>
      </c>
      <c r="E48" s="14">
        <f t="shared" si="116"/>
        <v>15.555970381432392</v>
      </c>
      <c r="F48" s="16">
        <v>0.36</v>
      </c>
      <c r="G48" s="6">
        <f t="shared" si="117"/>
        <v>717409.44</v>
      </c>
      <c r="H48" s="6">
        <v>1275394.5600000001</v>
      </c>
      <c r="J48" s="14">
        <f t="shared" si="118"/>
        <v>29.915327656600752</v>
      </c>
      <c r="K48" s="14">
        <f t="shared" si="119"/>
        <v>7.478831914150188</v>
      </c>
      <c r="M48" s="18">
        <f t="shared" ref="M48:N48" si="138">J48*G48/100000</f>
        <v>214.61538461538456</v>
      </c>
      <c r="N48" s="18">
        <f t="shared" si="138"/>
        <v>95.384615384615387</v>
      </c>
      <c r="O48" s="18">
        <f t="shared" si="121"/>
        <v>309.99999999999994</v>
      </c>
      <c r="P48" s="14">
        <f t="shared" si="122"/>
        <v>15.555970381432392</v>
      </c>
      <c r="Q48" s="14">
        <f t="shared" si="123"/>
        <v>4</v>
      </c>
      <c r="R48" s="14"/>
      <c r="S48" s="19">
        <v>0.53308128544423439</v>
      </c>
      <c r="T48" s="6">
        <v>377013</v>
      </c>
      <c r="U48" s="20">
        <f t="shared" si="124"/>
        <v>200978.57466918713</v>
      </c>
      <c r="V48" s="20">
        <f t="shared" si="125"/>
        <v>176034.42533081287</v>
      </c>
      <c r="W48" s="17">
        <f t="shared" ref="W48:X48" si="139">J48*U48/100000</f>
        <v>60.123399131853326</v>
      </c>
      <c r="X48" s="17">
        <f t="shared" si="139"/>
        <v>13.165318781531717</v>
      </c>
      <c r="Y48" s="17">
        <f t="shared" si="127"/>
        <v>19.439307905399826</v>
      </c>
      <c r="AA48" s="19">
        <v>0.41799999999999998</v>
      </c>
      <c r="AB48" s="6">
        <v>377013</v>
      </c>
      <c r="AC48" s="20">
        <f t="shared" si="128"/>
        <v>157591.43399999998</v>
      </c>
      <c r="AD48" s="20">
        <f t="shared" si="129"/>
        <v>219421.56600000002</v>
      </c>
      <c r="AE48" s="17">
        <f t="shared" ref="AE48:AF48" si="140">J48*AC48/100000</f>
        <v>47.143993839835709</v>
      </c>
      <c r="AF48" s="17">
        <f t="shared" si="140"/>
        <v>16.410170104536121</v>
      </c>
      <c r="AG48" s="17">
        <f t="shared" si="131"/>
        <v>16.857287134494523</v>
      </c>
    </row>
    <row r="49" spans="2:33" ht="15.75" customHeight="1" x14ac:dyDescent="0.35">
      <c r="B49" s="6" t="s">
        <v>59</v>
      </c>
      <c r="C49" s="6">
        <v>547</v>
      </c>
      <c r="D49" s="11">
        <v>1758420</v>
      </c>
      <c r="E49" s="14">
        <f t="shared" si="116"/>
        <v>31.107471480078708</v>
      </c>
      <c r="F49" s="16">
        <v>0.316</v>
      </c>
      <c r="G49" s="6">
        <f t="shared" si="117"/>
        <v>555660.72</v>
      </c>
      <c r="H49" s="6">
        <v>1202759.2799999998</v>
      </c>
      <c r="J49" s="14">
        <f t="shared" si="118"/>
        <v>63.875711458067165</v>
      </c>
      <c r="K49" s="14">
        <f t="shared" si="119"/>
        <v>15.968927864516791</v>
      </c>
      <c r="M49" s="18">
        <f t="shared" ref="M49:N49" si="141">J49*G49/100000</f>
        <v>354.93223819301852</v>
      </c>
      <c r="N49" s="18">
        <f t="shared" si="141"/>
        <v>192.06776180698148</v>
      </c>
      <c r="O49" s="18">
        <f t="shared" si="121"/>
        <v>547</v>
      </c>
      <c r="P49" s="14">
        <f t="shared" si="122"/>
        <v>31.107471480078708</v>
      </c>
      <c r="Q49" s="14">
        <f t="shared" si="123"/>
        <v>4</v>
      </c>
      <c r="R49" s="14"/>
      <c r="S49" s="19">
        <v>0.44550748752079866</v>
      </c>
      <c r="T49" s="6">
        <v>317837</v>
      </c>
      <c r="U49" s="20">
        <f t="shared" si="124"/>
        <v>141598.7633111481</v>
      </c>
      <c r="V49" s="20">
        <f t="shared" si="125"/>
        <v>176238.2366888519</v>
      </c>
      <c r="W49" s="17">
        <f t="shared" ref="W49:X49" si="142">J49*U49/100000</f>
        <v>90.447217480820441</v>
      </c>
      <c r="X49" s="17">
        <f t="shared" si="142"/>
        <v>28.143356886539127</v>
      </c>
      <c r="Y49" s="17">
        <f t="shared" si="127"/>
        <v>37.311758658482042</v>
      </c>
      <c r="AA49" s="19">
        <v>0.46100000000000002</v>
      </c>
      <c r="AB49" s="6">
        <v>317837</v>
      </c>
      <c r="AC49" s="20">
        <f t="shared" si="128"/>
        <v>146522.85700000002</v>
      </c>
      <c r="AD49" s="20">
        <f t="shared" si="129"/>
        <v>171314.14299999998</v>
      </c>
      <c r="AE49" s="17">
        <f t="shared" ref="AE49:AF49" si="143">J49*AC49/100000</f>
        <v>93.592517357436378</v>
      </c>
      <c r="AF49" s="17">
        <f t="shared" si="143"/>
        <v>27.357031917385136</v>
      </c>
      <c r="AG49" s="17">
        <f t="shared" si="131"/>
        <v>38.053955101143515</v>
      </c>
    </row>
    <row r="50" spans="2:33" ht="15.75" customHeight="1" x14ac:dyDescent="0.35">
      <c r="B50" s="6" t="s">
        <v>60</v>
      </c>
      <c r="C50" s="6">
        <v>637</v>
      </c>
      <c r="D50" s="11">
        <v>1546291</v>
      </c>
      <c r="E50" s="14">
        <f t="shared" si="116"/>
        <v>41.195350681081372</v>
      </c>
      <c r="F50" s="16">
        <v>0.28000000000000003</v>
      </c>
      <c r="G50" s="6">
        <f t="shared" si="117"/>
        <v>432961.48000000004</v>
      </c>
      <c r="H50" s="6">
        <v>1113329.52</v>
      </c>
      <c r="J50" s="14">
        <f t="shared" si="118"/>
        <v>89.555110176263852</v>
      </c>
      <c r="K50" s="14">
        <f t="shared" si="119"/>
        <v>22.388777544065963</v>
      </c>
      <c r="M50" s="18">
        <f t="shared" ref="M50:N50" si="144">J50*G50/100000</f>
        <v>387.73913043478268</v>
      </c>
      <c r="N50" s="18">
        <f t="shared" si="144"/>
        <v>249.26086956521738</v>
      </c>
      <c r="O50" s="18">
        <f t="shared" si="121"/>
        <v>637</v>
      </c>
      <c r="P50" s="14">
        <f t="shared" si="122"/>
        <v>41.195350681081379</v>
      </c>
      <c r="Q50" s="14">
        <f t="shared" si="123"/>
        <v>4</v>
      </c>
      <c r="R50" s="14"/>
      <c r="S50" s="19">
        <v>0.37493975903614457</v>
      </c>
      <c r="T50" s="6">
        <v>273605</v>
      </c>
      <c r="U50" s="20">
        <f t="shared" si="124"/>
        <v>102585.39277108434</v>
      </c>
      <c r="V50" s="20">
        <f t="shared" si="125"/>
        <v>171019.60722891567</v>
      </c>
      <c r="W50" s="17">
        <f t="shared" ref="W50:X50" si="145">J50*U50/100000</f>
        <v>91.870461520897592</v>
      </c>
      <c r="X50" s="17">
        <f t="shared" si="145"/>
        <v>38.289199419217283</v>
      </c>
      <c r="Y50" s="17">
        <f t="shared" si="127"/>
        <v>47.57210611652377</v>
      </c>
      <c r="AA50" s="19">
        <v>0.34399999999999997</v>
      </c>
      <c r="AB50" s="6">
        <v>273605</v>
      </c>
      <c r="AC50" s="20">
        <f t="shared" si="128"/>
        <v>94120.12</v>
      </c>
      <c r="AD50" s="20">
        <f t="shared" si="129"/>
        <v>179484.88</v>
      </c>
      <c r="AE50" s="17">
        <f t="shared" ref="AE50:AF50" si="146">J50*AC50/100000</f>
        <v>84.289377164031748</v>
      </c>
      <c r="AF50" s="17">
        <f t="shared" si="146"/>
        <v>40.184470508433741</v>
      </c>
      <c r="AG50" s="17">
        <f t="shared" si="131"/>
        <v>45.493995969542034</v>
      </c>
    </row>
    <row r="51" spans="2:33" ht="15.75" customHeight="1" x14ac:dyDescent="0.35">
      <c r="B51" s="6" t="s">
        <v>61</v>
      </c>
      <c r="C51" s="6">
        <v>693</v>
      </c>
      <c r="D51" s="11">
        <v>1424543</v>
      </c>
      <c r="E51" s="14">
        <f t="shared" si="116"/>
        <v>48.647180183399165</v>
      </c>
      <c r="F51" s="16">
        <v>0.19699999999999998</v>
      </c>
      <c r="G51" s="6">
        <f t="shared" si="117"/>
        <v>280634.97099999996</v>
      </c>
      <c r="H51" s="6">
        <v>1143908.0290000001</v>
      </c>
      <c r="J51" s="14">
        <f t="shared" si="118"/>
        <v>122.30592126561702</v>
      </c>
      <c r="K51" s="14">
        <f t="shared" si="119"/>
        <v>30.576480316404254</v>
      </c>
      <c r="M51" s="18">
        <f t="shared" ref="M51:N51" si="147">J51*G51/100000</f>
        <v>343.23318667504714</v>
      </c>
      <c r="N51" s="18">
        <f t="shared" si="147"/>
        <v>349.76681332495286</v>
      </c>
      <c r="O51" s="18">
        <f t="shared" si="121"/>
        <v>693</v>
      </c>
      <c r="P51" s="14">
        <f t="shared" si="122"/>
        <v>48.647180183399172</v>
      </c>
      <c r="Q51" s="14">
        <f t="shared" si="123"/>
        <v>4</v>
      </c>
      <c r="R51" s="14"/>
      <c r="S51" s="19">
        <v>0.27063969382176051</v>
      </c>
      <c r="T51" s="6">
        <v>263043</v>
      </c>
      <c r="U51" s="20">
        <f t="shared" si="124"/>
        <v>71189.87698195735</v>
      </c>
      <c r="V51" s="20">
        <f t="shared" si="125"/>
        <v>191853.12301804265</v>
      </c>
      <c r="W51" s="17">
        <f t="shared" ref="W51:X51" si="148">J51*U51/100000</f>
        <v>87.06943489064237</v>
      </c>
      <c r="X51" s="17">
        <f t="shared" si="148"/>
        <v>58.661932396018656</v>
      </c>
      <c r="Y51" s="17">
        <f t="shared" si="127"/>
        <v>55.402108129340462</v>
      </c>
      <c r="AA51" s="19">
        <v>0.34200000000000003</v>
      </c>
      <c r="AB51" s="6">
        <v>263043</v>
      </c>
      <c r="AC51" s="20">
        <f t="shared" si="128"/>
        <v>89960.706000000006</v>
      </c>
      <c r="AD51" s="20">
        <f t="shared" si="129"/>
        <v>173082.29399999999</v>
      </c>
      <c r="AE51" s="17">
        <f t="shared" ref="AE51:AF51" si="149">J51*AC51/100000</f>
        <v>110.02727025035321</v>
      </c>
      <c r="AF51" s="17">
        <f t="shared" si="149"/>
        <v>52.922473556090935</v>
      </c>
      <c r="AG51" s="17">
        <f t="shared" si="131"/>
        <v>61.947949121035009</v>
      </c>
    </row>
    <row r="52" spans="2:33" ht="15.75" customHeight="1" x14ac:dyDescent="0.35">
      <c r="B52" s="6" t="s">
        <v>62</v>
      </c>
      <c r="C52" s="6">
        <v>608</v>
      </c>
      <c r="D52" s="11">
        <v>1206940</v>
      </c>
      <c r="E52" s="14">
        <f t="shared" si="116"/>
        <v>50.375329345286424</v>
      </c>
      <c r="F52" s="16">
        <v>0.14800000000000002</v>
      </c>
      <c r="G52" s="6">
        <f t="shared" si="117"/>
        <v>178627.12000000002</v>
      </c>
      <c r="H52" s="6">
        <v>1028312.88</v>
      </c>
      <c r="J52" s="14">
        <f t="shared" si="118"/>
        <v>139.54384860190146</v>
      </c>
      <c r="K52" s="14">
        <f t="shared" si="119"/>
        <v>34.885962150475365</v>
      </c>
      <c r="M52" s="18">
        <f t="shared" ref="M52:N52" si="150">J52*G52/100000</f>
        <v>249.26315789473685</v>
      </c>
      <c r="N52" s="18">
        <f t="shared" si="150"/>
        <v>358.73684210526318</v>
      </c>
      <c r="O52" s="18">
        <f t="shared" si="121"/>
        <v>608</v>
      </c>
      <c r="P52" s="14">
        <f t="shared" si="122"/>
        <v>50.375329345286431</v>
      </c>
      <c r="Q52" s="14">
        <f t="shared" si="123"/>
        <v>4</v>
      </c>
      <c r="R52" s="14"/>
      <c r="S52" s="19">
        <v>0.17899999999999999</v>
      </c>
      <c r="T52" s="6">
        <v>221943</v>
      </c>
      <c r="U52" s="20">
        <f t="shared" si="124"/>
        <v>39727.796999999999</v>
      </c>
      <c r="V52" s="20">
        <f t="shared" si="125"/>
        <v>182215.20300000001</v>
      </c>
      <c r="W52" s="17">
        <f t="shared" ref="W52:X52" si="151">J52*U52/100000</f>
        <v>55.437696898550747</v>
      </c>
      <c r="X52" s="17">
        <f t="shared" si="151"/>
        <v>63.56752675099186</v>
      </c>
      <c r="Y52" s="17">
        <f t="shared" si="127"/>
        <v>53.619723825280644</v>
      </c>
      <c r="AA52" s="19">
        <v>0.26899999999999996</v>
      </c>
      <c r="AB52" s="6">
        <v>221943</v>
      </c>
      <c r="AC52" s="20">
        <f t="shared" si="128"/>
        <v>59702.666999999994</v>
      </c>
      <c r="AD52" s="20">
        <f t="shared" si="129"/>
        <v>162240.33300000001</v>
      </c>
      <c r="AE52" s="17">
        <f t="shared" ref="AE52:AF52" si="152">J52*AC52/100000</f>
        <v>83.311399249777381</v>
      </c>
      <c r="AF52" s="17">
        <f t="shared" si="152"/>
        <v>56.599101163185203</v>
      </c>
      <c r="AG52" s="17">
        <f t="shared" si="131"/>
        <v>63.038933605908994</v>
      </c>
    </row>
    <row r="53" spans="2:33" ht="15.75" customHeight="1" x14ac:dyDescent="0.35">
      <c r="B53" s="6" t="s">
        <v>63</v>
      </c>
      <c r="C53" s="6">
        <v>551</v>
      </c>
      <c r="D53" s="11">
        <v>985458</v>
      </c>
      <c r="E53" s="14">
        <f t="shared" si="116"/>
        <v>55.913088127550843</v>
      </c>
      <c r="F53" s="16">
        <v>9.6999999999999989E-2</v>
      </c>
      <c r="G53" s="6">
        <f t="shared" si="117"/>
        <v>95589.425999999992</v>
      </c>
      <c r="H53" s="6">
        <v>889868.57400000002</v>
      </c>
      <c r="J53" s="14">
        <f t="shared" si="118"/>
        <v>173.23962239365096</v>
      </c>
      <c r="K53" s="14">
        <f t="shared" si="119"/>
        <v>43.30990559841274</v>
      </c>
      <c r="M53" s="18">
        <f t="shared" ref="M53:N53" si="153">J53*G53/100000</f>
        <v>165.59876065065839</v>
      </c>
      <c r="N53" s="18">
        <f t="shared" si="153"/>
        <v>385.40123934934161</v>
      </c>
      <c r="O53" s="18">
        <f t="shared" si="121"/>
        <v>551</v>
      </c>
      <c r="P53" s="14">
        <f t="shared" si="122"/>
        <v>55.91308812755085</v>
      </c>
      <c r="Q53" s="14">
        <f t="shared" si="123"/>
        <v>4</v>
      </c>
      <c r="R53" s="14"/>
      <c r="S53" s="19">
        <v>0.17899999999999999</v>
      </c>
      <c r="T53" s="6">
        <v>187288</v>
      </c>
      <c r="U53" s="20">
        <f t="shared" si="124"/>
        <v>33524.551999999996</v>
      </c>
      <c r="V53" s="20">
        <f t="shared" si="125"/>
        <v>153763.448</v>
      </c>
      <c r="W53" s="17">
        <f t="shared" ref="W53:X53" si="154">J53*U53/100000</f>
        <v>58.077807293963154</v>
      </c>
      <c r="X53" s="17">
        <f t="shared" si="154"/>
        <v>66.594804173664457</v>
      </c>
      <c r="Y53" s="17">
        <f t="shared" si="127"/>
        <v>66.567324904760369</v>
      </c>
      <c r="AA53" s="19">
        <v>0.26800000000000002</v>
      </c>
      <c r="AB53" s="6">
        <v>187288</v>
      </c>
      <c r="AC53" s="20">
        <f t="shared" si="128"/>
        <v>50193.184000000001</v>
      </c>
      <c r="AD53" s="20">
        <f t="shared" si="129"/>
        <v>137094.81599999999</v>
      </c>
      <c r="AE53" s="17">
        <f t="shared" ref="AE53:AF53" si="155">J53*AC53/100000</f>
        <v>86.954482428950428</v>
      </c>
      <c r="AF53" s="17">
        <f t="shared" si="155"/>
        <v>59.37563538991764</v>
      </c>
      <c r="AG53" s="17">
        <f t="shared" si="131"/>
        <v>78.131069699536582</v>
      </c>
    </row>
    <row r="54" spans="2:33" ht="15.75" customHeight="1" x14ac:dyDescent="0.35">
      <c r="B54" s="6" t="s">
        <v>64</v>
      </c>
      <c r="C54" s="6">
        <v>426</v>
      </c>
      <c r="D54" s="11">
        <v>773404</v>
      </c>
      <c r="E54" s="14">
        <f t="shared" si="116"/>
        <v>55.081173616893629</v>
      </c>
      <c r="F54" s="16">
        <v>2.4E-2</v>
      </c>
      <c r="G54" s="6">
        <f t="shared" si="117"/>
        <v>18561.696</v>
      </c>
      <c r="H54" s="6">
        <v>754842.304</v>
      </c>
      <c r="J54" s="14">
        <f t="shared" si="118"/>
        <v>205.52676722721503</v>
      </c>
      <c r="K54" s="14">
        <f t="shared" si="119"/>
        <v>51.381691806803758</v>
      </c>
      <c r="M54" s="18">
        <f t="shared" ref="M54:N54" si="156">J54*G54/100000</f>
        <v>38.149253731343286</v>
      </c>
      <c r="N54" s="18">
        <f t="shared" si="156"/>
        <v>387.85074626865668</v>
      </c>
      <c r="O54" s="18">
        <f t="shared" si="121"/>
        <v>425.99999999999994</v>
      </c>
      <c r="P54" s="14">
        <f t="shared" si="122"/>
        <v>55.081173616893629</v>
      </c>
      <c r="Q54" s="14">
        <f t="shared" si="123"/>
        <v>4</v>
      </c>
      <c r="R54" s="14"/>
      <c r="S54" s="19">
        <v>0.17899999999999999</v>
      </c>
      <c r="T54" s="6">
        <v>158830</v>
      </c>
      <c r="U54" s="20">
        <f t="shared" si="124"/>
        <v>28430.57</v>
      </c>
      <c r="V54" s="20">
        <f t="shared" si="125"/>
        <v>130399.43</v>
      </c>
      <c r="W54" s="17">
        <f t="shared" ref="W54:X54" si="157">J54*U54/100000</f>
        <v>58.43243142527043</v>
      </c>
      <c r="X54" s="17">
        <f t="shared" si="157"/>
        <v>67.001433240428796</v>
      </c>
      <c r="Y54" s="17">
        <f t="shared" si="127"/>
        <v>78.973660307057372</v>
      </c>
      <c r="AA54" s="19">
        <v>0.13100000000000001</v>
      </c>
      <c r="AB54" s="6">
        <v>158830</v>
      </c>
      <c r="AC54" s="20">
        <f t="shared" si="128"/>
        <v>20806.73</v>
      </c>
      <c r="AD54" s="20">
        <f t="shared" si="129"/>
        <v>138023.26999999999</v>
      </c>
      <c r="AE54" s="17">
        <f t="shared" ref="AE54:AF54" si="158">J54*AC54/100000</f>
        <v>42.763399534695118</v>
      </c>
      <c r="AF54" s="17">
        <f t="shared" si="158"/>
        <v>70.91869121307262</v>
      </c>
      <c r="AG54" s="17">
        <f t="shared" si="131"/>
        <v>71.57469668687763</v>
      </c>
    </row>
    <row r="55" spans="2:33" ht="15.75" customHeight="1" x14ac:dyDescent="0.35">
      <c r="B55" s="6" t="s">
        <v>65</v>
      </c>
      <c r="C55" s="6">
        <v>357</v>
      </c>
      <c r="D55" s="11">
        <v>556256</v>
      </c>
      <c r="E55" s="14">
        <f t="shared" si="116"/>
        <v>64.179083012138292</v>
      </c>
      <c r="F55" s="16">
        <v>2.4E-2</v>
      </c>
      <c r="G55" s="6">
        <f t="shared" si="117"/>
        <v>13350.144</v>
      </c>
      <c r="H55" s="6">
        <v>542905.85600000003</v>
      </c>
      <c r="J55" s="14">
        <f t="shared" si="118"/>
        <v>239.47419034379959</v>
      </c>
      <c r="K55" s="14">
        <f t="shared" si="119"/>
        <v>59.868547585949898</v>
      </c>
      <c r="M55" s="18">
        <f t="shared" ref="M55:N55" si="159">J55*G55/100000</f>
        <v>31.970149253731343</v>
      </c>
      <c r="N55" s="18">
        <f t="shared" si="159"/>
        <v>325.02985074626861</v>
      </c>
      <c r="O55" s="18">
        <f t="shared" si="121"/>
        <v>356.99999999999994</v>
      </c>
      <c r="P55" s="14">
        <f t="shared" si="122"/>
        <v>64.179083012138292</v>
      </c>
      <c r="Q55" s="14">
        <f t="shared" si="123"/>
        <v>4</v>
      </c>
      <c r="R55" s="14"/>
      <c r="S55" s="19">
        <v>0.17899999999999999</v>
      </c>
      <c r="T55" s="6">
        <v>107106</v>
      </c>
      <c r="U55" s="20">
        <f t="shared" si="124"/>
        <v>19171.973999999998</v>
      </c>
      <c r="V55" s="20">
        <f t="shared" si="125"/>
        <v>87934.025999999998</v>
      </c>
      <c r="W55" s="17">
        <f t="shared" ref="W55:X55" si="160">J55*U55/100000</f>
        <v>45.911929509423764</v>
      </c>
      <c r="X55" s="17">
        <f t="shared" si="160"/>
        <v>52.644824200051559</v>
      </c>
      <c r="Y55" s="17">
        <f t="shared" si="127"/>
        <v>92.017957639604987</v>
      </c>
      <c r="AA55" s="19">
        <v>0.10300000000000001</v>
      </c>
      <c r="AB55" s="6">
        <v>107106</v>
      </c>
      <c r="AC55" s="20">
        <f t="shared" si="128"/>
        <v>11031.918000000001</v>
      </c>
      <c r="AD55" s="20">
        <f t="shared" si="129"/>
        <v>96074.081999999995</v>
      </c>
      <c r="AE55" s="17">
        <f t="shared" ref="AE55:AF55" si="161">J55*AC55/100000</f>
        <v>26.418596309891893</v>
      </c>
      <c r="AF55" s="17">
        <f t="shared" si="161"/>
        <v>57.518157499934517</v>
      </c>
      <c r="AG55" s="17">
        <f t="shared" si="131"/>
        <v>78.367928790008406</v>
      </c>
    </row>
    <row r="56" spans="2:33" ht="15.75" customHeight="1" x14ac:dyDescent="0.35">
      <c r="B56" s="6" t="s">
        <v>66</v>
      </c>
      <c r="C56" s="6">
        <v>290</v>
      </c>
      <c r="D56" s="11">
        <v>454832</v>
      </c>
      <c r="E56" s="14">
        <f t="shared" si="116"/>
        <v>63.759805818412069</v>
      </c>
      <c r="F56" s="16">
        <v>2.4E-2</v>
      </c>
      <c r="G56" s="6">
        <f t="shared" si="117"/>
        <v>10915.968000000001</v>
      </c>
      <c r="H56" s="6">
        <v>443916.03200000001</v>
      </c>
      <c r="J56" s="14">
        <f t="shared" si="118"/>
        <v>237.9097232030301</v>
      </c>
      <c r="K56" s="14">
        <f t="shared" si="119"/>
        <v>59.477430800757524</v>
      </c>
      <c r="M56" s="18">
        <f t="shared" ref="M56:N56" si="162">J56*G56/100000</f>
        <v>25.970149253731343</v>
      </c>
      <c r="N56" s="18">
        <f t="shared" si="162"/>
        <v>264.02985074626861</v>
      </c>
      <c r="O56" s="18">
        <f t="shared" si="121"/>
        <v>289.99999999999994</v>
      </c>
      <c r="P56" s="14">
        <f t="shared" si="122"/>
        <v>63.759805818412062</v>
      </c>
      <c r="Q56" s="14">
        <f t="shared" si="123"/>
        <v>4</v>
      </c>
      <c r="R56" s="14"/>
      <c r="S56" s="19">
        <v>0.17899999999999999</v>
      </c>
      <c r="T56" s="6">
        <v>88763</v>
      </c>
      <c r="U56" s="20">
        <f t="shared" si="124"/>
        <v>15888.576999999999</v>
      </c>
      <c r="V56" s="20">
        <f t="shared" si="125"/>
        <v>72874.422999999995</v>
      </c>
      <c r="W56" s="17">
        <f t="shared" ref="W56:X56" si="163">J56*U56/100000</f>
        <v>37.800469561600302</v>
      </c>
      <c r="X56" s="17">
        <f t="shared" si="163"/>
        <v>43.343834511276327</v>
      </c>
      <c r="Y56" s="17">
        <f t="shared" si="127"/>
        <v>91.416811140764295</v>
      </c>
      <c r="AA56" s="19">
        <v>0.11</v>
      </c>
      <c r="AB56" s="6">
        <v>88763</v>
      </c>
      <c r="AC56" s="20">
        <f t="shared" si="128"/>
        <v>9763.93</v>
      </c>
      <c r="AD56" s="20">
        <f t="shared" si="129"/>
        <v>78999.070000000007</v>
      </c>
      <c r="AE56" s="17">
        <f t="shared" ref="AE56:AF56" si="164">J56*AC56/100000</f>
        <v>23.229338836737615</v>
      </c>
      <c r="AF56" s="17">
        <f t="shared" si="164"/>
        <v>46.986617192491998</v>
      </c>
      <c r="AG56" s="17">
        <f t="shared" si="131"/>
        <v>79.104982965007508</v>
      </c>
    </row>
    <row r="57" spans="2:33" ht="15.75" customHeight="1" x14ac:dyDescent="0.35">
      <c r="B57" s="6" t="s">
        <v>67</v>
      </c>
      <c r="C57" s="6">
        <v>143</v>
      </c>
      <c r="D57" s="11">
        <v>315984</v>
      </c>
      <c r="E57" s="14">
        <f t="shared" si="116"/>
        <v>45.2554559724543</v>
      </c>
      <c r="F57" s="16">
        <v>2.4E-2</v>
      </c>
      <c r="G57" s="6">
        <f t="shared" si="117"/>
        <v>7583.616</v>
      </c>
      <c r="H57" s="6">
        <v>308400.38400000002</v>
      </c>
      <c r="J57" s="14">
        <f t="shared" si="118"/>
        <v>168.86364168826231</v>
      </c>
      <c r="K57" s="14">
        <f t="shared" si="119"/>
        <v>42.215910422065576</v>
      </c>
      <c r="M57" s="18">
        <f t="shared" ref="M57:N57" si="165">J57*G57/100000</f>
        <v>12.80597014925373</v>
      </c>
      <c r="N57" s="18">
        <f t="shared" si="165"/>
        <v>130.19402985074626</v>
      </c>
      <c r="O57" s="18">
        <f t="shared" si="121"/>
        <v>143</v>
      </c>
      <c r="P57" s="14">
        <f t="shared" si="122"/>
        <v>45.2554559724543</v>
      </c>
      <c r="Q57" s="14">
        <f t="shared" si="123"/>
        <v>4</v>
      </c>
      <c r="R57" s="14"/>
      <c r="S57" s="19">
        <v>0.17899999999999999</v>
      </c>
      <c r="T57" s="6">
        <v>60059</v>
      </c>
      <c r="U57" s="20">
        <f t="shared" si="124"/>
        <v>10750.561</v>
      </c>
      <c r="V57" s="20">
        <f t="shared" si="125"/>
        <v>49308.438999999998</v>
      </c>
      <c r="W57" s="17">
        <f t="shared" ref="W57:X57" si="166">J57*U57/100000</f>
        <v>18.153788806518069</v>
      </c>
      <c r="X57" s="17">
        <f t="shared" si="166"/>
        <v>20.816006438758844</v>
      </c>
      <c r="Y57" s="17">
        <f t="shared" si="127"/>
        <v>64.885854318714777</v>
      </c>
      <c r="AA57" s="19">
        <v>6.2E-2</v>
      </c>
      <c r="AB57" s="6">
        <v>60059</v>
      </c>
      <c r="AC57" s="20">
        <f t="shared" si="128"/>
        <v>3723.6579999999999</v>
      </c>
      <c r="AD57" s="20">
        <f t="shared" si="129"/>
        <v>56335.341999999997</v>
      </c>
      <c r="AE57" s="17">
        <f t="shared" ref="AE57:AF57" si="167">J57*AC57/100000</f>
        <v>6.2879045028163141</v>
      </c>
      <c r="AF57" s="17">
        <f t="shared" si="167"/>
        <v>23.782477514684285</v>
      </c>
      <c r="AG57" s="17">
        <f t="shared" si="131"/>
        <v>50.06806976056977</v>
      </c>
    </row>
    <row r="58" spans="2:33" ht="15.75" customHeight="1" x14ac:dyDescent="0.35">
      <c r="AC58" s="20"/>
    </row>
    <row r="59" spans="2:33" ht="15.75" customHeight="1" x14ac:dyDescent="0.35">
      <c r="B59" s="6" t="s">
        <v>68</v>
      </c>
      <c r="C59" s="6">
        <f t="shared" ref="C59:D59" si="168">SUM(C45:C57)</f>
        <v>4693</v>
      </c>
      <c r="D59" s="6">
        <f t="shared" si="168"/>
        <v>18716368</v>
      </c>
      <c r="E59" s="14">
        <f>C59/D59*100000</f>
        <v>25.074309289067195</v>
      </c>
      <c r="G59" s="6">
        <f t="shared" ref="G59:H59" si="169">SUM(G45:G57)</f>
        <v>3632595.5049999994</v>
      </c>
      <c r="H59" s="6">
        <f t="shared" si="169"/>
        <v>15083772.494999999</v>
      </c>
      <c r="J59" s="17">
        <f t="shared" ref="J59:K59" si="170">M59/G59*100000</f>
        <v>52.36680148734613</v>
      </c>
      <c r="K59" s="17">
        <f t="shared" si="170"/>
        <v>18.501511634330647</v>
      </c>
      <c r="M59" s="18">
        <f t="shared" ref="M59:N59" si="171">SUM(M45:M57)</f>
        <v>1902.2740769416084</v>
      </c>
      <c r="N59" s="18">
        <f t="shared" si="171"/>
        <v>2790.7259230583909</v>
      </c>
      <c r="O59" s="18"/>
      <c r="Q59" s="21">
        <f>J59/K59</f>
        <v>2.8304066458103043</v>
      </c>
      <c r="R59" s="14"/>
      <c r="T59" s="6">
        <f t="shared" ref="T59:X59" si="172">SUM(T45:T57)</f>
        <v>3689202</v>
      </c>
      <c r="U59" s="20">
        <f t="shared" si="172"/>
        <v>1158405.6807600686</v>
      </c>
      <c r="V59" s="20">
        <f t="shared" si="172"/>
        <v>2530796.3192399312</v>
      </c>
      <c r="W59" s="17">
        <f t="shared" si="172"/>
        <v>630.56857386710942</v>
      </c>
      <c r="X59" s="17">
        <f t="shared" si="172"/>
        <v>460.08617452602385</v>
      </c>
      <c r="Y59" s="17">
        <f>(W59+X59)/T59*100000</f>
        <v>29.563432644597217</v>
      </c>
      <c r="AB59" s="6">
        <f t="shared" ref="AB59:AF59" si="173">SUM(AB45:AB57)</f>
        <v>3689202</v>
      </c>
      <c r="AC59" s="20">
        <f t="shared" si="173"/>
        <v>1017991.715</v>
      </c>
      <c r="AD59" s="20">
        <f t="shared" si="173"/>
        <v>2671210.2850000001</v>
      </c>
      <c r="AE59" s="17">
        <f t="shared" si="173"/>
        <v>625.03254257842082</v>
      </c>
      <c r="AF59" s="17">
        <f t="shared" si="173"/>
        <v>461.47018234819592</v>
      </c>
      <c r="AG59" s="17">
        <f>(AE59+AF59)/AB59*100000</f>
        <v>29.450887344380082</v>
      </c>
    </row>
    <row r="60" spans="2:33" ht="15.75" customHeight="1" x14ac:dyDescent="0.35">
      <c r="AC60" s="20"/>
    </row>
    <row r="61" spans="2:33" ht="15.75" customHeight="1" x14ac:dyDescent="0.35">
      <c r="AC61" s="20"/>
    </row>
    <row r="62" spans="2:33" ht="15.75" customHeight="1" x14ac:dyDescent="0.35">
      <c r="B62" s="2" t="s">
        <v>99</v>
      </c>
      <c r="J62" s="3" t="s">
        <v>3</v>
      </c>
      <c r="K62" s="3">
        <v>5</v>
      </c>
      <c r="AC62" s="20"/>
    </row>
    <row r="63" spans="2:33" ht="15.75" customHeight="1" x14ac:dyDescent="0.35">
      <c r="C63" s="2" t="s">
        <v>5</v>
      </c>
      <c r="J63" s="2" t="s">
        <v>7</v>
      </c>
      <c r="M63" s="2" t="s">
        <v>8</v>
      </c>
      <c r="S63" s="2" t="s">
        <v>9</v>
      </c>
      <c r="AA63" s="1" t="s">
        <v>11</v>
      </c>
      <c r="AC63" s="20"/>
    </row>
    <row r="64" spans="2:33" ht="15.75" customHeight="1" x14ac:dyDescent="0.35">
      <c r="B64" s="6" t="s">
        <v>15</v>
      </c>
      <c r="C64" s="6" t="s">
        <v>20</v>
      </c>
      <c r="D64" s="6" t="s">
        <v>21</v>
      </c>
      <c r="E64" s="6" t="s">
        <v>100</v>
      </c>
      <c r="F64" s="6" t="s">
        <v>101</v>
      </c>
      <c r="G64" s="6" t="s">
        <v>26</v>
      </c>
      <c r="H64" s="6" t="s">
        <v>27</v>
      </c>
      <c r="J64" s="6" t="s">
        <v>102</v>
      </c>
      <c r="K64" s="6" t="s">
        <v>103</v>
      </c>
      <c r="M64" s="6" t="s">
        <v>104</v>
      </c>
      <c r="N64" s="6" t="s">
        <v>105</v>
      </c>
      <c r="O64" s="6" t="s">
        <v>106</v>
      </c>
      <c r="P64" s="6" t="s">
        <v>107</v>
      </c>
      <c r="Q64" s="6" t="s">
        <v>35</v>
      </c>
      <c r="S64" s="6" t="s">
        <v>108</v>
      </c>
      <c r="T64" s="6" t="s">
        <v>37</v>
      </c>
      <c r="U64" s="6" t="s">
        <v>38</v>
      </c>
      <c r="V64" s="6" t="s">
        <v>39</v>
      </c>
      <c r="W64" s="6" t="s">
        <v>109</v>
      </c>
      <c r="X64" s="6" t="s">
        <v>110</v>
      </c>
      <c r="Y64" s="6" t="s">
        <v>111</v>
      </c>
      <c r="AA64" s="9" t="s">
        <v>112</v>
      </c>
      <c r="AB64" s="6" t="s">
        <v>37</v>
      </c>
      <c r="AC64" s="20" t="s">
        <v>38</v>
      </c>
      <c r="AD64" s="6" t="s">
        <v>39</v>
      </c>
      <c r="AE64" s="6" t="s">
        <v>45</v>
      </c>
      <c r="AF64" s="6" t="s">
        <v>46</v>
      </c>
      <c r="AG64" s="6" t="s">
        <v>113</v>
      </c>
    </row>
    <row r="65" spans="2:33" ht="15.75" customHeight="1" x14ac:dyDescent="0.35">
      <c r="B65" s="6" t="s">
        <v>48</v>
      </c>
      <c r="C65" s="6">
        <v>3</v>
      </c>
      <c r="D65" s="11">
        <v>2504905</v>
      </c>
      <c r="E65" s="14">
        <f t="shared" ref="E65:E77" si="174">C65/D65*100000</f>
        <v>0.11976502102874161</v>
      </c>
      <c r="F65" s="16">
        <v>5.6000000000000001E-2</v>
      </c>
      <c r="G65" s="6">
        <f t="shared" ref="G65:G77" si="175">F65*D65</f>
        <v>140274.68</v>
      </c>
      <c r="H65" s="6">
        <v>2364630.3199999998</v>
      </c>
      <c r="J65" s="14">
        <f t="shared" ref="J65:J77" si="176">K$62*K65</f>
        <v>0.48923619701283338</v>
      </c>
      <c r="K65" s="14">
        <f t="shared" ref="K65:K77" si="177">E65/(K$62*F65+(1-F65))</f>
        <v>9.7847239402566677E-2</v>
      </c>
      <c r="M65" s="18">
        <f t="shared" ref="M65:N65" si="178">J65*G65/100000</f>
        <v>0.68627450980392157</v>
      </c>
      <c r="N65" s="18">
        <f t="shared" si="178"/>
        <v>2.3137254901960782</v>
      </c>
      <c r="O65" s="18">
        <f t="shared" ref="O65:O77" si="179">SUM(M65+N65)</f>
        <v>3</v>
      </c>
      <c r="P65" s="14">
        <f t="shared" ref="P65:P77" si="180">(J65*(G65/D65))+(K65*(H65/D65))</f>
        <v>0.11976502102874161</v>
      </c>
      <c r="Q65" s="14">
        <f t="shared" ref="Q65:Q77" si="181">J65/K65</f>
        <v>5</v>
      </c>
      <c r="R65" s="14"/>
      <c r="S65" s="19">
        <v>0.1104589114194237</v>
      </c>
      <c r="T65" s="6">
        <v>563329</v>
      </c>
      <c r="U65" s="20">
        <f t="shared" ref="U65:U77" si="182">S65*T65</f>
        <v>62224.708110992535</v>
      </c>
      <c r="V65" s="20">
        <f t="shared" ref="V65:V77" si="183">T65-U65</f>
        <v>501104.29188900744</v>
      </c>
      <c r="W65" s="17">
        <f t="shared" ref="W65:X65" si="184">J65*U65/100000</f>
        <v>0.30442579556455596</v>
      </c>
      <c r="X65" s="17">
        <f t="shared" si="184"/>
        <v>0.49031671614117361</v>
      </c>
      <c r="Y65" s="17">
        <f t="shared" ref="Y65:Y77" si="185">(W65+X65)/T65*100000</f>
        <v>0.14107963760177972</v>
      </c>
      <c r="AA65" s="19">
        <v>5.5E-2</v>
      </c>
      <c r="AB65" s="6">
        <v>563329</v>
      </c>
      <c r="AC65" s="20">
        <f t="shared" ref="AC65:AC77" si="186">AA65*AB65</f>
        <v>30983.095000000001</v>
      </c>
      <c r="AD65" s="20">
        <f t="shared" ref="AD65:AD77" si="187">AB65-AC65</f>
        <v>532345.90500000003</v>
      </c>
      <c r="AE65" s="17">
        <f t="shared" ref="AE65:AF65" si="188">J65*AC65/100000</f>
        <v>0.15158051569487332</v>
      </c>
      <c r="AF65" s="17">
        <f t="shared" si="188"/>
        <v>0.52088577211511022</v>
      </c>
      <c r="AG65" s="17">
        <f t="shared" ref="AG65:AG77" si="189">(AE65+AF65)/AB65*100000</f>
        <v>0.11937363207113134</v>
      </c>
    </row>
    <row r="66" spans="2:33" ht="15.75" customHeight="1" x14ac:dyDescent="0.35">
      <c r="B66" s="6" t="s">
        <v>56</v>
      </c>
      <c r="C66" s="6">
        <v>7</v>
      </c>
      <c r="D66" s="11">
        <v>2679896</v>
      </c>
      <c r="E66" s="14">
        <f t="shared" si="174"/>
        <v>0.26120416613182007</v>
      </c>
      <c r="F66" s="16">
        <v>0.17399999999999999</v>
      </c>
      <c r="G66" s="6">
        <f t="shared" si="175"/>
        <v>466301.90399999998</v>
      </c>
      <c r="H66" s="6">
        <v>2213594.0960000004</v>
      </c>
      <c r="J66" s="14">
        <f t="shared" si="176"/>
        <v>0.77005945203956383</v>
      </c>
      <c r="K66" s="14">
        <f t="shared" si="177"/>
        <v>0.15401189040791277</v>
      </c>
      <c r="M66" s="18">
        <f t="shared" ref="M66:N66" si="190">J66*G66/100000</f>
        <v>3.5908018867924532</v>
      </c>
      <c r="N66" s="18">
        <f t="shared" si="190"/>
        <v>3.4091981132075482</v>
      </c>
      <c r="O66" s="18">
        <f t="shared" si="179"/>
        <v>7.0000000000000018</v>
      </c>
      <c r="P66" s="14">
        <f t="shared" si="180"/>
        <v>0.26120416613182007</v>
      </c>
      <c r="Q66" s="14">
        <f t="shared" si="181"/>
        <v>5</v>
      </c>
      <c r="R66" s="14"/>
      <c r="S66" s="19">
        <v>0.32683548916013844</v>
      </c>
      <c r="T66" s="6">
        <v>564949</v>
      </c>
      <c r="U66" s="20">
        <f t="shared" si="182"/>
        <v>184645.38276553105</v>
      </c>
      <c r="V66" s="20">
        <f t="shared" si="183"/>
        <v>380303.61723446893</v>
      </c>
      <c r="W66" s="17">
        <f t="shared" ref="W66:X66" si="191">J66*U66/100000</f>
        <v>1.4218792227406036</v>
      </c>
      <c r="X66" s="17">
        <f t="shared" si="191"/>
        <v>0.58571279019247835</v>
      </c>
      <c r="Y66" s="17">
        <f t="shared" si="185"/>
        <v>0.35535809655970396</v>
      </c>
      <c r="AA66" s="19">
        <v>0.27</v>
      </c>
      <c r="AB66" s="6">
        <v>564949</v>
      </c>
      <c r="AC66" s="20">
        <f t="shared" si="186"/>
        <v>152536.23000000001</v>
      </c>
      <c r="AD66" s="20">
        <f t="shared" si="187"/>
        <v>412412.77</v>
      </c>
      <c r="AE66" s="17">
        <f t="shared" ref="AE66:AF66" si="192">J66*AC66/100000</f>
        <v>1.1746196568998089</v>
      </c>
      <c r="AF66" s="17">
        <f t="shared" si="192"/>
        <v>0.63516470336063735</v>
      </c>
      <c r="AG66" s="17">
        <f t="shared" si="189"/>
        <v>0.32034473204845859</v>
      </c>
    </row>
    <row r="67" spans="2:33" ht="15.75" customHeight="1" x14ac:dyDescent="0.35">
      <c r="B67" s="6" t="s">
        <v>57</v>
      </c>
      <c r="C67" s="6">
        <v>121</v>
      </c>
      <c r="D67" s="11">
        <v>2516635</v>
      </c>
      <c r="E67" s="14">
        <f t="shared" si="174"/>
        <v>4.8080075179753914</v>
      </c>
      <c r="F67" s="16">
        <v>0.28399999999999997</v>
      </c>
      <c r="G67" s="6">
        <f t="shared" si="175"/>
        <v>714724.34</v>
      </c>
      <c r="H67" s="6">
        <v>1801910.66</v>
      </c>
      <c r="J67" s="14">
        <f t="shared" si="176"/>
        <v>11.254699246197077</v>
      </c>
      <c r="K67" s="14">
        <f t="shared" si="177"/>
        <v>2.2509398492394155</v>
      </c>
      <c r="M67" s="18">
        <f t="shared" ref="M67:N67" si="193">J67*G67/100000</f>
        <v>80.44007490636703</v>
      </c>
      <c r="N67" s="18">
        <f t="shared" si="193"/>
        <v>40.559925093632955</v>
      </c>
      <c r="O67" s="18">
        <f t="shared" si="179"/>
        <v>120.99999999999999</v>
      </c>
      <c r="P67" s="14">
        <f t="shared" si="180"/>
        <v>4.8080075179753914</v>
      </c>
      <c r="Q67" s="14">
        <f t="shared" si="181"/>
        <v>5</v>
      </c>
      <c r="R67" s="14"/>
      <c r="S67" s="19">
        <v>0.49004910829671749</v>
      </c>
      <c r="T67" s="6">
        <v>505437</v>
      </c>
      <c r="U67" s="20">
        <f t="shared" si="182"/>
        <v>247688.951150168</v>
      </c>
      <c r="V67" s="20">
        <f t="shared" si="183"/>
        <v>257748.048849832</v>
      </c>
      <c r="W67" s="17">
        <f t="shared" ref="W67:X67" si="194">J67*U67/100000</f>
        <v>27.876646518011405</v>
      </c>
      <c r="X67" s="17">
        <f t="shared" si="194"/>
        <v>5.801753542197944</v>
      </c>
      <c r="Y67" s="17">
        <f t="shared" si="185"/>
        <v>6.6632241130367076</v>
      </c>
      <c r="AA67" s="19">
        <v>0.37799999999999995</v>
      </c>
      <c r="AB67" s="6">
        <v>505437</v>
      </c>
      <c r="AC67" s="20">
        <f t="shared" si="186"/>
        <v>191055.18599999999</v>
      </c>
      <c r="AD67" s="20">
        <f t="shared" si="187"/>
        <v>314381.81400000001</v>
      </c>
      <c r="AE67" s="17">
        <f t="shared" ref="AE67:AF67" si="195">J67*AC67/100000</f>
        <v>21.502686578562422</v>
      </c>
      <c r="AF67" s="17">
        <f t="shared" si="195"/>
        <v>7.0765455300877393</v>
      </c>
      <c r="AG67" s="17">
        <f t="shared" si="189"/>
        <v>5.6543609012894107</v>
      </c>
    </row>
    <row r="68" spans="2:33" ht="15.75" customHeight="1" x14ac:dyDescent="0.35">
      <c r="B68" s="6" t="s">
        <v>58</v>
      </c>
      <c r="C68" s="6">
        <v>310</v>
      </c>
      <c r="D68" s="11">
        <v>1992804</v>
      </c>
      <c r="E68" s="14">
        <f t="shared" si="174"/>
        <v>15.555970381432392</v>
      </c>
      <c r="F68" s="16">
        <v>0.36</v>
      </c>
      <c r="G68" s="6">
        <f t="shared" si="175"/>
        <v>717409.44</v>
      </c>
      <c r="H68" s="6">
        <v>1275394.5600000001</v>
      </c>
      <c r="J68" s="14">
        <f t="shared" si="176"/>
        <v>31.876988486541787</v>
      </c>
      <c r="K68" s="14">
        <f t="shared" si="177"/>
        <v>6.3753976973083573</v>
      </c>
      <c r="M68" s="18">
        <f t="shared" ref="M68:N68" si="196">J68*G68/100000</f>
        <v>228.68852459016389</v>
      </c>
      <c r="N68" s="18">
        <f t="shared" si="196"/>
        <v>81.311475409836063</v>
      </c>
      <c r="O68" s="18">
        <f t="shared" si="179"/>
        <v>309.99999999999994</v>
      </c>
      <c r="P68" s="14">
        <f t="shared" si="180"/>
        <v>15.555970381432392</v>
      </c>
      <c r="Q68" s="14">
        <f t="shared" si="181"/>
        <v>5</v>
      </c>
      <c r="R68" s="14"/>
      <c r="S68" s="19">
        <v>0.53308128544423439</v>
      </c>
      <c r="T68" s="6">
        <v>377013</v>
      </c>
      <c r="U68" s="20">
        <f t="shared" si="182"/>
        <v>200978.57466918713</v>
      </c>
      <c r="V68" s="20">
        <f t="shared" si="183"/>
        <v>176034.42533081287</v>
      </c>
      <c r="W68" s="17">
        <f t="shared" ref="W68:X68" si="197">J68*U68/100000</f>
        <v>64.065917107712565</v>
      </c>
      <c r="X68" s="17">
        <f t="shared" si="197"/>
        <v>11.222894699010643</v>
      </c>
      <c r="Y68" s="17">
        <f t="shared" si="185"/>
        <v>19.969818496105759</v>
      </c>
      <c r="AA68" s="19">
        <v>0.41799999999999998</v>
      </c>
      <c r="AB68" s="6">
        <v>377013</v>
      </c>
      <c r="AC68" s="20">
        <f t="shared" si="186"/>
        <v>157591.43399999998</v>
      </c>
      <c r="AD68" s="20">
        <f t="shared" si="187"/>
        <v>219421.56600000002</v>
      </c>
      <c r="AE68" s="17">
        <f t="shared" ref="AE68:AF68" si="198">J68*AC68/100000</f>
        <v>50.235403271956088</v>
      </c>
      <c r="AF68" s="17">
        <f t="shared" si="198"/>
        <v>13.988997466161939</v>
      </c>
      <c r="AG68" s="17">
        <f t="shared" si="189"/>
        <v>17.035062647207926</v>
      </c>
    </row>
    <row r="69" spans="2:33" ht="15.75" customHeight="1" x14ac:dyDescent="0.35">
      <c r="B69" s="6" t="s">
        <v>59</v>
      </c>
      <c r="C69" s="6">
        <v>547</v>
      </c>
      <c r="D69" s="11">
        <v>1758420</v>
      </c>
      <c r="E69" s="14">
        <f t="shared" si="174"/>
        <v>31.107471480078708</v>
      </c>
      <c r="F69" s="16">
        <v>0.316</v>
      </c>
      <c r="G69" s="6">
        <f t="shared" si="175"/>
        <v>555660.72</v>
      </c>
      <c r="H69" s="6">
        <v>1202759.2799999998</v>
      </c>
      <c r="J69" s="14">
        <f t="shared" si="176"/>
        <v>68.700246201587248</v>
      </c>
      <c r="K69" s="14">
        <f t="shared" si="177"/>
        <v>13.740049240317449</v>
      </c>
      <c r="M69" s="18">
        <f t="shared" ref="M69:N69" si="199">J69*G69/100000</f>
        <v>381.74028268551228</v>
      </c>
      <c r="N69" s="18">
        <f t="shared" si="199"/>
        <v>165.25971731448757</v>
      </c>
      <c r="O69" s="18">
        <f t="shared" si="179"/>
        <v>546.99999999999989</v>
      </c>
      <c r="P69" s="14">
        <f t="shared" si="180"/>
        <v>31.107471480078704</v>
      </c>
      <c r="Q69" s="14">
        <f t="shared" si="181"/>
        <v>5</v>
      </c>
      <c r="R69" s="14"/>
      <c r="S69" s="19">
        <v>0.44550748752079866</v>
      </c>
      <c r="T69" s="6">
        <v>317837</v>
      </c>
      <c r="U69" s="20">
        <f t="shared" si="182"/>
        <v>141598.7633111481</v>
      </c>
      <c r="V69" s="20">
        <f t="shared" si="183"/>
        <v>176238.2366888519</v>
      </c>
      <c r="W69" s="17">
        <f t="shared" ref="W69:X69" si="200">J69*U69/100000</f>
        <v>97.278699013161543</v>
      </c>
      <c r="X69" s="17">
        <f t="shared" si="200"/>
        <v>24.215220501315464</v>
      </c>
      <c r="Y69" s="17">
        <f t="shared" si="185"/>
        <v>38.225228502180997</v>
      </c>
      <c r="AA69" s="19">
        <v>0.46100000000000002</v>
      </c>
      <c r="AB69" s="6">
        <v>317837</v>
      </c>
      <c r="AC69" s="20">
        <f t="shared" si="186"/>
        <v>146522.85700000002</v>
      </c>
      <c r="AD69" s="20">
        <f t="shared" si="187"/>
        <v>171314.14299999998</v>
      </c>
      <c r="AE69" s="17">
        <f t="shared" ref="AE69:AF69" si="201">J69*AC69/100000</f>
        <v>100.66156350059961</v>
      </c>
      <c r="AF69" s="17">
        <f t="shared" si="201"/>
        <v>23.538647603827844</v>
      </c>
      <c r="AG69" s="17">
        <f t="shared" si="189"/>
        <v>39.076700039462821</v>
      </c>
    </row>
    <row r="70" spans="2:33" ht="15.75" customHeight="1" x14ac:dyDescent="0.35">
      <c r="B70" s="6" t="s">
        <v>60</v>
      </c>
      <c r="C70" s="6">
        <v>637</v>
      </c>
      <c r="D70" s="11">
        <v>1546291</v>
      </c>
      <c r="E70" s="14">
        <f t="shared" si="174"/>
        <v>41.195350681081372</v>
      </c>
      <c r="F70" s="16">
        <v>0.28000000000000003</v>
      </c>
      <c r="G70" s="6">
        <f t="shared" si="175"/>
        <v>432961.48000000004</v>
      </c>
      <c r="H70" s="6">
        <v>1113329.52</v>
      </c>
      <c r="J70" s="14">
        <f t="shared" si="176"/>
        <v>97.158845945946624</v>
      </c>
      <c r="K70" s="14">
        <f t="shared" si="177"/>
        <v>19.431769189189325</v>
      </c>
      <c r="M70" s="18">
        <f t="shared" ref="M70:N70" si="202">J70*G70/100000</f>
        <v>420.66037735849051</v>
      </c>
      <c r="N70" s="18">
        <f t="shared" si="202"/>
        <v>216.33962264150941</v>
      </c>
      <c r="O70" s="18">
        <f t="shared" si="179"/>
        <v>636.99999999999989</v>
      </c>
      <c r="P70" s="14">
        <f t="shared" si="180"/>
        <v>41.195350681081372</v>
      </c>
      <c r="Q70" s="14">
        <f t="shared" si="181"/>
        <v>5</v>
      </c>
      <c r="R70" s="14"/>
      <c r="S70" s="19">
        <v>0.37493975903614457</v>
      </c>
      <c r="T70" s="6">
        <v>273605</v>
      </c>
      <c r="U70" s="20">
        <f t="shared" si="182"/>
        <v>102585.39277108434</v>
      </c>
      <c r="V70" s="20">
        <f t="shared" si="183"/>
        <v>171019.60722891567</v>
      </c>
      <c r="W70" s="17">
        <f t="shared" ref="W70:X70" si="203">J70*U70/100000</f>
        <v>99.670783725502105</v>
      </c>
      <c r="X70" s="17">
        <f t="shared" si="203"/>
        <v>33.232135344981032</v>
      </c>
      <c r="Y70" s="17">
        <f t="shared" si="185"/>
        <v>48.574740618951822</v>
      </c>
      <c r="AA70" s="19">
        <v>0.34399999999999997</v>
      </c>
      <c r="AB70" s="6">
        <v>273605</v>
      </c>
      <c r="AC70" s="20">
        <f t="shared" si="186"/>
        <v>94120.12</v>
      </c>
      <c r="AD70" s="20">
        <f t="shared" si="187"/>
        <v>179484.88</v>
      </c>
      <c r="AE70" s="17">
        <f t="shared" ref="AE70:AF70" si="204">J70*AC70/100000</f>
        <v>91.446022394940087</v>
      </c>
      <c r="AF70" s="17">
        <f t="shared" si="204"/>
        <v>34.87708761109343</v>
      </c>
      <c r="AG70" s="17">
        <f t="shared" si="189"/>
        <v>46.169883593513831</v>
      </c>
    </row>
    <row r="71" spans="2:33" ht="15.75" customHeight="1" x14ac:dyDescent="0.35">
      <c r="B71" s="6" t="s">
        <v>61</v>
      </c>
      <c r="C71" s="6">
        <v>693</v>
      </c>
      <c r="D71" s="11">
        <v>1424543</v>
      </c>
      <c r="E71" s="14">
        <f t="shared" si="174"/>
        <v>48.647180183399165</v>
      </c>
      <c r="F71" s="16">
        <v>0.19699999999999998</v>
      </c>
      <c r="G71" s="6">
        <f t="shared" si="175"/>
        <v>280634.97099999996</v>
      </c>
      <c r="H71" s="6">
        <v>1143908.0290000001</v>
      </c>
      <c r="J71" s="14">
        <f t="shared" si="176"/>
        <v>136.03797590436011</v>
      </c>
      <c r="K71" s="14">
        <f t="shared" si="177"/>
        <v>27.207595180872019</v>
      </c>
      <c r="M71" s="18">
        <f t="shared" ref="M71:N71" si="205">J71*G71/100000</f>
        <v>381.77013422818794</v>
      </c>
      <c r="N71" s="18">
        <f t="shared" si="205"/>
        <v>311.22986577181211</v>
      </c>
      <c r="O71" s="18">
        <f t="shared" si="179"/>
        <v>693</v>
      </c>
      <c r="P71" s="14">
        <f t="shared" si="180"/>
        <v>48.647180183399172</v>
      </c>
      <c r="Q71" s="14">
        <f t="shared" si="181"/>
        <v>5.0000000000000009</v>
      </c>
      <c r="R71" s="14"/>
      <c r="S71" s="19">
        <v>0.27063969382176051</v>
      </c>
      <c r="T71" s="6">
        <v>263043</v>
      </c>
      <c r="U71" s="20">
        <f t="shared" si="182"/>
        <v>71189.87698195735</v>
      </c>
      <c r="V71" s="20">
        <f t="shared" si="183"/>
        <v>191853.12301804265</v>
      </c>
      <c r="W71" s="17">
        <f t="shared" ref="W71:X71" si="206">J71*U71/100000</f>
        <v>96.845267695058752</v>
      </c>
      <c r="X71" s="17">
        <f t="shared" si="206"/>
        <v>52.19862105260944</v>
      </c>
      <c r="Y71" s="17">
        <f t="shared" si="185"/>
        <v>56.66141609838246</v>
      </c>
      <c r="AA71" s="19">
        <v>0.34200000000000003</v>
      </c>
      <c r="AB71" s="6">
        <v>263043</v>
      </c>
      <c r="AC71" s="20">
        <f t="shared" si="186"/>
        <v>89960.706000000006</v>
      </c>
      <c r="AD71" s="20">
        <f t="shared" si="187"/>
        <v>173082.29399999999</v>
      </c>
      <c r="AE71" s="17">
        <f t="shared" ref="AE71:AF71" si="207">J71*AC71/100000</f>
        <v>122.38072355167225</v>
      </c>
      <c r="AF71" s="17">
        <f t="shared" si="207"/>
        <v>47.091529881286739</v>
      </c>
      <c r="AG71" s="17">
        <f t="shared" si="189"/>
        <v>64.427585388304948</v>
      </c>
    </row>
    <row r="72" spans="2:33" ht="15.75" customHeight="1" x14ac:dyDescent="0.35">
      <c r="B72" s="6" t="s">
        <v>62</v>
      </c>
      <c r="C72" s="6">
        <v>608</v>
      </c>
      <c r="D72" s="11">
        <v>1206940</v>
      </c>
      <c r="E72" s="14">
        <f t="shared" si="174"/>
        <v>50.375329345286424</v>
      </c>
      <c r="F72" s="16">
        <v>0.14800000000000002</v>
      </c>
      <c r="G72" s="6">
        <f t="shared" si="175"/>
        <v>178627.12000000002</v>
      </c>
      <c r="H72" s="6">
        <v>1028312.88</v>
      </c>
      <c r="J72" s="14">
        <f t="shared" si="176"/>
        <v>158.21397407439204</v>
      </c>
      <c r="K72" s="14">
        <f t="shared" si="177"/>
        <v>31.642794814878407</v>
      </c>
      <c r="M72" s="18">
        <f t="shared" ref="M72:N72" si="208">J72*G72/100000</f>
        <v>282.6130653266332</v>
      </c>
      <c r="N72" s="18">
        <f t="shared" si="208"/>
        <v>325.3869346733668</v>
      </c>
      <c r="O72" s="18">
        <f t="shared" si="179"/>
        <v>608</v>
      </c>
      <c r="P72" s="14">
        <f t="shared" si="180"/>
        <v>50.375329345286431</v>
      </c>
      <c r="Q72" s="14">
        <f t="shared" si="181"/>
        <v>5</v>
      </c>
      <c r="R72" s="14"/>
      <c r="S72" s="19">
        <v>0.17899999999999999</v>
      </c>
      <c r="T72" s="6">
        <v>221943</v>
      </c>
      <c r="U72" s="20">
        <f t="shared" si="182"/>
        <v>39727.796999999999</v>
      </c>
      <c r="V72" s="20">
        <f t="shared" si="183"/>
        <v>182215.20300000001</v>
      </c>
      <c r="W72" s="17">
        <f t="shared" ref="W72:X72" si="209">J72*U72/100000</f>
        <v>62.854926445907097</v>
      </c>
      <c r="X72" s="17">
        <f t="shared" si="209"/>
        <v>57.657982806804164</v>
      </c>
      <c r="Y72" s="17">
        <f t="shared" si="185"/>
        <v>54.299035902331347</v>
      </c>
      <c r="AA72" s="19">
        <v>0.26899999999999996</v>
      </c>
      <c r="AB72" s="6">
        <v>221943</v>
      </c>
      <c r="AC72" s="20">
        <f t="shared" si="186"/>
        <v>59702.666999999994</v>
      </c>
      <c r="AD72" s="20">
        <f t="shared" si="187"/>
        <v>162240.33300000001</v>
      </c>
      <c r="AE72" s="17">
        <f t="shared" ref="AE72:AF72" si="210">J72*AC72/100000</f>
        <v>94.457962089100604</v>
      </c>
      <c r="AF72" s="17">
        <f t="shared" si="210"/>
        <v>51.337375678165465</v>
      </c>
      <c r="AG72" s="17">
        <f t="shared" si="189"/>
        <v>65.690442035687568</v>
      </c>
    </row>
    <row r="73" spans="2:33" ht="15.75" customHeight="1" x14ac:dyDescent="0.35">
      <c r="B73" s="6" t="s">
        <v>63</v>
      </c>
      <c r="C73" s="6">
        <v>551</v>
      </c>
      <c r="D73" s="11">
        <v>985458</v>
      </c>
      <c r="E73" s="14">
        <f t="shared" si="174"/>
        <v>55.913088127550843</v>
      </c>
      <c r="F73" s="16">
        <v>9.6999999999999989E-2</v>
      </c>
      <c r="G73" s="6">
        <f t="shared" si="175"/>
        <v>95589.425999999992</v>
      </c>
      <c r="H73" s="6">
        <v>889868.57400000002</v>
      </c>
      <c r="J73" s="14">
        <f t="shared" si="176"/>
        <v>201.41602351423217</v>
      </c>
      <c r="K73" s="14">
        <f t="shared" si="177"/>
        <v>40.283204702846433</v>
      </c>
      <c r="M73" s="18">
        <f t="shared" ref="M73:N73" si="211">J73*G73/100000</f>
        <v>192.53242074927951</v>
      </c>
      <c r="N73" s="18">
        <f t="shared" si="211"/>
        <v>358.46757925072052</v>
      </c>
      <c r="O73" s="18">
        <f t="shared" si="179"/>
        <v>551</v>
      </c>
      <c r="P73" s="14">
        <f t="shared" si="180"/>
        <v>55.91308812755085</v>
      </c>
      <c r="Q73" s="14">
        <f t="shared" si="181"/>
        <v>5</v>
      </c>
      <c r="R73" s="14"/>
      <c r="S73" s="19">
        <v>0.17899999999999999</v>
      </c>
      <c r="T73" s="6">
        <v>187288</v>
      </c>
      <c r="U73" s="20">
        <f t="shared" si="182"/>
        <v>33524.551999999996</v>
      </c>
      <c r="V73" s="20">
        <f t="shared" si="183"/>
        <v>153763.448</v>
      </c>
      <c r="W73" s="17">
        <f t="shared" ref="W73:X73" si="212">J73*U73/100000</f>
        <v>67.523819539360986</v>
      </c>
      <c r="X73" s="17">
        <f t="shared" si="212"/>
        <v>61.940844515994833</v>
      </c>
      <c r="Y73" s="17">
        <f t="shared" si="185"/>
        <v>69.125979270084486</v>
      </c>
      <c r="AA73" s="19">
        <v>0.26800000000000002</v>
      </c>
      <c r="AB73" s="6">
        <v>187288</v>
      </c>
      <c r="AC73" s="20">
        <f t="shared" si="186"/>
        <v>50193.184000000001</v>
      </c>
      <c r="AD73" s="20">
        <f t="shared" si="187"/>
        <v>137094.81599999999</v>
      </c>
      <c r="AE73" s="17">
        <f t="shared" ref="AE73:AF73" si="213">J73*AC73/100000</f>
        <v>101.09711528798182</v>
      </c>
      <c r="AF73" s="17">
        <f t="shared" si="213"/>
        <v>55.226185366270663</v>
      </c>
      <c r="AG73" s="17">
        <f t="shared" si="189"/>
        <v>83.466800144297807</v>
      </c>
    </row>
    <row r="74" spans="2:33" ht="15.75" customHeight="1" x14ac:dyDescent="0.35">
      <c r="B74" s="6" t="s">
        <v>64</v>
      </c>
      <c r="C74" s="6">
        <v>426</v>
      </c>
      <c r="D74" s="11">
        <v>773404</v>
      </c>
      <c r="E74" s="14">
        <f t="shared" si="174"/>
        <v>55.081173616893629</v>
      </c>
      <c r="F74" s="16">
        <v>2.4E-2</v>
      </c>
      <c r="G74" s="6">
        <f t="shared" si="175"/>
        <v>18561.696</v>
      </c>
      <c r="H74" s="6">
        <v>754842.304</v>
      </c>
      <c r="J74" s="14">
        <f t="shared" si="176"/>
        <v>251.28272635444173</v>
      </c>
      <c r="K74" s="14">
        <f t="shared" si="177"/>
        <v>50.256545270888346</v>
      </c>
      <c r="M74" s="18">
        <f t="shared" ref="M74:N74" si="214">J74*G74/100000</f>
        <v>46.642335766423351</v>
      </c>
      <c r="N74" s="18">
        <f t="shared" si="214"/>
        <v>379.35766423357666</v>
      </c>
      <c r="O74" s="18">
        <f t="shared" si="179"/>
        <v>426</v>
      </c>
      <c r="P74" s="14">
        <f t="shared" si="180"/>
        <v>55.081173616893629</v>
      </c>
      <c r="Q74" s="14">
        <f t="shared" si="181"/>
        <v>5</v>
      </c>
      <c r="R74" s="14"/>
      <c r="S74" s="19">
        <v>0.17899999999999999</v>
      </c>
      <c r="T74" s="6">
        <v>158830</v>
      </c>
      <c r="U74" s="20">
        <f t="shared" si="182"/>
        <v>28430.57</v>
      </c>
      <c r="V74" s="20">
        <f t="shared" si="183"/>
        <v>130399.43</v>
      </c>
      <c r="W74" s="17">
        <f t="shared" ref="W74:X74" si="215">J74*U74/100000</f>
        <v>71.441111414108008</v>
      </c>
      <c r="X74" s="17">
        <f t="shared" si="215"/>
        <v>65.534248570930359</v>
      </c>
      <c r="Y74" s="17">
        <f t="shared" si="185"/>
        <v>86.240231684844417</v>
      </c>
      <c r="AA74" s="19">
        <v>0.13100000000000001</v>
      </c>
      <c r="AB74" s="6">
        <v>158830</v>
      </c>
      <c r="AC74" s="20">
        <f t="shared" si="186"/>
        <v>20806.73</v>
      </c>
      <c r="AD74" s="20">
        <f t="shared" si="187"/>
        <v>138023.26999999999</v>
      </c>
      <c r="AE74" s="17">
        <f t="shared" ref="AE74:AF74" si="216">J74*AC74/100000</f>
        <v>52.283718409207538</v>
      </c>
      <c r="AF74" s="17">
        <f t="shared" si="216"/>
        <v>69.36572717191045</v>
      </c>
      <c r="AG74" s="17">
        <f t="shared" si="189"/>
        <v>76.590974992833836</v>
      </c>
    </row>
    <row r="75" spans="2:33" ht="15.75" customHeight="1" x14ac:dyDescent="0.35">
      <c r="B75" s="6" t="s">
        <v>65</v>
      </c>
      <c r="C75" s="6">
        <v>357</v>
      </c>
      <c r="D75" s="11">
        <v>556256</v>
      </c>
      <c r="E75" s="14">
        <f t="shared" si="174"/>
        <v>64.179083012138292</v>
      </c>
      <c r="F75" s="16">
        <v>2.4E-2</v>
      </c>
      <c r="G75" s="6">
        <f t="shared" si="175"/>
        <v>13350.144</v>
      </c>
      <c r="H75" s="6">
        <v>542905.85600000003</v>
      </c>
      <c r="J75" s="14">
        <f t="shared" si="176"/>
        <v>292.78778746413451</v>
      </c>
      <c r="K75" s="14">
        <f t="shared" si="177"/>
        <v>58.557557492826902</v>
      </c>
      <c r="M75" s="18">
        <f t="shared" ref="M75:N75" si="217">J75*G75/100000</f>
        <v>39.087591240875909</v>
      </c>
      <c r="N75" s="18">
        <f t="shared" si="217"/>
        <v>317.91240875912405</v>
      </c>
      <c r="O75" s="18">
        <f t="shared" si="179"/>
        <v>356.99999999999994</v>
      </c>
      <c r="P75" s="14">
        <f t="shared" si="180"/>
        <v>64.179083012138292</v>
      </c>
      <c r="Q75" s="14">
        <f t="shared" si="181"/>
        <v>5</v>
      </c>
      <c r="R75" s="14"/>
      <c r="S75" s="19">
        <v>0.17899999999999999</v>
      </c>
      <c r="T75" s="6">
        <v>107106</v>
      </c>
      <c r="U75" s="20">
        <f t="shared" si="182"/>
        <v>19171.973999999998</v>
      </c>
      <c r="V75" s="20">
        <f t="shared" si="183"/>
        <v>87934.025999999998</v>
      </c>
      <c r="W75" s="17">
        <f t="shared" ref="W75:X75" si="218">J75*U75/100000</f>
        <v>56.13319848779912</v>
      </c>
      <c r="X75" s="17">
        <f t="shared" si="218"/>
        <v>51.492017830707354</v>
      </c>
      <c r="Y75" s="17">
        <f t="shared" si="185"/>
        <v>100.48476865769096</v>
      </c>
      <c r="AA75" s="19">
        <v>0.10300000000000001</v>
      </c>
      <c r="AB75" s="6">
        <v>107106</v>
      </c>
      <c r="AC75" s="20">
        <f t="shared" si="186"/>
        <v>11031.918000000001</v>
      </c>
      <c r="AD75" s="20">
        <f t="shared" si="187"/>
        <v>96074.081999999995</v>
      </c>
      <c r="AE75" s="17">
        <f t="shared" ref="AE75:AF75" si="219">J75*AC75/100000</f>
        <v>32.300108627057604</v>
      </c>
      <c r="AF75" s="17">
        <f t="shared" si="219"/>
        <v>56.258635802855657</v>
      </c>
      <c r="AG75" s="17">
        <f t="shared" si="189"/>
        <v>82.683271179871582</v>
      </c>
    </row>
    <row r="76" spans="2:33" ht="15.75" customHeight="1" x14ac:dyDescent="0.35">
      <c r="B76" s="6" t="s">
        <v>66</v>
      </c>
      <c r="C76" s="6">
        <v>290</v>
      </c>
      <c r="D76" s="11">
        <v>454832</v>
      </c>
      <c r="E76" s="14">
        <f t="shared" si="174"/>
        <v>63.759805818412069</v>
      </c>
      <c r="F76" s="16">
        <v>2.4E-2</v>
      </c>
      <c r="G76" s="6">
        <f t="shared" si="175"/>
        <v>10915.968000000001</v>
      </c>
      <c r="H76" s="6">
        <v>443916.03200000001</v>
      </c>
      <c r="J76" s="14">
        <f t="shared" si="176"/>
        <v>290.87502654385065</v>
      </c>
      <c r="K76" s="14">
        <f t="shared" si="177"/>
        <v>58.175005308770132</v>
      </c>
      <c r="M76" s="18">
        <f t="shared" ref="M76:N76" si="220">J76*G76/100000</f>
        <v>31.751824817518248</v>
      </c>
      <c r="N76" s="18">
        <f t="shared" si="220"/>
        <v>258.2481751824817</v>
      </c>
      <c r="O76" s="18">
        <f t="shared" si="179"/>
        <v>289.99999999999994</v>
      </c>
      <c r="P76" s="14">
        <f t="shared" si="180"/>
        <v>63.759805818412062</v>
      </c>
      <c r="Q76" s="14">
        <f t="shared" si="181"/>
        <v>5</v>
      </c>
      <c r="R76" s="14"/>
      <c r="S76" s="19">
        <v>0.17899999999999999</v>
      </c>
      <c r="T76" s="6">
        <v>88763</v>
      </c>
      <c r="U76" s="20">
        <f t="shared" si="182"/>
        <v>15888.576999999999</v>
      </c>
      <c r="V76" s="20">
        <f t="shared" si="183"/>
        <v>72874.422999999995</v>
      </c>
      <c r="W76" s="17">
        <f t="shared" ref="W76:X76" si="221">J76*U76/100000</f>
        <v>46.215902566190145</v>
      </c>
      <c r="X76" s="17">
        <f t="shared" si="221"/>
        <v>42.394699448985598</v>
      </c>
      <c r="Y76" s="17">
        <f t="shared" si="185"/>
        <v>99.828309109849528</v>
      </c>
      <c r="AA76" s="19">
        <v>0.11</v>
      </c>
      <c r="AB76" s="6">
        <v>88763</v>
      </c>
      <c r="AC76" s="20">
        <f t="shared" si="186"/>
        <v>9763.93</v>
      </c>
      <c r="AD76" s="20">
        <f t="shared" si="187"/>
        <v>78999.070000000007</v>
      </c>
      <c r="AE76" s="17">
        <f t="shared" ref="AE76:AF76" si="222">J76*AC76/100000</f>
        <v>28.400833979222998</v>
      </c>
      <c r="AF76" s="17">
        <f t="shared" si="222"/>
        <v>45.957713166379037</v>
      </c>
      <c r="AG76" s="17">
        <f t="shared" si="189"/>
        <v>83.772007644628985</v>
      </c>
    </row>
    <row r="77" spans="2:33" ht="15.75" customHeight="1" x14ac:dyDescent="0.35">
      <c r="B77" s="6" t="s">
        <v>67</v>
      </c>
      <c r="C77" s="6">
        <v>143</v>
      </c>
      <c r="D77" s="11">
        <v>315984</v>
      </c>
      <c r="E77" s="14">
        <f t="shared" si="174"/>
        <v>45.2554559724543</v>
      </c>
      <c r="F77" s="16">
        <v>2.4E-2</v>
      </c>
      <c r="G77" s="6">
        <f t="shared" si="175"/>
        <v>7583.616</v>
      </c>
      <c r="H77" s="6">
        <v>308400.38400000002</v>
      </c>
      <c r="J77" s="14">
        <f t="shared" si="176"/>
        <v>206.45737213710902</v>
      </c>
      <c r="K77" s="14">
        <f t="shared" si="177"/>
        <v>41.291474427421804</v>
      </c>
      <c r="M77" s="18">
        <f t="shared" ref="M77:N77" si="223">J77*G77/100000</f>
        <v>15.656934306569342</v>
      </c>
      <c r="N77" s="18">
        <f t="shared" si="223"/>
        <v>127.34306569343066</v>
      </c>
      <c r="O77" s="18">
        <f t="shared" si="179"/>
        <v>143</v>
      </c>
      <c r="P77" s="14">
        <f t="shared" si="180"/>
        <v>45.2554559724543</v>
      </c>
      <c r="Q77" s="14">
        <f t="shared" si="181"/>
        <v>5</v>
      </c>
      <c r="R77" s="14"/>
      <c r="S77" s="19">
        <v>0.17899999999999999</v>
      </c>
      <c r="T77" s="6">
        <v>60059</v>
      </c>
      <c r="U77" s="20">
        <f t="shared" si="182"/>
        <v>10750.561</v>
      </c>
      <c r="V77" s="20">
        <f t="shared" si="183"/>
        <v>49308.438999999998</v>
      </c>
      <c r="W77" s="17">
        <f t="shared" ref="W77:X77" si="224">J77*U77/100000</f>
        <v>22.195325730596906</v>
      </c>
      <c r="X77" s="17">
        <f t="shared" si="224"/>
        <v>20.360181480245878</v>
      </c>
      <c r="Y77" s="17">
        <f t="shared" si="185"/>
        <v>70.856170117455804</v>
      </c>
      <c r="AA77" s="19">
        <v>6.2E-2</v>
      </c>
      <c r="AB77" s="6">
        <v>60059</v>
      </c>
      <c r="AC77" s="20">
        <f t="shared" si="186"/>
        <v>3723.6579999999999</v>
      </c>
      <c r="AD77" s="20">
        <f t="shared" si="187"/>
        <v>56335.341999999997</v>
      </c>
      <c r="AE77" s="17">
        <f t="shared" ref="AE77:AF77" si="225">J77*AC77/100000</f>
        <v>7.6877664541732313</v>
      </c>
      <c r="AF77" s="17">
        <f t="shared" si="225"/>
        <v>23.261693335530612</v>
      </c>
      <c r="AG77" s="17">
        <f t="shared" si="189"/>
        <v>51.531760085422405</v>
      </c>
    </row>
    <row r="78" spans="2:33" ht="15.75" customHeight="1" x14ac:dyDescent="0.35">
      <c r="U78" s="20"/>
      <c r="AC78" s="20"/>
    </row>
    <row r="79" spans="2:33" ht="15.75" customHeight="1" x14ac:dyDescent="0.35">
      <c r="B79" s="6" t="s">
        <v>68</v>
      </c>
      <c r="C79" s="6">
        <f t="shared" ref="C79:D79" si="226">SUM(C65:C77)</f>
        <v>4693</v>
      </c>
      <c r="D79" s="6">
        <f t="shared" si="226"/>
        <v>18716368</v>
      </c>
      <c r="E79" s="14">
        <f>C79/D79*100000</f>
        <v>25.074309289067195</v>
      </c>
      <c r="G79" s="6">
        <f t="shared" ref="G79:H79" si="227">SUM(G65:G77)</f>
        <v>3632595.5049999994</v>
      </c>
      <c r="H79" s="6">
        <f t="shared" si="227"/>
        <v>15083772.494999999</v>
      </c>
      <c r="J79" s="17">
        <f t="shared" ref="J79:K79" si="228">M79/G79*100000</f>
        <v>57.971239557887912</v>
      </c>
      <c r="K79" s="17">
        <f t="shared" si="228"/>
        <v>17.151805746771721</v>
      </c>
      <c r="M79" s="18">
        <f t="shared" ref="M79:N79" si="229">SUM(M65:M77)</f>
        <v>2105.8606423726178</v>
      </c>
      <c r="N79" s="18">
        <f t="shared" si="229"/>
        <v>2587.1393576273817</v>
      </c>
      <c r="O79" s="18"/>
      <c r="Q79" s="21">
        <f>J79/K79</f>
        <v>3.3798913311969585</v>
      </c>
      <c r="R79" s="14"/>
      <c r="T79" s="6">
        <f t="shared" ref="T79:X79" si="230">SUM(T65:T77)</f>
        <v>3689202</v>
      </c>
      <c r="U79" s="20">
        <f t="shared" si="230"/>
        <v>1158405.6807600686</v>
      </c>
      <c r="V79" s="20">
        <f t="shared" si="230"/>
        <v>2530796.3192399312</v>
      </c>
      <c r="W79" s="17">
        <f t="shared" si="230"/>
        <v>713.82790326171391</v>
      </c>
      <c r="X79" s="17">
        <f t="shared" si="230"/>
        <v>427.12662930011641</v>
      </c>
      <c r="Y79" s="17">
        <f>(W79+X79)/T79*100000</f>
        <v>30.926865283110825</v>
      </c>
      <c r="AB79" s="6">
        <f t="shared" ref="AB79:AF79" si="231">SUM(AB65:AB77)</f>
        <v>3689202</v>
      </c>
      <c r="AC79" s="20">
        <f t="shared" si="231"/>
        <v>1017991.715</v>
      </c>
      <c r="AD79" s="20">
        <f t="shared" si="231"/>
        <v>2671210.2850000001</v>
      </c>
      <c r="AE79" s="17">
        <f t="shared" si="231"/>
        <v>703.78010431706889</v>
      </c>
      <c r="AF79" s="17">
        <f t="shared" si="231"/>
        <v>429.13618908904533</v>
      </c>
      <c r="AG79" s="17">
        <f>(AE79+AF79)/AB79*100000</f>
        <v>30.708979703635482</v>
      </c>
    </row>
    <row r="80" spans="2:33"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4"/>
  <sheetViews>
    <sheetView workbookViewId="0"/>
  </sheetViews>
  <sheetFormatPr defaultColWidth="12.6640625" defaultRowHeight="15" customHeight="1" x14ac:dyDescent="0.3"/>
  <cols>
    <col min="1" max="1" width="44.5" customWidth="1"/>
  </cols>
  <sheetData>
    <row r="1" spans="1:7" x14ac:dyDescent="0.35">
      <c r="A1" s="1" t="s">
        <v>0</v>
      </c>
      <c r="B1" s="1" t="s">
        <v>1</v>
      </c>
    </row>
    <row r="2" spans="1:7" x14ac:dyDescent="0.35">
      <c r="A2" s="4" t="s">
        <v>4</v>
      </c>
      <c r="B2" s="5" t="s">
        <v>6</v>
      </c>
    </row>
    <row r="3" spans="1:7" x14ac:dyDescent="0.35">
      <c r="A3" s="4" t="s">
        <v>10</v>
      </c>
      <c r="B3" s="5" t="s">
        <v>6</v>
      </c>
    </row>
    <row r="4" spans="1:7" x14ac:dyDescent="0.35">
      <c r="A4" s="4" t="s">
        <v>12</v>
      </c>
      <c r="B4" s="5" t="s">
        <v>14</v>
      </c>
    </row>
    <row r="5" spans="1:7" x14ac:dyDescent="0.35">
      <c r="A5" s="4" t="s">
        <v>16</v>
      </c>
      <c r="B5" s="5" t="s">
        <v>17</v>
      </c>
    </row>
    <row r="6" spans="1:7" x14ac:dyDescent="0.35">
      <c r="A6" s="4" t="s">
        <v>18</v>
      </c>
      <c r="B6" s="7" t="s">
        <v>19</v>
      </c>
    </row>
    <row r="7" spans="1:7" x14ac:dyDescent="0.35">
      <c r="A7" s="4" t="s">
        <v>22</v>
      </c>
      <c r="B7" s="4" t="s">
        <v>14</v>
      </c>
    </row>
    <row r="8" spans="1:7" x14ac:dyDescent="0.35">
      <c r="A8" s="4" t="s">
        <v>23</v>
      </c>
      <c r="B8" s="8" t="str">
        <f>HYPERLINK("https://www.ncbi.nlm.nih.gov/pmc/articles/PMC3778517/#R9","Gomez-Olive, 2013. ")</f>
        <v xml:space="preserve">Gomez-Olive, 2013. </v>
      </c>
      <c r="C8" s="10" t="s">
        <v>44</v>
      </c>
    </row>
    <row r="10" spans="1:7" x14ac:dyDescent="0.35">
      <c r="A10" s="1" t="s">
        <v>49</v>
      </c>
    </row>
    <row r="11" spans="1:7" x14ac:dyDescent="0.35">
      <c r="A11" s="22" t="s">
        <v>50</v>
      </c>
      <c r="B11" s="23"/>
      <c r="C11" s="23"/>
      <c r="D11" s="12"/>
      <c r="E11" s="12"/>
      <c r="F11" s="12"/>
      <c r="G11" s="12"/>
    </row>
    <row r="12" spans="1:7" ht="15" customHeight="1" x14ac:dyDescent="0.3">
      <c r="A12" s="13"/>
    </row>
    <row r="19" spans="1:7" ht="15" customHeight="1" x14ac:dyDescent="0.3">
      <c r="A19" s="15" t="s">
        <v>51</v>
      </c>
    </row>
    <row r="20" spans="1:7" x14ac:dyDescent="0.35">
      <c r="A20" s="22" t="s">
        <v>52</v>
      </c>
      <c r="B20" s="23"/>
      <c r="C20" s="23"/>
      <c r="D20" s="23"/>
      <c r="E20" s="23"/>
      <c r="F20" s="23"/>
      <c r="G20" s="23"/>
    </row>
    <row r="21" spans="1:7" x14ac:dyDescent="0.35">
      <c r="A21" s="22" t="s">
        <v>53</v>
      </c>
      <c r="B21" s="23"/>
      <c r="C21" s="23"/>
      <c r="D21" s="23"/>
      <c r="E21" s="23"/>
      <c r="F21" s="23"/>
      <c r="G21" s="23"/>
    </row>
    <row r="23" spans="1:7" ht="15" customHeight="1" x14ac:dyDescent="0.3">
      <c r="A23" s="15" t="s">
        <v>54</v>
      </c>
    </row>
    <row r="24" spans="1:7" x14ac:dyDescent="0.35">
      <c r="A24" s="22" t="s">
        <v>55</v>
      </c>
      <c r="B24" s="23"/>
      <c r="C24" s="23"/>
      <c r="D24" s="23"/>
      <c r="E24" s="23"/>
      <c r="F24" s="23"/>
      <c r="G24" s="23"/>
    </row>
  </sheetData>
  <mergeCells count="4">
    <mergeCell ref="A11:C11"/>
    <mergeCell ref="A20:G20"/>
    <mergeCell ref="A21:G21"/>
    <mergeCell ref="A24:G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CC rates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Cara J. Broshkevitch</cp:lastModifiedBy>
  <dcterms:created xsi:type="dcterms:W3CDTF">2019-11-25T23:04:44Z</dcterms:created>
  <dcterms:modified xsi:type="dcterms:W3CDTF">2019-12-06T23:08:40Z</dcterms:modified>
</cp:coreProperties>
</file>