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enya_model_Feb20\HHCoM\Config\"/>
    </mc:Choice>
  </mc:AlternateContent>
  <bookViews>
    <workbookView xWindow="0" yWindow="0" windowWidth="28800" windowHeight="11700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5" i="1" l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P194" i="1"/>
  <c r="P174" i="1"/>
  <c r="O194" i="1"/>
  <c r="O174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P175" i="1"/>
  <c r="O175" i="1"/>
  <c r="C97" i="1" l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B97" i="1"/>
  <c r="L82" i="1" l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9" i="1"/>
  <c r="B88" i="1"/>
  <c r="B87" i="1"/>
  <c r="B90" i="1"/>
  <c r="B91" i="1"/>
  <c r="B92" i="1"/>
  <c r="B93" i="1"/>
  <c r="B94" i="1"/>
  <c r="B95" i="1"/>
  <c r="B96" i="1"/>
  <c r="B86" i="1"/>
  <c r="B85" i="1"/>
  <c r="B84" i="1"/>
  <c r="B83" i="1"/>
  <c r="B82" i="1"/>
  <c r="B81" i="1"/>
  <c r="O127" i="1" l="1"/>
  <c r="V116" i="1" s="1"/>
  <c r="P127" i="1"/>
  <c r="W116" i="1" s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11" i="1"/>
  <c r="V121" i="1" l="1"/>
  <c r="V120" i="1"/>
  <c r="V113" i="1"/>
  <c r="V112" i="1"/>
  <c r="W118" i="1"/>
  <c r="W112" i="1"/>
  <c r="V119" i="1"/>
  <c r="N127" i="1"/>
  <c r="U113" i="1" s="1"/>
  <c r="W126" i="1"/>
  <c r="M127" i="1"/>
  <c r="T121" i="1" s="1"/>
  <c r="W111" i="1"/>
  <c r="W120" i="1"/>
  <c r="Q127" i="1"/>
  <c r="X125" i="1" s="1"/>
  <c r="V111" i="1"/>
  <c r="W119" i="1"/>
  <c r="X119" i="1"/>
  <c r="V126" i="1"/>
  <c r="V118" i="1"/>
  <c r="W125" i="1"/>
  <c r="W117" i="1"/>
  <c r="V125" i="1"/>
  <c r="V117" i="1"/>
  <c r="W124" i="1"/>
  <c r="AD112" i="1"/>
  <c r="AD111" i="1"/>
  <c r="AD113" i="1"/>
  <c r="AD115" i="1"/>
  <c r="AD114" i="1"/>
  <c r="V124" i="1"/>
  <c r="W123" i="1"/>
  <c r="W115" i="1"/>
  <c r="AC112" i="1"/>
  <c r="AC113" i="1"/>
  <c r="AC115" i="1"/>
  <c r="AC111" i="1"/>
  <c r="AC114" i="1"/>
  <c r="V123" i="1"/>
  <c r="V115" i="1"/>
  <c r="W122" i="1"/>
  <c r="W114" i="1"/>
  <c r="V122" i="1"/>
  <c r="V114" i="1"/>
  <c r="W121" i="1"/>
  <c r="W113" i="1"/>
  <c r="M195" i="1"/>
  <c r="M196" i="1"/>
  <c r="M197" i="1"/>
  <c r="M198" i="1"/>
  <c r="M199" i="1"/>
  <c r="M200" i="1"/>
  <c r="M201" i="1"/>
  <c r="M202" i="1"/>
  <c r="M203" i="1"/>
  <c r="M205" i="1"/>
  <c r="M206" i="1"/>
  <c r="M207" i="1"/>
  <c r="M208" i="1"/>
  <c r="M209" i="1"/>
  <c r="M194" i="1"/>
  <c r="M20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74" i="1"/>
  <c r="AA114" i="1" l="1"/>
  <c r="T122" i="1"/>
  <c r="T116" i="1"/>
  <c r="T111" i="1"/>
  <c r="AA112" i="1"/>
  <c r="AA111" i="1"/>
  <c r="T120" i="1"/>
  <c r="T115" i="1"/>
  <c r="T123" i="1"/>
  <c r="T119" i="1"/>
  <c r="X111" i="1"/>
  <c r="X112" i="1"/>
  <c r="X114" i="1"/>
  <c r="U125" i="1"/>
  <c r="X118" i="1"/>
  <c r="X122" i="1"/>
  <c r="X115" i="1"/>
  <c r="AB112" i="1"/>
  <c r="AE113" i="1"/>
  <c r="X116" i="1"/>
  <c r="X123" i="1"/>
  <c r="AB111" i="1"/>
  <c r="AE114" i="1"/>
  <c r="U112" i="1"/>
  <c r="AE115" i="1"/>
  <c r="X113" i="1"/>
  <c r="U120" i="1"/>
  <c r="T117" i="1"/>
  <c r="U118" i="1"/>
  <c r="T112" i="1"/>
  <c r="U111" i="1"/>
  <c r="T126" i="1"/>
  <c r="AA113" i="1"/>
  <c r="T124" i="1"/>
  <c r="AB114" i="1"/>
  <c r="U126" i="1"/>
  <c r="T113" i="1"/>
  <c r="U114" i="1"/>
  <c r="T118" i="1"/>
  <c r="X124" i="1"/>
  <c r="AB115" i="1"/>
  <c r="X126" i="1"/>
  <c r="AE112" i="1"/>
  <c r="U121" i="1"/>
  <c r="X120" i="1"/>
  <c r="U122" i="1"/>
  <c r="T125" i="1"/>
  <c r="U115" i="1"/>
  <c r="U116" i="1"/>
  <c r="AB113" i="1"/>
  <c r="X117" i="1"/>
  <c r="AE111" i="1"/>
  <c r="X121" i="1"/>
  <c r="T114" i="1"/>
  <c r="AA115" i="1"/>
  <c r="U123" i="1"/>
  <c r="U124" i="1"/>
  <c r="U117" i="1"/>
  <c r="U119" i="1"/>
  <c r="M190" i="1"/>
  <c r="M210" i="1"/>
  <c r="B161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B156" i="1"/>
  <c r="C154" i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R154" i="1" s="1"/>
  <c r="S154" i="1" s="1"/>
  <c r="I115" i="1"/>
  <c r="I116" i="1" s="1"/>
  <c r="J114" i="1"/>
  <c r="J113" i="1"/>
  <c r="J112" i="1"/>
  <c r="J111" i="1"/>
  <c r="C147" i="1"/>
  <c r="F147" i="1"/>
  <c r="B147" i="1"/>
  <c r="C127" i="1"/>
  <c r="F127" i="1"/>
  <c r="E127" i="1"/>
  <c r="E148" i="1" s="1"/>
  <c r="E149" i="1" s="1"/>
  <c r="D127" i="1"/>
  <c r="D148" i="1" s="1"/>
  <c r="D149" i="1" s="1"/>
  <c r="B127" i="1"/>
  <c r="S157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F148" i="1" l="1"/>
  <c r="F149" i="1" s="1"/>
  <c r="B148" i="1"/>
  <c r="B149" i="1" s="1"/>
  <c r="J115" i="1"/>
  <c r="J116" i="1" s="1"/>
  <c r="C148" i="1"/>
  <c r="C149" i="1" s="1"/>
  <c r="O157" i="1"/>
  <c r="E157" i="1"/>
  <c r="J157" i="1"/>
  <c r="M211" i="1"/>
  <c r="C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D165" i="1"/>
  <c r="J165" i="1"/>
  <c r="O165" i="1"/>
  <c r="E165" i="1"/>
  <c r="I165" i="1"/>
  <c r="N165" i="1"/>
  <c r="R165" i="1"/>
  <c r="F165" i="1"/>
  <c r="H165" i="1"/>
  <c r="K165" i="1"/>
  <c r="L165" i="1"/>
  <c r="M165" i="1"/>
  <c r="Q165" i="1"/>
  <c r="G165" i="1"/>
  <c r="C165" i="1"/>
  <c r="P165" i="1"/>
  <c r="E164" i="1"/>
  <c r="D164" i="1"/>
  <c r="B210" i="1" l="1"/>
  <c r="I210" i="1"/>
  <c r="K190" i="1"/>
  <c r="G210" i="1"/>
  <c r="F190" i="1"/>
  <c r="F210" i="1"/>
  <c r="C210" i="1"/>
  <c r="J190" i="1"/>
  <c r="G190" i="1"/>
  <c r="D210" i="1"/>
  <c r="H210" i="1"/>
  <c r="J210" i="1"/>
  <c r="K210" i="1"/>
  <c r="C190" i="1"/>
  <c r="E190" i="1"/>
  <c r="I190" i="1"/>
  <c r="E210" i="1"/>
  <c r="B190" i="1"/>
  <c r="D190" i="1"/>
  <c r="H190" i="1"/>
  <c r="H211" i="1" l="1"/>
  <c r="I211" i="1"/>
  <c r="G211" i="1"/>
  <c r="D211" i="1"/>
  <c r="C211" i="1"/>
  <c r="B211" i="1"/>
  <c r="E211" i="1"/>
  <c r="J211" i="1"/>
  <c r="F211" i="1"/>
  <c r="K211" i="1"/>
</calcChain>
</file>

<file path=xl/sharedStrings.xml><?xml version="1.0" encoding="utf-8"?>
<sst xmlns="http://schemas.openxmlformats.org/spreadsheetml/2006/main" count="247" uniqueCount="90">
  <si>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</si>
  <si>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</si>
  <si>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</si>
  <si>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</si>
  <si>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</si>
  <si>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</si>
  <si>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</si>
  <si>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</si>
  <si>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</si>
  <si>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</si>
  <si>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</si>
  <si>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</si>
  <si>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</si>
  <si>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</si>
  <si>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</si>
  <si>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</si>
  <si>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</si>
  <si>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</si>
  <si>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</si>
  <si>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</si>
  <si>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</si>
  <si>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</si>
  <si>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</si>
  <si>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</si>
  <si>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</si>
  <si>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</si>
  <si>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</si>
  <si>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</si>
  <si>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</si>
  <si>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</si>
  <si>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</si>
  <si>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</si>
  <si>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</si>
  <si>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</si>
  <si>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</si>
  <si>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</si>
  <si>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</si>
  <si>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</si>
  <si>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</si>
  <si>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</si>
  <si>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</si>
  <si>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</si>
  <si>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</si>
  <si>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</si>
  <si>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</si>
  <si>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</si>
  <si>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</si>
  <si>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</si>
  <si>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</si>
  <si>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</si>
  <si>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</si>
  <si>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</si>
  <si>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</si>
  <si>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</si>
  <si>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MALES</t>
  </si>
  <si>
    <t>FEMALES</t>
  </si>
  <si>
    <t>MALES &amp; FEMALES</t>
  </si>
  <si>
    <t>Total to 69</t>
  </si>
  <si>
    <t>Total Males and Females to 69</t>
  </si>
  <si>
    <t>Total Males and Females to 69 (thousands)</t>
  </si>
  <si>
    <t>SOUTH AFRICA COMPARISON</t>
  </si>
  <si>
    <t>Statistics South Africa. Primary tables Census '96 and 2001 compared. KwaZulu-Natal Table 4.1 and 4.3. South Africa Table 4.1.</t>
  </si>
  <si>
    <t>Population in KZN (and South Africa comparison)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</si>
  <si>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</si>
  <si>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</si>
  <si>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</si>
  <si>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</si>
  <si>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</si>
  <si>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</si>
  <si>
    <t>continued decrease in proportion</t>
  </si>
  <si>
    <t>proportion stabilizes after 2019</t>
  </si>
  <si>
    <t>Multiplier</t>
  </si>
  <si>
    <t>Exponent</t>
  </si>
  <si>
    <t>Ages</t>
  </si>
  <si>
    <t>Percentage distribution of the projected provincial share of KZN of the total population. Used to calculate forward-projected KZN population.</t>
  </si>
  <si>
    <t>Statistics South Africa Statistical Release P0301 Community Survey 2016 Table 2.1: Censuss 2011 and Community Survey 2016.</t>
  </si>
  <si>
    <t>Statistics South Africa Statistical Release P0302 2019 Mid-year population estimates Table 6 and Table 11.</t>
  </si>
  <si>
    <t>Statistics South Africa Statistical Release P0302 2019 Mid-year population estimates Table 5.3</t>
  </si>
  <si>
    <t>Population Proportion by Age</t>
  </si>
  <si>
    <t>15-24</t>
  </si>
  <si>
    <t>9-14</t>
  </si>
  <si>
    <t>25-34</t>
  </si>
  <si>
    <t>35-49</t>
  </si>
  <si>
    <t>50-74</t>
  </si>
  <si>
    <t>Initial population in 1925</t>
  </si>
  <si>
    <t>Calculate backward-projected KZN population. Assume that KZN:SA proportion was decreasing from 1925-2002 according to same trend as from 2002-2019. Assume male and female populations by age follow exponential distributions. Highlighted values transferred to Population_data Excel doc.</t>
  </si>
  <si>
    <t>Total fertility rate for Kenya (live births per woman)</t>
  </si>
  <si>
    <t>Population in Kenya (thousands)</t>
  </si>
  <si>
    <t>Total</t>
  </si>
  <si>
    <t xml:space="preserve">Projected population  - Kenya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</si>
</sst>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11" fontId="0" fillId="0" borderId="1" xfId="0" applyNumberFormat="1" applyBorder="1"/>
    <xf numFmtId="0" fontId="0" fillId="0" borderId="1" xfId="0" applyFont="1" applyBorder="1"/>
    <xf numFmtId="0" fontId="2" fillId="0" borderId="0" xfId="0" applyFont="1" applyBorder="1" applyAlignment="1"/>
    <xf numFmtId="0" fontId="0" fillId="0" borderId="0" xfId="0" applyFill="1" applyBorder="1"/>
    <xf numFmtId="0" fontId="2" fillId="0" borderId="0" xfId="0" applyFont="1" applyFill="1" applyBorder="1"/>
    <xf numFmtId="11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0" fontId="2" fillId="2" borderId="0" xfId="0" applyFont="1" applyFill="1" applyAlignment="1"/>
    <xf numFmtId="0" fontId="0" fillId="0" borderId="6" xfId="0" applyBorder="1"/>
    <xf numFmtId="0" fontId="2" fillId="0" borderId="0" xfId="0" applyFont="1" applyBorder="1" applyAlignment="1">
      <alignment wrapText="1"/>
    </xf>
    <xf numFmtId="49" fontId="2" fillId="0" borderId="5" xfId="0" applyNumberFormat="1" applyFont="1" applyBorder="1"/>
    <xf numFmtId="0" fontId="0" fillId="0" borderId="6" xfId="0" applyFill="1" applyBorder="1"/>
    <xf numFmtId="0" fontId="2" fillId="2" borderId="0" xfId="0" applyFont="1" applyFill="1"/>
    <xf numFmtId="2" fontId="0" fillId="2" borderId="1" xfId="0" applyNumberFormat="1" applyFill="1" applyBorder="1"/>
    <xf numFmtId="0" fontId="0" fillId="0" borderId="7" xfId="0" applyFill="1" applyBorder="1"/>
    <xf numFmtId="49" fontId="2" fillId="0" borderId="1" xfId="0" applyNumberFormat="1" applyFont="1" applyFill="1" applyBorder="1"/>
    <xf numFmtId="2" fontId="6" fillId="2" borderId="1" xfId="0" applyNumberFormat="1" applyFont="1" applyFill="1" applyBorder="1"/>
    <xf numFmtId="1" fontId="0" fillId="0" borderId="1" xfId="0" applyNumberFormat="1" applyBorder="1"/>
    <xf numFmtId="49" fontId="2" fillId="0" borderId="0" xfId="0" applyNumberFormat="1" applyFont="1" applyBorder="1" applyAlignment="1"/>
    <xf numFmtId="1" fontId="0" fillId="0" borderId="0" xfId="0" applyNumberFormat="1" applyFont="1" applyBorder="1"/>
    <xf numFmtId="1" fontId="5" fillId="0" borderId="0" xfId="0" applyNumberFormat="1" applyFont="1" applyFill="1" applyBorder="1" applyAlignment="1" applyProtection="1">
      <alignment horizontal="right"/>
    </xf>
    <xf numFmtId="1" fontId="0" fillId="0" borderId="0" xfId="0" applyNumberFormat="1" applyBorder="1"/>
    <xf numFmtId="49" fontId="2" fillId="0" borderId="7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Total Fertility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7.4809999999999999</c:v>
                </c:pt>
                <c:pt idx="1">
                  <c:v>7.7850000000000001</c:v>
                </c:pt>
                <c:pt idx="2">
                  <c:v>8.0650000000000013</c:v>
                </c:pt>
                <c:pt idx="3">
                  <c:v>8.1100000000000012</c:v>
                </c:pt>
                <c:pt idx="4">
                  <c:v>7.99</c:v>
                </c:pt>
                <c:pt idx="5">
                  <c:v>7.64</c:v>
                </c:pt>
                <c:pt idx="6">
                  <c:v>7.2160000000000002</c:v>
                </c:pt>
                <c:pt idx="7">
                  <c:v>6.5380000000000003</c:v>
                </c:pt>
                <c:pt idx="8">
                  <c:v>5.65</c:v>
                </c:pt>
                <c:pt idx="9">
                  <c:v>5.35</c:v>
                </c:pt>
                <c:pt idx="10">
                  <c:v>4.9999999999999991</c:v>
                </c:pt>
                <c:pt idx="11">
                  <c:v>4.6500000000000004</c:v>
                </c:pt>
                <c:pt idx="12">
                  <c:v>4.0599999999999996</c:v>
                </c:pt>
                <c:pt idx="13">
                  <c:v>3.52</c:v>
                </c:pt>
                <c:pt idx="14">
                  <c:v>3.2588000000000008</c:v>
                </c:pt>
                <c:pt idx="15" formatCode="0.00">
                  <c:v>3.0358999999999998</c:v>
                </c:pt>
                <c:pt idx="16" formatCode="0.00">
                  <c:v>2.8525</c:v>
                </c:pt>
                <c:pt idx="17" formatCode="0.00">
                  <c:v>2.6886999999999999</c:v>
                </c:pt>
                <c:pt idx="18" formatCode="0.00">
                  <c:v>2.5554999999999999</c:v>
                </c:pt>
                <c:pt idx="19" formatCode="0.00">
                  <c:v>2.4356</c:v>
                </c:pt>
                <c:pt idx="20" formatCode="0.00">
                  <c:v>2.3313999999999995</c:v>
                </c:pt>
                <c:pt idx="21" formatCode="0.00">
                  <c:v>2.2336999999999994</c:v>
                </c:pt>
                <c:pt idx="22" formatCode="0.00">
                  <c:v>2.1492999999999998</c:v>
                </c:pt>
                <c:pt idx="23" formatCode="0.00">
                  <c:v>2.0713000000000004</c:v>
                </c:pt>
                <c:pt idx="24" formatCode="0.00">
                  <c:v>2.0036</c:v>
                </c:pt>
                <c:pt idx="25" formatCode="0.00">
                  <c:v>1.9453999999999998</c:v>
                </c:pt>
                <c:pt idx="26" formatCode="0.00">
                  <c:v>1.8951000000000002</c:v>
                </c:pt>
                <c:pt idx="27" formatCode="0.00">
                  <c:v>1.8574000000000002</c:v>
                </c:pt>
                <c:pt idx="28" formatCode="0.00">
                  <c:v>1.8286000000000002</c:v>
                </c:pt>
                <c:pt idx="29" formatCode="0.00">
                  <c:v>1.8050999999999999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0.00">
                  <c:v>2.7869999999999999</c:v>
                </c:pt>
                <c:pt idx="15" formatCode="0.00">
                  <c:v>2.3673000000000002</c:v>
                </c:pt>
                <c:pt idx="16" formatCode="0.00">
                  <c:v>2.0817999999999999</c:v>
                </c:pt>
                <c:pt idx="17" formatCode="0.00">
                  <c:v>1.8773</c:v>
                </c:pt>
                <c:pt idx="18" formatCode="0.00">
                  <c:v>1.7146999999999999</c:v>
                </c:pt>
                <c:pt idx="19" formatCode="0.00">
                  <c:v>1.5908</c:v>
                </c:pt>
                <c:pt idx="20" formatCode="0.00">
                  <c:v>1.4864999999999999</c:v>
                </c:pt>
                <c:pt idx="21" formatCode="0.00">
                  <c:v>1.3817999999999999</c:v>
                </c:pt>
                <c:pt idx="22" formatCode="0.00">
                  <c:v>1.3080000000000001</c:v>
                </c:pt>
                <c:pt idx="23" formatCode="0.00">
                  <c:v>1.2298</c:v>
                </c:pt>
                <c:pt idx="24" formatCode="0.00">
                  <c:v>1.1572</c:v>
                </c:pt>
                <c:pt idx="25" formatCode="0.00">
                  <c:v>1.1103000000000001</c:v>
                </c:pt>
                <c:pt idx="26" formatCode="0.00">
                  <c:v>1.0632999999999999</c:v>
                </c:pt>
                <c:pt idx="27" formatCode="0.00">
                  <c:v>1.0351999999999999</c:v>
                </c:pt>
                <c:pt idx="28" formatCode="0.00">
                  <c:v>1.0026999999999999</c:v>
                </c:pt>
                <c:pt idx="29" formatCode="0.00">
                  <c:v>0.99380000000000002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0.00">
                  <c:v>2.9504000000000001</c:v>
                </c:pt>
                <c:pt idx="15" formatCode="0.00">
                  <c:v>2.6175999999999999</c:v>
                </c:pt>
                <c:pt idx="16" formatCode="0.00">
                  <c:v>2.3666</c:v>
                </c:pt>
                <c:pt idx="17" formatCode="0.00">
                  <c:v>2.1728000000000001</c:v>
                </c:pt>
                <c:pt idx="18" formatCode="0.00">
                  <c:v>2.0228999999999999</c:v>
                </c:pt>
                <c:pt idx="19" formatCode="0.00">
                  <c:v>1.8907</c:v>
                </c:pt>
                <c:pt idx="20" formatCode="0.00">
                  <c:v>1.7866</c:v>
                </c:pt>
                <c:pt idx="21" formatCode="0.00">
                  <c:v>1.6839</c:v>
                </c:pt>
                <c:pt idx="22" formatCode="0.00">
                  <c:v>1.6012999999999999</c:v>
                </c:pt>
                <c:pt idx="23" formatCode="0.00">
                  <c:v>1.5284</c:v>
                </c:pt>
                <c:pt idx="24" formatCode="0.00">
                  <c:v>1.4666999999999999</c:v>
                </c:pt>
                <c:pt idx="25" formatCode="0.00">
                  <c:v>1.4157</c:v>
                </c:pt>
                <c:pt idx="26" formatCode="0.00">
                  <c:v>1.3813</c:v>
                </c:pt>
                <c:pt idx="27" formatCode="0.00">
                  <c:v>1.3528</c:v>
                </c:pt>
                <c:pt idx="28" formatCode="0.00">
                  <c:v>1.3259000000000001</c:v>
                </c:pt>
                <c:pt idx="29" formatCode="0.00">
                  <c:v>1.3147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0.00">
                  <c:v>3.5507</c:v>
                </c:pt>
                <c:pt idx="15" formatCode="0.00">
                  <c:v>3.4304000000000001</c:v>
                </c:pt>
                <c:pt idx="16" formatCode="0.00">
                  <c:v>3.3098999999999998</c:v>
                </c:pt>
                <c:pt idx="17" formatCode="0.00">
                  <c:v>3.2035</c:v>
                </c:pt>
                <c:pt idx="18" formatCode="0.00">
                  <c:v>3.1034999999999999</c:v>
                </c:pt>
                <c:pt idx="19" formatCode="0.00">
                  <c:v>3.0026000000000002</c:v>
                </c:pt>
                <c:pt idx="20" formatCode="0.00">
                  <c:v>2.9083999999999999</c:v>
                </c:pt>
                <c:pt idx="21" formatCode="0.00">
                  <c:v>2.8311000000000002</c:v>
                </c:pt>
                <c:pt idx="22" formatCode="0.00">
                  <c:v>2.7606000000000002</c:v>
                </c:pt>
                <c:pt idx="23" formatCode="0.00">
                  <c:v>2.6882999999999999</c:v>
                </c:pt>
                <c:pt idx="24" formatCode="0.00">
                  <c:v>2.6135999999999999</c:v>
                </c:pt>
                <c:pt idx="25" formatCode="0.00">
                  <c:v>2.5522</c:v>
                </c:pt>
                <c:pt idx="26" formatCode="0.00">
                  <c:v>2.4817</c:v>
                </c:pt>
                <c:pt idx="27" formatCode="0.00">
                  <c:v>2.4174000000000002</c:v>
                </c:pt>
                <c:pt idx="28" formatCode="0.00">
                  <c:v>2.3552</c:v>
                </c:pt>
                <c:pt idx="29" formatCode="0.00">
                  <c:v>2.3060999999999998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0.00">
                  <c:v>3.7019000000000002</c:v>
                </c:pt>
                <c:pt idx="15" formatCode="0.00">
                  <c:v>3.6402999999999999</c:v>
                </c:pt>
                <c:pt idx="16" formatCode="0.00">
                  <c:v>3.5525000000000002</c:v>
                </c:pt>
                <c:pt idx="17" formatCode="0.00">
                  <c:v>3.4704000000000002</c:v>
                </c:pt>
                <c:pt idx="18" formatCode="0.00">
                  <c:v>3.3875999999999999</c:v>
                </c:pt>
                <c:pt idx="19" formatCode="0.00">
                  <c:v>3.3132999999999999</c:v>
                </c:pt>
                <c:pt idx="20" formatCode="0.00">
                  <c:v>3.2259000000000002</c:v>
                </c:pt>
                <c:pt idx="21" formatCode="0.00">
                  <c:v>3.1596000000000002</c:v>
                </c:pt>
                <c:pt idx="22" formatCode="0.00">
                  <c:v>3.0958999999999999</c:v>
                </c:pt>
                <c:pt idx="23" formatCode="0.00">
                  <c:v>3.024</c:v>
                </c:pt>
                <c:pt idx="24" formatCode="0.00">
                  <c:v>2.9624000000000001</c:v>
                </c:pt>
                <c:pt idx="25" formatCode="0.00">
                  <c:v>2.9104000000000001</c:v>
                </c:pt>
                <c:pt idx="26" formatCode="0.00">
                  <c:v>2.8532000000000002</c:v>
                </c:pt>
                <c:pt idx="27" formatCode="0.00">
                  <c:v>2.7812999999999999</c:v>
                </c:pt>
                <c:pt idx="28" formatCode="0.00">
                  <c:v>2.7433999999999998</c:v>
                </c:pt>
                <c:pt idx="29" formatCode="0.00">
                  <c:v>2.6858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Demographics!$B$154:$S$154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Demographics!$B$155:$S$155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</a:t>
            </a:r>
            <a:r>
              <a:rPr lang="en-US" baseline="0"/>
              <a:t>Males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Demographics!$A$174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Demographics!$B$174:$K$174</c:f>
              <c:numCache>
                <c:formatCode>General</c:formatCode>
                <c:ptCount val="10"/>
                <c:pt idx="0" formatCode="0">
                  <c:v>530.10400000000004</c:v>
                </c:pt>
                <c:pt idx="1">
                  <c:v>677.54600000000005</c:v>
                </c:pt>
                <c:pt idx="2">
                  <c:v>801.89499999999998</c:v>
                </c:pt>
                <c:pt idx="3">
                  <c:v>952.15599999999995</c:v>
                </c:pt>
                <c:pt idx="4">
                  <c:v>1142.9079999999999</c:v>
                </c:pt>
                <c:pt idx="5">
                  <c:v>1404.2339999999999</c:v>
                </c:pt>
                <c:pt idx="6">
                  <c:v>1696.405</c:v>
                </c:pt>
                <c:pt idx="7">
                  <c:v>2020.893</c:v>
                </c:pt>
                <c:pt idx="8">
                  <c:v>2270.92</c:v>
                </c:pt>
                <c:pt idx="9">
                  <c:v>2392.2289999999998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4A2-ABA1-3AC34B48FB7E}"/>
            </c:ext>
          </c:extLst>
        </c:ser>
        <c:ser>
          <c:idx val="1"/>
          <c:order val="1"/>
          <c:tx>
            <c:strRef>
              <c:f>Demographics!$A$175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Demographics!$B$175:$K$175</c:f>
              <c:numCache>
                <c:formatCode>General</c:formatCode>
                <c:ptCount val="10"/>
                <c:pt idx="0" formatCode="0">
                  <c:v>354.14699999999999</c:v>
                </c:pt>
                <c:pt idx="1">
                  <c:v>478.06599999999997</c:v>
                </c:pt>
                <c:pt idx="2">
                  <c:v>620.524</c:v>
                </c:pt>
                <c:pt idx="3">
                  <c:v>745.995</c:v>
                </c:pt>
                <c:pt idx="4">
                  <c:v>897.00099999999998</c:v>
                </c:pt>
                <c:pt idx="5">
                  <c:v>1089.038</c:v>
                </c:pt>
                <c:pt idx="6">
                  <c:v>1350.6959999999999</c:v>
                </c:pt>
                <c:pt idx="7">
                  <c:v>1644.307</c:v>
                </c:pt>
                <c:pt idx="8">
                  <c:v>1960.962</c:v>
                </c:pt>
                <c:pt idx="9">
                  <c:v>2203.3530000000001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9-44A2-ABA1-3AC34B48FB7E}"/>
            </c:ext>
          </c:extLst>
        </c:ser>
        <c:ser>
          <c:idx val="2"/>
          <c:order val="2"/>
          <c:tx>
            <c:strRef>
              <c:f>Demographics!$A$176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Demographics!$B$176:$K$176</c:f>
              <c:numCache>
                <c:formatCode>General</c:formatCode>
                <c:ptCount val="10"/>
                <c:pt idx="0" formatCode="0">
                  <c:v>326.98599999999999</c:v>
                </c:pt>
                <c:pt idx="1">
                  <c:v>341.363</c:v>
                </c:pt>
                <c:pt idx="2">
                  <c:v>463.54700000000003</c:v>
                </c:pt>
                <c:pt idx="3">
                  <c:v>604.98800000000006</c:v>
                </c:pt>
                <c:pt idx="4">
                  <c:v>730.43</c:v>
                </c:pt>
                <c:pt idx="5">
                  <c:v>881.66300000000001</c:v>
                </c:pt>
                <c:pt idx="6">
                  <c:v>1073.934</c:v>
                </c:pt>
                <c:pt idx="7">
                  <c:v>1335.3430000000001</c:v>
                </c:pt>
                <c:pt idx="8">
                  <c:v>1625.636</c:v>
                </c:pt>
                <c:pt idx="9">
                  <c:v>1937.1469999999999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9-44A2-ABA1-3AC34B48FB7E}"/>
            </c:ext>
          </c:extLst>
        </c:ser>
        <c:ser>
          <c:idx val="3"/>
          <c:order val="3"/>
          <c:tx>
            <c:strRef>
              <c:f>Demographics!$A$177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Demographics!$B$177:$K$177</c:f>
              <c:numCache>
                <c:formatCode>General</c:formatCode>
                <c:ptCount val="10"/>
                <c:pt idx="0" formatCode="0">
                  <c:v>316.221</c:v>
                </c:pt>
                <c:pt idx="1">
                  <c:v>318.005</c:v>
                </c:pt>
                <c:pt idx="2">
                  <c:v>333.24099999999999</c:v>
                </c:pt>
                <c:pt idx="3">
                  <c:v>453.52300000000002</c:v>
                </c:pt>
                <c:pt idx="4">
                  <c:v>593.84900000000005</c:v>
                </c:pt>
                <c:pt idx="5">
                  <c:v>719.10799999999995</c:v>
                </c:pt>
                <c:pt idx="6">
                  <c:v>870.702</c:v>
                </c:pt>
                <c:pt idx="7">
                  <c:v>1062.8620000000001</c:v>
                </c:pt>
                <c:pt idx="8">
                  <c:v>1321.492</c:v>
                </c:pt>
                <c:pt idx="9">
                  <c:v>1612.4110000000001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9-44A2-ABA1-3AC34B48FB7E}"/>
            </c:ext>
          </c:extLst>
        </c:ser>
        <c:ser>
          <c:idx val="4"/>
          <c:order val="4"/>
          <c:tx>
            <c:strRef>
              <c:f>Demographics!$A$178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Demographics!$B$178:$K$178</c:f>
              <c:numCache>
                <c:formatCode>General</c:formatCode>
                <c:ptCount val="10"/>
                <c:pt idx="0" formatCode="0">
                  <c:v>271.601</c:v>
                </c:pt>
                <c:pt idx="1">
                  <c:v>304.50299999999999</c:v>
                </c:pt>
                <c:pt idx="2">
                  <c:v>307.54399999999998</c:v>
                </c:pt>
                <c:pt idx="3">
                  <c:v>321.97500000000002</c:v>
                </c:pt>
                <c:pt idx="4">
                  <c:v>440.40600000000001</c:v>
                </c:pt>
                <c:pt idx="5">
                  <c:v>579.30499999999995</c:v>
                </c:pt>
                <c:pt idx="6">
                  <c:v>705.30899999999997</c:v>
                </c:pt>
                <c:pt idx="7">
                  <c:v>856.80399999999997</c:v>
                </c:pt>
                <c:pt idx="8">
                  <c:v>1045.797</c:v>
                </c:pt>
                <c:pt idx="9">
                  <c:v>1312.4690000000001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9-44A2-ABA1-3AC34B48FB7E}"/>
            </c:ext>
          </c:extLst>
        </c:ser>
        <c:ser>
          <c:idx val="5"/>
          <c:order val="5"/>
          <c:tx>
            <c:strRef>
              <c:f>Demographics!$A$179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Demographics!$B$179:$K$179</c:f>
              <c:numCache>
                <c:formatCode>General</c:formatCode>
                <c:ptCount val="10"/>
                <c:pt idx="0" formatCode="0">
                  <c:v>230.666</c:v>
                </c:pt>
                <c:pt idx="1">
                  <c:v>259.23099999999999</c:v>
                </c:pt>
                <c:pt idx="2">
                  <c:v>292.14100000000002</c:v>
                </c:pt>
                <c:pt idx="3">
                  <c:v>294.44799999999998</c:v>
                </c:pt>
                <c:pt idx="4">
                  <c:v>309.71800000000002</c:v>
                </c:pt>
                <c:pt idx="5">
                  <c:v>426.37599999999998</c:v>
                </c:pt>
                <c:pt idx="6">
                  <c:v>565.22</c:v>
                </c:pt>
                <c:pt idx="7">
                  <c:v>690.98599999999999</c:v>
                </c:pt>
                <c:pt idx="8">
                  <c:v>838.75599999999997</c:v>
                </c:pt>
                <c:pt idx="9">
                  <c:v>1037.9939999999999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49-44A2-ABA1-3AC34B48FB7E}"/>
            </c:ext>
          </c:extLst>
        </c:ser>
        <c:ser>
          <c:idx val="6"/>
          <c:order val="6"/>
          <c:tx>
            <c:strRef>
              <c:f>Demographics!$A$180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Demographics!$B$180:$K$180</c:f>
              <c:numCache>
                <c:formatCode>General</c:formatCode>
                <c:ptCount val="10"/>
                <c:pt idx="0" formatCode="0">
                  <c:v>199.917</c:v>
                </c:pt>
                <c:pt idx="1">
                  <c:v>219.32900000000001</c:v>
                </c:pt>
                <c:pt idx="2">
                  <c:v>247.82599999999999</c:v>
                </c:pt>
                <c:pt idx="3">
                  <c:v>278.96899999999999</c:v>
                </c:pt>
                <c:pt idx="4">
                  <c:v>282.46699999999998</c:v>
                </c:pt>
                <c:pt idx="5">
                  <c:v>298.673</c:v>
                </c:pt>
                <c:pt idx="6">
                  <c:v>414.83</c:v>
                </c:pt>
                <c:pt idx="7">
                  <c:v>552.23</c:v>
                </c:pt>
                <c:pt idx="8">
                  <c:v>673.80799999999999</c:v>
                </c:pt>
                <c:pt idx="9">
                  <c:v>827.22199999999998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49-44A2-ABA1-3AC34B48FB7E}"/>
            </c:ext>
          </c:extLst>
        </c:ser>
        <c:ser>
          <c:idx val="7"/>
          <c:order val="7"/>
          <c:tx>
            <c:strRef>
              <c:f>Demographics!$A$181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Demographics!$B$181:$K$181</c:f>
              <c:numCache>
                <c:formatCode>General</c:formatCode>
                <c:ptCount val="10"/>
                <c:pt idx="0" formatCode="0">
                  <c:v>179.64400000000001</c:v>
                </c:pt>
                <c:pt idx="1">
                  <c:v>188.89400000000001</c:v>
                </c:pt>
                <c:pt idx="2">
                  <c:v>208.416</c:v>
                </c:pt>
                <c:pt idx="3">
                  <c:v>235.53399999999999</c:v>
                </c:pt>
                <c:pt idx="4">
                  <c:v>266.57400000000001</c:v>
                </c:pt>
                <c:pt idx="5">
                  <c:v>271.33800000000002</c:v>
                </c:pt>
                <c:pt idx="6">
                  <c:v>289.20600000000002</c:v>
                </c:pt>
                <c:pt idx="7">
                  <c:v>403.41500000000002</c:v>
                </c:pt>
                <c:pt idx="8">
                  <c:v>535.23599999999999</c:v>
                </c:pt>
                <c:pt idx="9">
                  <c:v>655.97500000000002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49-44A2-ABA1-3AC34B48FB7E}"/>
            </c:ext>
          </c:extLst>
        </c:ser>
        <c:ser>
          <c:idx val="8"/>
          <c:order val="8"/>
          <c:tx>
            <c:strRef>
              <c:f>Demographics!$A$182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Demographics!$B$182:$K$182</c:f>
              <c:numCache>
                <c:formatCode>General</c:formatCode>
                <c:ptCount val="10"/>
                <c:pt idx="0" formatCode="0">
                  <c:v>159.75800000000001</c:v>
                </c:pt>
                <c:pt idx="1">
                  <c:v>168.16800000000001</c:v>
                </c:pt>
                <c:pt idx="2">
                  <c:v>177.91399999999999</c:v>
                </c:pt>
                <c:pt idx="3">
                  <c:v>196.64699999999999</c:v>
                </c:pt>
                <c:pt idx="4">
                  <c:v>223.50899999999999</c:v>
                </c:pt>
                <c:pt idx="5">
                  <c:v>254.517</c:v>
                </c:pt>
                <c:pt idx="6">
                  <c:v>260.99</c:v>
                </c:pt>
                <c:pt idx="7">
                  <c:v>279.399</c:v>
                </c:pt>
                <c:pt idx="8">
                  <c:v>387.92099999999999</c:v>
                </c:pt>
                <c:pt idx="9">
                  <c:v>513.16899999999998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49-44A2-ABA1-3AC34B48FB7E}"/>
            </c:ext>
          </c:extLst>
        </c:ser>
        <c:ser>
          <c:idx val="9"/>
          <c:order val="9"/>
          <c:tx>
            <c:strRef>
              <c:f>Demographics!$A$183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Demographics!$B$183:$K$183</c:f>
              <c:numCache>
                <c:formatCode>General</c:formatCode>
                <c:ptCount val="10"/>
                <c:pt idx="0" formatCode="0">
                  <c:v>132.405</c:v>
                </c:pt>
                <c:pt idx="1">
                  <c:v>147.99</c:v>
                </c:pt>
                <c:pt idx="2">
                  <c:v>156.77099999999999</c:v>
                </c:pt>
                <c:pt idx="3">
                  <c:v>166.37200000000001</c:v>
                </c:pt>
                <c:pt idx="4">
                  <c:v>184.96700000000001</c:v>
                </c:pt>
                <c:pt idx="5">
                  <c:v>211.59100000000001</c:v>
                </c:pt>
                <c:pt idx="6">
                  <c:v>242.727</c:v>
                </c:pt>
                <c:pt idx="7">
                  <c:v>250.02</c:v>
                </c:pt>
                <c:pt idx="8">
                  <c:v>266.21899999999999</c:v>
                </c:pt>
                <c:pt idx="9">
                  <c:v>367.01400000000001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49-44A2-ABA1-3AC34B48FB7E}"/>
            </c:ext>
          </c:extLst>
        </c:ser>
        <c:ser>
          <c:idx val="10"/>
          <c:order val="10"/>
          <c:tx>
            <c:strRef>
              <c:f>Demographics!$A$184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Demographics!$B$184:$K$184</c:f>
              <c:numCache>
                <c:formatCode>General</c:formatCode>
                <c:ptCount val="10"/>
                <c:pt idx="0" formatCode="0">
                  <c:v>109.999</c:v>
                </c:pt>
                <c:pt idx="1">
                  <c:v>120.85</c:v>
                </c:pt>
                <c:pt idx="2">
                  <c:v>135.91200000000001</c:v>
                </c:pt>
                <c:pt idx="3">
                  <c:v>144.553</c:v>
                </c:pt>
                <c:pt idx="4">
                  <c:v>154.286</c:v>
                </c:pt>
                <c:pt idx="5">
                  <c:v>172.66499999999999</c:v>
                </c:pt>
                <c:pt idx="6">
                  <c:v>198.99600000000001</c:v>
                </c:pt>
                <c:pt idx="7">
                  <c:v>229.39599999999999</c:v>
                </c:pt>
                <c:pt idx="8">
                  <c:v>234.86</c:v>
                </c:pt>
                <c:pt idx="9">
                  <c:v>247.75700000000001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49-44A2-ABA1-3AC34B48FB7E}"/>
            </c:ext>
          </c:extLst>
        </c:ser>
        <c:ser>
          <c:idx val="11"/>
          <c:order val="11"/>
          <c:tx>
            <c:strRef>
              <c:f>Demographics!$A$185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Demographics!$B$185:$K$185</c:f>
              <c:numCache>
                <c:formatCode>General</c:formatCode>
                <c:ptCount val="10"/>
                <c:pt idx="0" formatCode="0">
                  <c:v>87.3</c:v>
                </c:pt>
                <c:pt idx="1">
                  <c:v>98.3</c:v>
                </c:pt>
                <c:pt idx="2">
                  <c:v>108.65300000000001</c:v>
                </c:pt>
                <c:pt idx="3">
                  <c:v>122.76900000000001</c:v>
                </c:pt>
                <c:pt idx="4">
                  <c:v>131.33600000000001</c:v>
                </c:pt>
                <c:pt idx="5">
                  <c:v>141.143</c:v>
                </c:pt>
                <c:pt idx="6">
                  <c:v>159.19300000000001</c:v>
                </c:pt>
                <c:pt idx="7">
                  <c:v>184.49199999999999</c:v>
                </c:pt>
                <c:pt idx="8">
                  <c:v>211.23500000000001</c:v>
                </c:pt>
                <c:pt idx="9">
                  <c:v>213.07400000000001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49-44A2-ABA1-3AC34B48FB7E}"/>
            </c:ext>
          </c:extLst>
        </c:ser>
        <c:ser>
          <c:idx val="12"/>
          <c:order val="12"/>
          <c:tx>
            <c:strRef>
              <c:f>Demographics!$A$186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Demographics!$B$186:$K$186</c:f>
              <c:numCache>
                <c:formatCode>General</c:formatCode>
                <c:ptCount val="10"/>
                <c:pt idx="0" formatCode="0">
                  <c:v>67.802000000000007</c:v>
                </c:pt>
                <c:pt idx="1">
                  <c:v>75.388000000000005</c:v>
                </c:pt>
                <c:pt idx="2">
                  <c:v>85.406999999999996</c:v>
                </c:pt>
                <c:pt idx="3">
                  <c:v>94.903999999999996</c:v>
                </c:pt>
                <c:pt idx="4">
                  <c:v>107.908</c:v>
                </c:pt>
                <c:pt idx="5">
                  <c:v>116.312</c:v>
                </c:pt>
                <c:pt idx="6">
                  <c:v>126.07899999999999</c:v>
                </c:pt>
                <c:pt idx="7">
                  <c:v>143.15600000000001</c:v>
                </c:pt>
                <c:pt idx="8">
                  <c:v>164.596</c:v>
                </c:pt>
                <c:pt idx="9">
                  <c:v>184.48099999999999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49-44A2-ABA1-3AC34B48FB7E}"/>
            </c:ext>
          </c:extLst>
        </c:ser>
        <c:ser>
          <c:idx val="13"/>
          <c:order val="13"/>
          <c:tx>
            <c:strRef>
              <c:f>Demographics!$A$187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Demographics!$B$187:$K$187</c:f>
              <c:numCache>
                <c:formatCode>General</c:formatCode>
                <c:ptCount val="10"/>
                <c:pt idx="0" formatCode="0">
                  <c:v>47.723999999999997</c:v>
                </c:pt>
                <c:pt idx="1">
                  <c:v>55.127000000000002</c:v>
                </c:pt>
                <c:pt idx="2">
                  <c:v>61.664000000000001</c:v>
                </c:pt>
                <c:pt idx="3">
                  <c:v>70.266000000000005</c:v>
                </c:pt>
                <c:pt idx="4">
                  <c:v>78.596999999999994</c:v>
                </c:pt>
                <c:pt idx="5">
                  <c:v>90.141000000000005</c:v>
                </c:pt>
                <c:pt idx="6">
                  <c:v>98.153999999999996</c:v>
                </c:pt>
                <c:pt idx="7">
                  <c:v>107.31399999999999</c:v>
                </c:pt>
                <c:pt idx="8">
                  <c:v>120.69799999999999</c:v>
                </c:pt>
                <c:pt idx="9">
                  <c:v>135.017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49-44A2-ABA1-3AC34B48FB7E}"/>
            </c:ext>
          </c:extLst>
        </c:ser>
        <c:ser>
          <c:idx val="14"/>
          <c:order val="14"/>
          <c:tx>
            <c:strRef>
              <c:f>Demographics!$A$188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Demographics!$B$188:$K$188</c:f>
              <c:numCache>
                <c:formatCode>General</c:formatCode>
                <c:ptCount val="10"/>
                <c:pt idx="0" formatCode="0">
                  <c:v>28.616</c:v>
                </c:pt>
                <c:pt idx="1">
                  <c:v>35.110999999999997</c:v>
                </c:pt>
                <c:pt idx="2">
                  <c:v>40.796999999999997</c:v>
                </c:pt>
                <c:pt idx="3">
                  <c:v>45.917000000000002</c:v>
                </c:pt>
                <c:pt idx="4">
                  <c:v>52.701000000000001</c:v>
                </c:pt>
                <c:pt idx="5">
                  <c:v>59.548999999999999</c:v>
                </c:pt>
                <c:pt idx="6">
                  <c:v>69.17</c:v>
                </c:pt>
                <c:pt idx="7">
                  <c:v>76.191000000000003</c:v>
                </c:pt>
                <c:pt idx="8">
                  <c:v>82.307000000000002</c:v>
                </c:pt>
                <c:pt idx="9">
                  <c:v>89.284999999999997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49-44A2-ABA1-3AC34B48FB7E}"/>
            </c:ext>
          </c:extLst>
        </c:ser>
        <c:ser>
          <c:idx val="15"/>
          <c:order val="15"/>
          <c:tx>
            <c:strRef>
              <c:f>Demographics!$A$189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Demographics!$B$189:$K$189</c:f>
              <c:numCache>
                <c:formatCode>General</c:formatCode>
                <c:ptCount val="10"/>
                <c:pt idx="0" formatCode="0">
                  <c:v>14.840999999999999</c:v>
                </c:pt>
                <c:pt idx="1">
                  <c:v>17.861999999999998</c:v>
                </c:pt>
                <c:pt idx="2">
                  <c:v>22.023</c:v>
                </c:pt>
                <c:pt idx="3">
                  <c:v>25.728000000000002</c:v>
                </c:pt>
                <c:pt idx="4">
                  <c:v>29.167000000000002</c:v>
                </c:pt>
                <c:pt idx="5">
                  <c:v>33.866</c:v>
                </c:pt>
                <c:pt idx="6">
                  <c:v>38.892000000000003</c:v>
                </c:pt>
                <c:pt idx="7">
                  <c:v>45.896000000000001</c:v>
                </c:pt>
                <c:pt idx="8">
                  <c:v>49.774999999999999</c:v>
                </c:pt>
                <c:pt idx="9">
                  <c:v>51.314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49-44A2-ABA1-3AC34B48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02800"/>
        <c:axId val="1514905296"/>
      </c:scatterChart>
      <c:valAx>
        <c:axId val="1514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5296"/>
        <c:crosses val="autoZero"/>
        <c:crossBetween val="midCat"/>
      </c:valAx>
      <c:valAx>
        <c:axId val="1514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Demographics!$A$194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Demographics!$B$194:$K$194</c:f>
              <c:numCache>
                <c:formatCode>General</c:formatCode>
                <c:ptCount val="10"/>
                <c:pt idx="0">
                  <c:v>526.12800000000004</c:v>
                </c:pt>
                <c:pt idx="1">
                  <c:v>678.548</c:v>
                </c:pt>
                <c:pt idx="2">
                  <c:v>800.50300000000004</c:v>
                </c:pt>
                <c:pt idx="3">
                  <c:v>951.90099999999995</c:v>
                </c:pt>
                <c:pt idx="4">
                  <c:v>1138.8889999999999</c:v>
                </c:pt>
                <c:pt idx="5">
                  <c:v>1394.3009999999999</c:v>
                </c:pt>
                <c:pt idx="6">
                  <c:v>1677.8230000000001</c:v>
                </c:pt>
                <c:pt idx="7">
                  <c:v>1992.7149999999999</c:v>
                </c:pt>
                <c:pt idx="8">
                  <c:v>2237.337</c:v>
                </c:pt>
                <c:pt idx="9">
                  <c:v>2353.848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6-42AF-B10E-EAC3A104FD2C}"/>
            </c:ext>
          </c:extLst>
        </c:ser>
        <c:ser>
          <c:idx val="1"/>
          <c:order val="1"/>
          <c:tx>
            <c:strRef>
              <c:f>Demographics!$A$195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Demographics!$B$195:$K$195</c:f>
              <c:numCache>
                <c:formatCode>General</c:formatCode>
                <c:ptCount val="10"/>
                <c:pt idx="0">
                  <c:v>352.59500000000003</c:v>
                </c:pt>
                <c:pt idx="1">
                  <c:v>478.45</c:v>
                </c:pt>
                <c:pt idx="2">
                  <c:v>625.42399999999998</c:v>
                </c:pt>
                <c:pt idx="3">
                  <c:v>750.63900000000001</c:v>
                </c:pt>
                <c:pt idx="4">
                  <c:v>902.67200000000003</c:v>
                </c:pt>
                <c:pt idx="5">
                  <c:v>1091.424</c:v>
                </c:pt>
                <c:pt idx="6">
                  <c:v>1346.829</c:v>
                </c:pt>
                <c:pt idx="7">
                  <c:v>1631.4639999999999</c:v>
                </c:pt>
                <c:pt idx="8">
                  <c:v>1940.953</c:v>
                </c:pt>
                <c:pt idx="9">
                  <c:v>2183.0940000000001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42AF-B10E-EAC3A104FD2C}"/>
            </c:ext>
          </c:extLst>
        </c:ser>
        <c:ser>
          <c:idx val="2"/>
          <c:order val="2"/>
          <c:tx>
            <c:strRef>
              <c:f>Demographics!$A$196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Demographics!$B$196:$K$196</c:f>
              <c:numCache>
                <c:formatCode>General</c:formatCode>
                <c:ptCount val="10"/>
                <c:pt idx="0">
                  <c:v>326.79300000000001</c:v>
                </c:pt>
                <c:pt idx="1">
                  <c:v>339.952</c:v>
                </c:pt>
                <c:pt idx="2">
                  <c:v>464.02</c:v>
                </c:pt>
                <c:pt idx="3">
                  <c:v>610.71199999999999</c:v>
                </c:pt>
                <c:pt idx="4">
                  <c:v>736.11599999999999</c:v>
                </c:pt>
                <c:pt idx="5">
                  <c:v>888.49599999999998</c:v>
                </c:pt>
                <c:pt idx="6">
                  <c:v>1077.318</c:v>
                </c:pt>
                <c:pt idx="7">
                  <c:v>1332.5719999999999</c:v>
                </c:pt>
                <c:pt idx="8">
                  <c:v>1615.5360000000001</c:v>
                </c:pt>
                <c:pt idx="9">
                  <c:v>1924.5530000000001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6-42AF-B10E-EAC3A104FD2C}"/>
            </c:ext>
          </c:extLst>
        </c:ser>
        <c:ser>
          <c:idx val="3"/>
          <c:order val="3"/>
          <c:tx>
            <c:strRef>
              <c:f>Demographics!$A$197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Demographics!$B$197:$K$197</c:f>
              <c:numCache>
                <c:formatCode>General</c:formatCode>
                <c:ptCount val="10"/>
                <c:pt idx="0">
                  <c:v>306.90800000000002</c:v>
                </c:pt>
                <c:pt idx="1">
                  <c:v>317.78699999999998</c:v>
                </c:pt>
                <c:pt idx="2">
                  <c:v>331.92099999999999</c:v>
                </c:pt>
                <c:pt idx="3">
                  <c:v>454.77800000000002</c:v>
                </c:pt>
                <c:pt idx="4">
                  <c:v>600.572</c:v>
                </c:pt>
                <c:pt idx="5">
                  <c:v>726.02300000000002</c:v>
                </c:pt>
                <c:pt idx="6">
                  <c:v>878.62300000000005</c:v>
                </c:pt>
                <c:pt idx="7">
                  <c:v>1067.5150000000001</c:v>
                </c:pt>
                <c:pt idx="8">
                  <c:v>1321.2439999999999</c:v>
                </c:pt>
                <c:pt idx="9">
                  <c:v>1608.7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6-42AF-B10E-EAC3A104FD2C}"/>
            </c:ext>
          </c:extLst>
        </c:ser>
        <c:ser>
          <c:idx val="4"/>
          <c:order val="4"/>
          <c:tx>
            <c:strRef>
              <c:f>Demographics!$A$198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Demographics!$B$198:$K$198</c:f>
              <c:numCache>
                <c:formatCode>General</c:formatCode>
                <c:ptCount val="10"/>
                <c:pt idx="0">
                  <c:v>254.81899999999999</c:v>
                </c:pt>
                <c:pt idx="1">
                  <c:v>297.32299999999998</c:v>
                </c:pt>
                <c:pt idx="2">
                  <c:v>309.05700000000002</c:v>
                </c:pt>
                <c:pt idx="3">
                  <c:v>323.12</c:v>
                </c:pt>
                <c:pt idx="4">
                  <c:v>444.61799999999999</c:v>
                </c:pt>
                <c:pt idx="5">
                  <c:v>589.40099999999995</c:v>
                </c:pt>
                <c:pt idx="6">
                  <c:v>715.35199999999998</c:v>
                </c:pt>
                <c:pt idx="7">
                  <c:v>868.02700000000004</c:v>
                </c:pt>
                <c:pt idx="8">
                  <c:v>1055.079</c:v>
                </c:pt>
                <c:pt idx="9">
                  <c:v>1320.759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6-42AF-B10E-EAC3A104FD2C}"/>
            </c:ext>
          </c:extLst>
        </c:ser>
        <c:ser>
          <c:idx val="5"/>
          <c:order val="5"/>
          <c:tx>
            <c:strRef>
              <c:f>Demographics!$A$199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Demographics!$B$199:$K$199</c:f>
              <c:numCache>
                <c:formatCode>General</c:formatCode>
                <c:ptCount val="10"/>
                <c:pt idx="0">
                  <c:v>207.57900000000001</c:v>
                </c:pt>
                <c:pt idx="1">
                  <c:v>245.5</c:v>
                </c:pt>
                <c:pt idx="2">
                  <c:v>287.62099999999998</c:v>
                </c:pt>
                <c:pt idx="3">
                  <c:v>298.97699999999998</c:v>
                </c:pt>
                <c:pt idx="4">
                  <c:v>313.76499999999999</c:v>
                </c:pt>
                <c:pt idx="5">
                  <c:v>433.89800000000002</c:v>
                </c:pt>
                <c:pt idx="6">
                  <c:v>578.34500000000003</c:v>
                </c:pt>
                <c:pt idx="7">
                  <c:v>704.22799999999995</c:v>
                </c:pt>
                <c:pt idx="8">
                  <c:v>854.32600000000002</c:v>
                </c:pt>
                <c:pt idx="9">
                  <c:v>1054.078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6-42AF-B10E-EAC3A104FD2C}"/>
            </c:ext>
          </c:extLst>
        </c:ser>
        <c:ser>
          <c:idx val="6"/>
          <c:order val="6"/>
          <c:tx>
            <c:strRef>
              <c:f>Demographics!$A$200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Demographics!$B$200:$K$200</c:f>
              <c:numCache>
                <c:formatCode>General</c:formatCode>
                <c:ptCount val="10"/>
                <c:pt idx="0">
                  <c:v>178.965</c:v>
                </c:pt>
                <c:pt idx="1">
                  <c:v>198.82499999999999</c:v>
                </c:pt>
                <c:pt idx="2">
                  <c:v>236.2</c:v>
                </c:pt>
                <c:pt idx="3">
                  <c:v>277.012</c:v>
                </c:pt>
                <c:pt idx="4">
                  <c:v>289.12599999999998</c:v>
                </c:pt>
                <c:pt idx="5">
                  <c:v>304.75599999999997</c:v>
                </c:pt>
                <c:pt idx="6">
                  <c:v>424.13600000000002</c:v>
                </c:pt>
                <c:pt idx="7">
                  <c:v>567.375</c:v>
                </c:pt>
                <c:pt idx="8">
                  <c:v>690.19899999999996</c:v>
                </c:pt>
                <c:pt idx="9">
                  <c:v>847.08799999999997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6-42AF-B10E-EAC3A104FD2C}"/>
            </c:ext>
          </c:extLst>
        </c:ser>
        <c:ser>
          <c:idx val="7"/>
          <c:order val="7"/>
          <c:tx>
            <c:strRef>
              <c:f>Demographics!$A$201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Demographics!$B$201:$K$201</c:f>
              <c:numCache>
                <c:formatCode>General</c:formatCode>
                <c:ptCount val="10"/>
                <c:pt idx="0">
                  <c:v>155.19999999999999</c:v>
                </c:pt>
                <c:pt idx="1">
                  <c:v>170.417</c:v>
                </c:pt>
                <c:pt idx="2">
                  <c:v>190.23400000000001</c:v>
                </c:pt>
                <c:pt idx="3">
                  <c:v>226.46600000000001</c:v>
                </c:pt>
                <c:pt idx="4">
                  <c:v>266.87</c:v>
                </c:pt>
                <c:pt idx="5">
                  <c:v>279.83499999999998</c:v>
                </c:pt>
                <c:pt idx="6">
                  <c:v>296.69</c:v>
                </c:pt>
                <c:pt idx="7">
                  <c:v>414.51299999999998</c:v>
                </c:pt>
                <c:pt idx="8">
                  <c:v>553.59100000000001</c:v>
                </c:pt>
                <c:pt idx="9">
                  <c:v>677.15700000000004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6-42AF-B10E-EAC3A104FD2C}"/>
            </c:ext>
          </c:extLst>
        </c:ser>
        <c:ser>
          <c:idx val="8"/>
          <c:order val="8"/>
          <c:tx>
            <c:strRef>
              <c:f>Demographics!$A$202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Demographics!$B$202:$K$202</c:f>
              <c:numCache>
                <c:formatCode>General</c:formatCode>
                <c:ptCount val="10"/>
                <c:pt idx="0">
                  <c:v>140.553</c:v>
                </c:pt>
                <c:pt idx="1">
                  <c:v>146.87799999999999</c:v>
                </c:pt>
                <c:pt idx="2">
                  <c:v>162.05699999999999</c:v>
                </c:pt>
                <c:pt idx="3">
                  <c:v>181.434</c:v>
                </c:pt>
                <c:pt idx="4">
                  <c:v>217.05099999999999</c:v>
                </c:pt>
                <c:pt idx="5">
                  <c:v>257.08800000000002</c:v>
                </c:pt>
                <c:pt idx="6">
                  <c:v>271.05</c:v>
                </c:pt>
                <c:pt idx="7">
                  <c:v>288.54000000000002</c:v>
                </c:pt>
                <c:pt idx="8">
                  <c:v>402.33699999999999</c:v>
                </c:pt>
                <c:pt idx="9">
                  <c:v>537.63199999999995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C6-42AF-B10E-EAC3A104FD2C}"/>
            </c:ext>
          </c:extLst>
        </c:ser>
        <c:ser>
          <c:idx val="9"/>
          <c:order val="9"/>
          <c:tx>
            <c:strRef>
              <c:f>Demographics!$A$203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Demographics!$B$203:$K$203</c:f>
              <c:numCache>
                <c:formatCode>General</c:formatCode>
                <c:ptCount val="10"/>
                <c:pt idx="0">
                  <c:v>130.56100000000001</c:v>
                </c:pt>
                <c:pt idx="1">
                  <c:v>132.35300000000001</c:v>
                </c:pt>
                <c:pt idx="2">
                  <c:v>138.94300000000001</c:v>
                </c:pt>
                <c:pt idx="3">
                  <c:v>153.845</c:v>
                </c:pt>
                <c:pt idx="4">
                  <c:v>173.035</c:v>
                </c:pt>
                <c:pt idx="5">
                  <c:v>208.06200000000001</c:v>
                </c:pt>
                <c:pt idx="6">
                  <c:v>247.74600000000001</c:v>
                </c:pt>
                <c:pt idx="7">
                  <c:v>262.26400000000001</c:v>
                </c:pt>
                <c:pt idx="8">
                  <c:v>278.68299999999999</c:v>
                </c:pt>
                <c:pt idx="9">
                  <c:v>388.214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6-42AF-B10E-EAC3A104FD2C}"/>
            </c:ext>
          </c:extLst>
        </c:ser>
        <c:ser>
          <c:idx val="10"/>
          <c:order val="10"/>
          <c:tx>
            <c:strRef>
              <c:f>Demographics!$A$204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Demographics!$B$204:$K$204</c:f>
              <c:numCache>
                <c:formatCode>General</c:formatCode>
                <c:ptCount val="10"/>
                <c:pt idx="0">
                  <c:v>116.206</c:v>
                </c:pt>
                <c:pt idx="1">
                  <c:v>121.746</c:v>
                </c:pt>
                <c:pt idx="2">
                  <c:v>123.979</c:v>
                </c:pt>
                <c:pt idx="3">
                  <c:v>130.71299999999999</c:v>
                </c:pt>
                <c:pt idx="4">
                  <c:v>145.41</c:v>
                </c:pt>
                <c:pt idx="5">
                  <c:v>164.40799999999999</c:v>
                </c:pt>
                <c:pt idx="6">
                  <c:v>198.756</c:v>
                </c:pt>
                <c:pt idx="7">
                  <c:v>237.71</c:v>
                </c:pt>
                <c:pt idx="8">
                  <c:v>251.215</c:v>
                </c:pt>
                <c:pt idx="9">
                  <c:v>266.464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C6-42AF-B10E-EAC3A104FD2C}"/>
            </c:ext>
          </c:extLst>
        </c:ser>
        <c:ser>
          <c:idx val="11"/>
          <c:order val="11"/>
          <c:tx>
            <c:strRef>
              <c:f>Demographics!$A$205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Demographics!$B$205:$K$205</c:f>
              <c:numCache>
                <c:formatCode>General</c:formatCode>
                <c:ptCount val="10"/>
                <c:pt idx="0">
                  <c:v>97</c:v>
                </c:pt>
                <c:pt idx="1">
                  <c:v>106.303</c:v>
                </c:pt>
                <c:pt idx="2">
                  <c:v>111.93899999999999</c:v>
                </c:pt>
                <c:pt idx="3">
                  <c:v>114.639</c:v>
                </c:pt>
                <c:pt idx="4">
                  <c:v>121.511</c:v>
                </c:pt>
                <c:pt idx="5">
                  <c:v>135.994</c:v>
                </c:pt>
                <c:pt idx="6">
                  <c:v>154.68299999999999</c:v>
                </c:pt>
                <c:pt idx="7">
                  <c:v>188.00700000000001</c:v>
                </c:pt>
                <c:pt idx="8">
                  <c:v>224.55600000000001</c:v>
                </c:pt>
                <c:pt idx="9">
                  <c:v>236.12899999999999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C6-42AF-B10E-EAC3A104FD2C}"/>
            </c:ext>
          </c:extLst>
        </c:ser>
        <c:ser>
          <c:idx val="12"/>
          <c:order val="12"/>
          <c:tx>
            <c:strRef>
              <c:f>Demographics!$A$206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Demographics!$B$206:$K$206</c:f>
              <c:numCache>
                <c:formatCode>General</c:formatCode>
                <c:ptCount val="10"/>
                <c:pt idx="0">
                  <c:v>78.376000000000005</c:v>
                </c:pt>
                <c:pt idx="1">
                  <c:v>85.778999999999996</c:v>
                </c:pt>
                <c:pt idx="2">
                  <c:v>94.581999999999994</c:v>
                </c:pt>
                <c:pt idx="3">
                  <c:v>100.371</c:v>
                </c:pt>
                <c:pt idx="4">
                  <c:v>103.48099999999999</c:v>
                </c:pt>
                <c:pt idx="5">
                  <c:v>110.515</c:v>
                </c:pt>
                <c:pt idx="6">
                  <c:v>124.60299999999999</c:v>
                </c:pt>
                <c:pt idx="7">
                  <c:v>142.73599999999999</c:v>
                </c:pt>
                <c:pt idx="8">
                  <c:v>173.36699999999999</c:v>
                </c:pt>
                <c:pt idx="9">
                  <c:v>205.55199999999999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C6-42AF-B10E-EAC3A104FD2C}"/>
            </c:ext>
          </c:extLst>
        </c:ser>
        <c:ser>
          <c:idx val="13"/>
          <c:order val="13"/>
          <c:tx>
            <c:strRef>
              <c:f>Demographics!$A$207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Demographics!$B$207:$K$207</c:f>
              <c:numCache>
                <c:formatCode>General</c:formatCode>
                <c:ptCount val="10"/>
                <c:pt idx="0">
                  <c:v>60.14</c:v>
                </c:pt>
                <c:pt idx="1">
                  <c:v>65.23</c:v>
                </c:pt>
                <c:pt idx="2">
                  <c:v>71.912000000000006</c:v>
                </c:pt>
                <c:pt idx="3">
                  <c:v>80.097999999999999</c:v>
                </c:pt>
                <c:pt idx="4">
                  <c:v>85.733000000000004</c:v>
                </c:pt>
                <c:pt idx="5">
                  <c:v>89.266999999999996</c:v>
                </c:pt>
                <c:pt idx="6">
                  <c:v>96.26</c:v>
                </c:pt>
                <c:pt idx="7">
                  <c:v>109.626</c:v>
                </c:pt>
                <c:pt idx="8">
                  <c:v>125.645</c:v>
                </c:pt>
                <c:pt idx="9">
                  <c:v>151.38499999999999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C6-42AF-B10E-EAC3A104FD2C}"/>
            </c:ext>
          </c:extLst>
        </c:ser>
        <c:ser>
          <c:idx val="14"/>
          <c:order val="14"/>
          <c:tx>
            <c:strRef>
              <c:f>Demographics!$A$208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Demographics!$B$208:$K$208</c:f>
              <c:numCache>
                <c:formatCode>General</c:formatCode>
                <c:ptCount val="10"/>
                <c:pt idx="0">
                  <c:v>40.061</c:v>
                </c:pt>
                <c:pt idx="1">
                  <c:v>45.283999999999999</c:v>
                </c:pt>
                <c:pt idx="2">
                  <c:v>49.512</c:v>
                </c:pt>
                <c:pt idx="3">
                  <c:v>55.249000000000002</c:v>
                </c:pt>
                <c:pt idx="4">
                  <c:v>62.197000000000003</c:v>
                </c:pt>
                <c:pt idx="5">
                  <c:v>67.433999999999997</c:v>
                </c:pt>
                <c:pt idx="6">
                  <c:v>71.120999999999995</c:v>
                </c:pt>
                <c:pt idx="7">
                  <c:v>77.8</c:v>
                </c:pt>
                <c:pt idx="8">
                  <c:v>88.807000000000002</c:v>
                </c:pt>
                <c:pt idx="9">
                  <c:v>100.953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C6-42AF-B10E-EAC3A104FD2C}"/>
            </c:ext>
          </c:extLst>
        </c:ser>
        <c:ser>
          <c:idx val="15"/>
          <c:order val="15"/>
          <c:tx>
            <c:strRef>
              <c:f>Demographics!$A$209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Demographics!$B$209:$K$209</c:f>
              <c:numCache>
                <c:formatCode>General</c:formatCode>
                <c:ptCount val="10"/>
                <c:pt idx="0">
                  <c:v>26.19</c:v>
                </c:pt>
                <c:pt idx="1">
                  <c:v>25.728000000000002</c:v>
                </c:pt>
                <c:pt idx="2">
                  <c:v>29.297999999999998</c:v>
                </c:pt>
                <c:pt idx="3">
                  <c:v>32.44</c:v>
                </c:pt>
                <c:pt idx="4">
                  <c:v>36.642000000000003</c:v>
                </c:pt>
                <c:pt idx="5">
                  <c:v>41.908999999999999</c:v>
                </c:pt>
                <c:pt idx="6">
                  <c:v>46.204999999999998</c:v>
                </c:pt>
                <c:pt idx="7">
                  <c:v>49.720999999999997</c:v>
                </c:pt>
                <c:pt idx="8">
                  <c:v>54.652999999999999</c:v>
                </c:pt>
                <c:pt idx="9">
                  <c:v>61.912999999999997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C6-42AF-B10E-EAC3A104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53472"/>
        <c:axId val="1461850144"/>
      </c:scatterChart>
      <c:valAx>
        <c:axId val="14618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0144"/>
        <c:crosses val="autoZero"/>
        <c:crossBetween val="midCat"/>
      </c:valAx>
      <c:valAx>
        <c:axId val="1461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3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historical age distribution in broad</a:t>
            </a:r>
            <a:r>
              <a:rPr lang="en-US" baseline="0"/>
              <a:t> age groups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Ages 9-14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Demographics!$AA$110:$AE$110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Demographics!$AA$111:$AE$111</c:f>
              <c:numCache>
                <c:formatCode>General</c:formatCode>
                <c:ptCount val="5"/>
                <c:pt idx="0">
                  <c:v>0.12350906560165938</c:v>
                </c:pt>
                <c:pt idx="1">
                  <c:v>0.12209031535343037</c:v>
                </c:pt>
                <c:pt idx="2">
                  <c:v>0.10225855169950235</c:v>
                </c:pt>
                <c:pt idx="3">
                  <c:v>0.11046601901807133</c:v>
                </c:pt>
                <c:pt idx="4">
                  <c:v>0.10150963193563783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B-4E4C-BB3D-76A489E12A95}"/>
            </c:ext>
          </c:extLst>
        </c:ser>
        <c:ser>
          <c:idx val="1"/>
          <c:order val="1"/>
          <c:tx>
            <c:v>Ages 15-24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Demographics!$AA$110:$AE$110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Demographics!$AA$112:$AE$112</c:f>
              <c:numCache>
                <c:formatCode>General</c:formatCode>
                <c:ptCount val="5"/>
                <c:pt idx="0">
                  <c:v>0.21424574618741338</c:v>
                </c:pt>
                <c:pt idx="1">
                  <c:v>0.2173382877390653</c:v>
                </c:pt>
                <c:pt idx="2">
                  <c:v>0.21871213070500883</c:v>
                </c:pt>
                <c:pt idx="3">
                  <c:v>0.19578630982101591</c:v>
                </c:pt>
                <c:pt idx="4">
                  <c:v>0.17749164586583602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B-4E4C-BB3D-76A489E12A95}"/>
            </c:ext>
          </c:extLst>
        </c:ser>
        <c:ser>
          <c:idx val="2"/>
          <c:order val="2"/>
          <c:tx>
            <c:v>Ages 25-34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Demographics!$AA$110:$AE$110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Demographics!$AA$113:$AE$113</c:f>
              <c:numCache>
                <c:formatCode>General</c:formatCode>
                <c:ptCount val="5"/>
                <c:pt idx="0">
                  <c:v>0.15468782125344566</c:v>
                </c:pt>
                <c:pt idx="1">
                  <c:v>0.15232401436943113</c:v>
                </c:pt>
                <c:pt idx="2">
                  <c:v>0.1683373000479077</c:v>
                </c:pt>
                <c:pt idx="3">
                  <c:v>0.17274911956912906</c:v>
                </c:pt>
                <c:pt idx="4">
                  <c:v>0.18491088179023007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9B-4E4C-BB3D-76A489E12A95}"/>
            </c:ext>
          </c:extLst>
        </c:ser>
        <c:ser>
          <c:idx val="3"/>
          <c:order val="3"/>
          <c:tx>
            <c:v>Ages 35-49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Demographics!$AA$110:$AE$110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Demographics!$AA$114:$AE$114</c:f>
              <c:numCache>
                <c:formatCode>General</c:formatCode>
                <c:ptCount val="5"/>
                <c:pt idx="0">
                  <c:v>0.15181873042154517</c:v>
                </c:pt>
                <c:pt idx="1">
                  <c:v>0.15758172341177071</c:v>
                </c:pt>
                <c:pt idx="2">
                  <c:v>0.1541820399619219</c:v>
                </c:pt>
                <c:pt idx="3">
                  <c:v>0.15017719655374592</c:v>
                </c:pt>
                <c:pt idx="4">
                  <c:v>0.172924814490065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9B-4E4C-BB3D-76A489E12A95}"/>
            </c:ext>
          </c:extLst>
        </c:ser>
        <c:ser>
          <c:idx val="4"/>
          <c:order val="4"/>
          <c:tx>
            <c:v>Ages 50-74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Demographics!$AA$110:$AE$110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Demographics!$AA$115:$AE$115</c:f>
              <c:numCache>
                <c:formatCode>General</c:formatCode>
                <c:ptCount val="5"/>
                <c:pt idx="0">
                  <c:v>0.10840258003475223</c:v>
                </c:pt>
                <c:pt idx="1">
                  <c:v>0.11509451360468317</c:v>
                </c:pt>
                <c:pt idx="2">
                  <c:v>0.12745079027998585</c:v>
                </c:pt>
                <c:pt idx="3">
                  <c:v>0.12328644315757724</c:v>
                </c:pt>
                <c:pt idx="4">
                  <c:v>0.13675450933835043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9B-4E4C-BB3D-76A489E12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13648"/>
        <c:axId val="1023012400"/>
      </c:scatterChart>
      <c:valAx>
        <c:axId val="1023013648"/>
        <c:scaling>
          <c:orientation val="minMax"/>
          <c:max val="210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2400"/>
        <c:crosses val="autoZero"/>
        <c:crossBetween val="midCat"/>
      </c:valAx>
      <c:valAx>
        <c:axId val="10230124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59531</xdr:colOff>
      <xdr:row>153</xdr:row>
      <xdr:rowOff>29369</xdr:rowOff>
    </xdr:from>
    <xdr:to>
      <xdr:col>27</xdr:col>
      <xdr:colOff>353218</xdr:colOff>
      <xdr:row>163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391584</xdr:colOff>
      <xdr:row>161</xdr:row>
      <xdr:rowOff>42333</xdr:rowOff>
    </xdr:from>
    <xdr:to>
      <xdr:col>28</xdr:col>
      <xdr:colOff>15121</xdr:colOff>
      <xdr:row>194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147204</xdr:colOff>
      <xdr:row>195</xdr:row>
      <xdr:rowOff>68696</xdr:rowOff>
    </xdr:from>
    <xdr:to>
      <xdr:col>27</xdr:col>
      <xdr:colOff>46181</xdr:colOff>
      <xdr:row>222</xdr:row>
      <xdr:rowOff>80818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122465</xdr:colOff>
      <xdr:row>115</xdr:row>
      <xdr:rowOff>383721</xdr:rowOff>
    </xdr:from>
    <xdr:to>
      <xdr:col>36</xdr:col>
      <xdr:colOff>140609</xdr:colOff>
      <xdr:row>135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1"/>
  <sheetViews>
    <sheetView tabSelected="1" topLeftCell="A171" zoomScale="90" zoomScaleNormal="90" workbookViewId="0">
      <selection activeCell="M194" sqref="M194:M209"/>
    </sheetView>
  </sheetViews>
  <sheetFormatPr defaultRowHeight="15" x14ac:dyDescent="0.25"/>
  <cols>
    <col min="1" max="2" width="11.85546875" customWidth="1"/>
    <col min="3" max="3" width="15.28515625" bestFit="1" customWidth="1"/>
    <col min="4" max="4" width="10.42578125" bestFit="1" customWidth="1"/>
    <col min="5" max="5" width="10.85546875" bestFit="1" customWidth="1"/>
    <col min="8" max="8" width="13" customWidth="1"/>
    <col min="13" max="13" width="12.5703125" customWidth="1"/>
    <col min="14" max="14" width="9.140625" customWidth="1"/>
    <col min="15" max="15" width="9.85546875" bestFit="1" customWidth="1"/>
  </cols>
  <sheetData>
    <row r="1" spans="1:27" x14ac:dyDescent="0.25">
      <c r="A1" s="70" t="s">
        <v>86</v>
      </c>
      <c r="B1" s="70"/>
      <c r="C1" s="70"/>
      <c r="D1" s="70"/>
      <c r="E1" s="70"/>
      <c r="F1" s="70"/>
      <c r="G1" s="70"/>
      <c r="H1" s="7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71" t="s">
        <v>35</v>
      </c>
      <c r="B2" s="71"/>
      <c r="C2" s="71"/>
      <c r="D2" s="71"/>
      <c r="E2" s="71"/>
      <c r="F2" s="71"/>
      <c r="G2" s="71"/>
      <c r="H2" s="7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6"/>
      <c r="B3" s="6"/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</row>
    <row r="4" spans="1:27" x14ac:dyDescent="0.25">
      <c r="A4" s="4" t="s">
        <v>0</v>
      </c>
      <c r="B4" s="34">
        <v>1950</v>
      </c>
      <c r="C4" s="35">
        <v>7.4809999999999999</v>
      </c>
      <c r="D4" s="4"/>
      <c r="E4" s="4"/>
      <c r="F4" s="4"/>
      <c r="G4" s="4"/>
      <c r="H4" t="s">
        <v>36</v>
      </c>
    </row>
    <row r="5" spans="1:27" x14ac:dyDescent="0.25">
      <c r="A5" s="4" t="s">
        <v>1</v>
      </c>
      <c r="B5" s="34">
        <f>B4+5</f>
        <v>1955</v>
      </c>
      <c r="C5" s="35">
        <v>7.7850000000000001</v>
      </c>
      <c r="D5" s="4"/>
      <c r="E5" s="4"/>
      <c r="F5" s="4"/>
      <c r="G5" s="4"/>
    </row>
    <row r="6" spans="1:27" x14ac:dyDescent="0.25">
      <c r="A6" s="4" t="s">
        <v>2</v>
      </c>
      <c r="B6" s="34">
        <f t="shared" ref="B6:B33" si="0">B5+5</f>
        <v>1960</v>
      </c>
      <c r="C6" s="35">
        <v>8.0650000000000013</v>
      </c>
      <c r="D6" s="4"/>
      <c r="E6" s="4"/>
      <c r="F6" s="4"/>
      <c r="G6" s="4"/>
    </row>
    <row r="7" spans="1:27" x14ac:dyDescent="0.25">
      <c r="A7" s="4" t="s">
        <v>3</v>
      </c>
      <c r="B7" s="34">
        <f t="shared" si="0"/>
        <v>1965</v>
      </c>
      <c r="C7" s="35">
        <v>8.1100000000000012</v>
      </c>
      <c r="D7" s="4"/>
      <c r="E7" s="4"/>
      <c r="F7" s="4"/>
      <c r="G7" s="4"/>
    </row>
    <row r="8" spans="1:27" x14ac:dyDescent="0.25">
      <c r="A8" s="4" t="s">
        <v>4</v>
      </c>
      <c r="B8" s="34">
        <f t="shared" si="0"/>
        <v>1970</v>
      </c>
      <c r="C8" s="35">
        <v>7.99</v>
      </c>
      <c r="D8" s="4"/>
      <c r="E8" s="4"/>
      <c r="F8" s="4"/>
      <c r="G8" s="4"/>
    </row>
    <row r="9" spans="1:27" x14ac:dyDescent="0.25">
      <c r="A9" s="4" t="s">
        <v>5</v>
      </c>
      <c r="B9" s="34">
        <f t="shared" si="0"/>
        <v>1975</v>
      </c>
      <c r="C9" s="35">
        <v>7.64</v>
      </c>
      <c r="D9" s="4"/>
      <c r="E9" s="4"/>
      <c r="F9" s="4"/>
      <c r="G9" s="4"/>
    </row>
    <row r="10" spans="1:27" x14ac:dyDescent="0.25">
      <c r="A10" s="4" t="s">
        <v>6</v>
      </c>
      <c r="B10" s="34">
        <f t="shared" si="0"/>
        <v>1980</v>
      </c>
      <c r="C10" s="35">
        <v>7.2160000000000002</v>
      </c>
      <c r="D10" s="4"/>
      <c r="E10" s="4"/>
      <c r="F10" s="4"/>
      <c r="G10" s="4"/>
    </row>
    <row r="11" spans="1:27" x14ac:dyDescent="0.25">
      <c r="A11" s="4" t="s">
        <v>7</v>
      </c>
      <c r="B11" s="34">
        <f t="shared" si="0"/>
        <v>1985</v>
      </c>
      <c r="C11" s="35">
        <v>6.5380000000000003</v>
      </c>
      <c r="D11" s="4"/>
      <c r="E11" s="4"/>
      <c r="F11" s="4"/>
      <c r="G11" s="4"/>
    </row>
    <row r="12" spans="1:27" x14ac:dyDescent="0.25">
      <c r="A12" s="4" t="s">
        <v>8</v>
      </c>
      <c r="B12" s="34">
        <f t="shared" si="0"/>
        <v>1990</v>
      </c>
      <c r="C12" s="35">
        <v>5.65</v>
      </c>
      <c r="D12" s="4"/>
      <c r="E12" s="4"/>
      <c r="F12" s="4"/>
      <c r="G12" s="4"/>
    </row>
    <row r="13" spans="1:27" x14ac:dyDescent="0.25">
      <c r="A13" s="4" t="s">
        <v>9</v>
      </c>
      <c r="B13" s="34">
        <f t="shared" si="0"/>
        <v>1995</v>
      </c>
      <c r="C13" s="35">
        <v>5.35</v>
      </c>
      <c r="D13" s="4"/>
      <c r="E13" s="4"/>
      <c r="F13" s="4"/>
      <c r="G13" s="4"/>
    </row>
    <row r="14" spans="1:27" x14ac:dyDescent="0.25">
      <c r="A14" s="4" t="s">
        <v>10</v>
      </c>
      <c r="B14" s="34">
        <f t="shared" si="0"/>
        <v>2000</v>
      </c>
      <c r="C14" s="35">
        <v>4.9999999999999991</v>
      </c>
      <c r="D14" s="4"/>
      <c r="E14" s="4"/>
      <c r="F14" s="4"/>
      <c r="G14" s="4"/>
    </row>
    <row r="15" spans="1:27" x14ac:dyDescent="0.25">
      <c r="A15" s="4" t="s">
        <v>11</v>
      </c>
      <c r="B15" s="34">
        <f t="shared" si="0"/>
        <v>2005</v>
      </c>
      <c r="C15" s="35">
        <v>4.6500000000000004</v>
      </c>
      <c r="D15" s="4"/>
      <c r="E15" s="4"/>
      <c r="F15" s="4"/>
      <c r="G15" s="4"/>
    </row>
    <row r="16" spans="1:27" x14ac:dyDescent="0.25">
      <c r="A16" s="4" t="s">
        <v>12</v>
      </c>
      <c r="B16" s="34">
        <f t="shared" si="0"/>
        <v>2010</v>
      </c>
      <c r="C16" s="35">
        <v>4.0599999999999996</v>
      </c>
      <c r="D16" s="4"/>
      <c r="E16" s="4"/>
      <c r="F16" s="4"/>
      <c r="G16" s="4"/>
    </row>
    <row r="17" spans="1:23" x14ac:dyDescent="0.25">
      <c r="A17" s="4" t="s">
        <v>13</v>
      </c>
      <c r="B17" s="34">
        <f t="shared" si="0"/>
        <v>2015</v>
      </c>
      <c r="C17" s="35">
        <v>3.52</v>
      </c>
      <c r="D17" s="4"/>
      <c r="E17" s="4"/>
      <c r="F17" s="4"/>
      <c r="G17" s="4"/>
    </row>
    <row r="18" spans="1:23" x14ac:dyDescent="0.25">
      <c r="A18" s="5" t="s">
        <v>19</v>
      </c>
      <c r="B18" s="34">
        <f t="shared" si="0"/>
        <v>2020</v>
      </c>
      <c r="C18" s="35">
        <v>3.2588000000000008</v>
      </c>
      <c r="D18" s="44">
        <v>2.7869999999999999</v>
      </c>
      <c r="E18" s="44">
        <v>2.9504000000000001</v>
      </c>
      <c r="F18" s="44">
        <v>3.5507</v>
      </c>
      <c r="G18" s="44">
        <v>3.7019000000000002</v>
      </c>
      <c r="H18" s="7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4" t="s">
        <v>20</v>
      </c>
      <c r="B19" s="34">
        <f t="shared" si="0"/>
        <v>2025</v>
      </c>
      <c r="C19" s="55">
        <v>3.0358999999999998</v>
      </c>
      <c r="D19" s="44">
        <v>2.3673000000000002</v>
      </c>
      <c r="E19" s="44">
        <v>2.6175999999999999</v>
      </c>
      <c r="F19" s="44">
        <v>3.4304000000000001</v>
      </c>
      <c r="G19" s="44">
        <v>3.6402999999999999</v>
      </c>
    </row>
    <row r="20" spans="1:23" x14ac:dyDescent="0.25">
      <c r="A20" s="4" t="s">
        <v>21</v>
      </c>
      <c r="B20" s="34">
        <f t="shared" si="0"/>
        <v>2030</v>
      </c>
      <c r="C20" s="55">
        <v>2.8525</v>
      </c>
      <c r="D20" s="44">
        <v>2.0817999999999999</v>
      </c>
      <c r="E20" s="44">
        <v>2.3666</v>
      </c>
      <c r="F20" s="44">
        <v>3.3098999999999998</v>
      </c>
      <c r="G20" s="44">
        <v>3.5525000000000002</v>
      </c>
    </row>
    <row r="21" spans="1:23" x14ac:dyDescent="0.25">
      <c r="A21" s="4" t="s">
        <v>22</v>
      </c>
      <c r="B21" s="34">
        <f t="shared" si="0"/>
        <v>2035</v>
      </c>
      <c r="C21" s="55">
        <v>2.6886999999999999</v>
      </c>
      <c r="D21" s="44">
        <v>1.8773</v>
      </c>
      <c r="E21" s="44">
        <v>2.1728000000000001</v>
      </c>
      <c r="F21" s="44">
        <v>3.2035</v>
      </c>
      <c r="G21" s="44">
        <v>3.4704000000000002</v>
      </c>
    </row>
    <row r="22" spans="1:23" x14ac:dyDescent="0.25">
      <c r="A22" s="4" t="s">
        <v>23</v>
      </c>
      <c r="B22" s="34">
        <f t="shared" si="0"/>
        <v>2040</v>
      </c>
      <c r="C22" s="55">
        <v>2.5554999999999999</v>
      </c>
      <c r="D22" s="44">
        <v>1.7146999999999999</v>
      </c>
      <c r="E22" s="44">
        <v>2.0228999999999999</v>
      </c>
      <c r="F22" s="44">
        <v>3.1034999999999999</v>
      </c>
      <c r="G22" s="44">
        <v>3.3875999999999999</v>
      </c>
    </row>
    <row r="23" spans="1:23" x14ac:dyDescent="0.25">
      <c r="A23" s="4" t="s">
        <v>24</v>
      </c>
      <c r="B23" s="34">
        <f t="shared" si="0"/>
        <v>2045</v>
      </c>
      <c r="C23" s="55">
        <v>2.4356</v>
      </c>
      <c r="D23" s="44">
        <v>1.5908</v>
      </c>
      <c r="E23" s="44">
        <v>1.8907</v>
      </c>
      <c r="F23" s="44">
        <v>3.0026000000000002</v>
      </c>
      <c r="G23" s="44">
        <v>3.3132999999999999</v>
      </c>
    </row>
    <row r="24" spans="1:23" x14ac:dyDescent="0.25">
      <c r="A24" s="4" t="s">
        <v>25</v>
      </c>
      <c r="B24" s="34">
        <f t="shared" si="0"/>
        <v>2050</v>
      </c>
      <c r="C24" s="55">
        <v>2.3313999999999995</v>
      </c>
      <c r="D24" s="44">
        <v>1.4864999999999999</v>
      </c>
      <c r="E24" s="44">
        <v>1.7866</v>
      </c>
      <c r="F24" s="44">
        <v>2.9083999999999999</v>
      </c>
      <c r="G24" s="44">
        <v>3.2259000000000002</v>
      </c>
    </row>
    <row r="25" spans="1:23" x14ac:dyDescent="0.25">
      <c r="A25" s="4" t="s">
        <v>26</v>
      </c>
      <c r="B25" s="34">
        <f t="shared" si="0"/>
        <v>2055</v>
      </c>
      <c r="C25" s="55">
        <v>2.2336999999999994</v>
      </c>
      <c r="D25" s="44">
        <v>1.3817999999999999</v>
      </c>
      <c r="E25" s="44">
        <v>1.6839</v>
      </c>
      <c r="F25" s="44">
        <v>2.8311000000000002</v>
      </c>
      <c r="G25" s="44">
        <v>3.1596000000000002</v>
      </c>
    </row>
    <row r="26" spans="1:23" x14ac:dyDescent="0.25">
      <c r="A26" s="4" t="s">
        <v>27</v>
      </c>
      <c r="B26" s="34">
        <f t="shared" si="0"/>
        <v>2060</v>
      </c>
      <c r="C26" s="55">
        <v>2.1492999999999998</v>
      </c>
      <c r="D26" s="44">
        <v>1.3080000000000001</v>
      </c>
      <c r="E26" s="44">
        <v>1.6012999999999999</v>
      </c>
      <c r="F26" s="44">
        <v>2.7606000000000002</v>
      </c>
      <c r="G26" s="44">
        <v>3.0958999999999999</v>
      </c>
    </row>
    <row r="27" spans="1:23" x14ac:dyDescent="0.25">
      <c r="A27" s="4" t="s">
        <v>28</v>
      </c>
      <c r="B27" s="34">
        <f t="shared" si="0"/>
        <v>2065</v>
      </c>
      <c r="C27" s="55">
        <v>2.0713000000000004</v>
      </c>
      <c r="D27" s="44">
        <v>1.2298</v>
      </c>
      <c r="E27" s="44">
        <v>1.5284</v>
      </c>
      <c r="F27" s="44">
        <v>2.6882999999999999</v>
      </c>
      <c r="G27" s="44">
        <v>3.024</v>
      </c>
    </row>
    <row r="28" spans="1:23" x14ac:dyDescent="0.25">
      <c r="A28" s="4" t="s">
        <v>29</v>
      </c>
      <c r="B28" s="34">
        <f t="shared" si="0"/>
        <v>2070</v>
      </c>
      <c r="C28" s="55">
        <v>2.0036</v>
      </c>
      <c r="D28" s="44">
        <v>1.1572</v>
      </c>
      <c r="E28" s="44">
        <v>1.4666999999999999</v>
      </c>
      <c r="F28" s="44">
        <v>2.6135999999999999</v>
      </c>
      <c r="G28" s="44">
        <v>2.9624000000000001</v>
      </c>
    </row>
    <row r="29" spans="1:23" x14ac:dyDescent="0.25">
      <c r="A29" s="4" t="s">
        <v>30</v>
      </c>
      <c r="B29" s="34">
        <f t="shared" si="0"/>
        <v>2075</v>
      </c>
      <c r="C29" s="55">
        <v>1.9453999999999998</v>
      </c>
      <c r="D29" s="44">
        <v>1.1103000000000001</v>
      </c>
      <c r="E29" s="44">
        <v>1.4157</v>
      </c>
      <c r="F29" s="44">
        <v>2.5522</v>
      </c>
      <c r="G29" s="44">
        <v>2.9104000000000001</v>
      </c>
    </row>
    <row r="30" spans="1:23" x14ac:dyDescent="0.25">
      <c r="A30" s="4" t="s">
        <v>31</v>
      </c>
      <c r="B30" s="34">
        <f t="shared" si="0"/>
        <v>2080</v>
      </c>
      <c r="C30" s="55">
        <v>1.8951000000000002</v>
      </c>
      <c r="D30" s="44">
        <v>1.0632999999999999</v>
      </c>
      <c r="E30" s="44">
        <v>1.3813</v>
      </c>
      <c r="F30" s="44">
        <v>2.4817</v>
      </c>
      <c r="G30" s="44">
        <v>2.8532000000000002</v>
      </c>
    </row>
    <row r="31" spans="1:23" x14ac:dyDescent="0.25">
      <c r="A31" s="4" t="s">
        <v>32</v>
      </c>
      <c r="B31" s="34">
        <f t="shared" si="0"/>
        <v>2085</v>
      </c>
      <c r="C31" s="55">
        <v>1.8574000000000002</v>
      </c>
      <c r="D31" s="44">
        <v>1.0351999999999999</v>
      </c>
      <c r="E31" s="44">
        <v>1.3528</v>
      </c>
      <c r="F31" s="44">
        <v>2.4174000000000002</v>
      </c>
      <c r="G31" s="44">
        <v>2.7812999999999999</v>
      </c>
    </row>
    <row r="32" spans="1:23" x14ac:dyDescent="0.25">
      <c r="A32" s="4" t="s">
        <v>33</v>
      </c>
      <c r="B32" s="34">
        <f t="shared" si="0"/>
        <v>2090</v>
      </c>
      <c r="C32" s="55">
        <v>1.8286000000000002</v>
      </c>
      <c r="D32" s="44">
        <v>1.0026999999999999</v>
      </c>
      <c r="E32" s="44">
        <v>1.3259000000000001</v>
      </c>
      <c r="F32" s="44">
        <v>2.3552</v>
      </c>
      <c r="G32" s="44">
        <v>2.7433999999999998</v>
      </c>
    </row>
    <row r="33" spans="1:27" x14ac:dyDescent="0.25">
      <c r="A33" s="4" t="s">
        <v>34</v>
      </c>
      <c r="B33" s="34">
        <f t="shared" si="0"/>
        <v>2095</v>
      </c>
      <c r="C33" s="55">
        <v>1.8050999999999999</v>
      </c>
      <c r="D33" s="44">
        <v>0.99380000000000002</v>
      </c>
      <c r="E33" s="44">
        <v>1.3147</v>
      </c>
      <c r="F33" s="44">
        <v>2.3060999999999998</v>
      </c>
      <c r="G33" s="44">
        <v>2.6858</v>
      </c>
    </row>
    <row r="36" spans="1:27" x14ac:dyDescent="0.25">
      <c r="A36" s="70" t="s">
        <v>87</v>
      </c>
      <c r="B36" s="70"/>
      <c r="C36" s="70"/>
      <c r="D36" s="70"/>
      <c r="E36" s="70"/>
      <c r="F36" s="70"/>
      <c r="G36" s="70"/>
      <c r="H36" s="7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71" t="s">
        <v>35</v>
      </c>
      <c r="B37" s="71"/>
      <c r="C37" s="71"/>
      <c r="D37" s="71"/>
      <c r="E37" s="71"/>
      <c r="F37" s="71"/>
      <c r="G37" s="71"/>
      <c r="H37" s="7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0" customFormat="1" x14ac:dyDescent="0.25">
      <c r="A38" s="72" t="s">
        <v>54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4"/>
    </row>
    <row r="39" spans="1:27" x14ac:dyDescent="0.25">
      <c r="A39" s="6"/>
      <c r="B39" s="6">
        <v>1950</v>
      </c>
      <c r="C39" s="6">
        <v>1955</v>
      </c>
      <c r="D39" s="6">
        <v>1960</v>
      </c>
      <c r="E39" s="6">
        <v>1965</v>
      </c>
      <c r="F39" s="6">
        <v>1970</v>
      </c>
      <c r="G39" s="6">
        <v>1975</v>
      </c>
      <c r="H39" s="6">
        <v>1980</v>
      </c>
      <c r="I39" s="6">
        <v>1985</v>
      </c>
      <c r="J39" s="6">
        <v>1990</v>
      </c>
      <c r="K39" s="6">
        <v>1995</v>
      </c>
      <c r="L39" s="6">
        <v>2000</v>
      </c>
      <c r="M39" s="6">
        <v>2005</v>
      </c>
      <c r="N39" s="6">
        <v>2010</v>
      </c>
      <c r="O39" s="6">
        <v>2015</v>
      </c>
      <c r="P39" s="6">
        <v>2020</v>
      </c>
    </row>
    <row r="40" spans="1:27" x14ac:dyDescent="0.25">
      <c r="A40" s="15" t="s">
        <v>38</v>
      </c>
      <c r="B40" s="56">
        <v>530.10400000000004</v>
      </c>
      <c r="C40" s="4">
        <v>677.54600000000005</v>
      </c>
      <c r="D40" s="4">
        <v>801.89499999999998</v>
      </c>
      <c r="E40" s="4">
        <v>952.15599999999995</v>
      </c>
      <c r="F40" s="4">
        <v>1142.9079999999999</v>
      </c>
      <c r="G40" s="4">
        <v>1404.2339999999999</v>
      </c>
      <c r="H40" s="4">
        <v>1696.405</v>
      </c>
      <c r="I40" s="4">
        <v>2020.893</v>
      </c>
      <c r="J40" s="4">
        <v>2270.92</v>
      </c>
      <c r="K40" s="4">
        <v>2392.2289999999998</v>
      </c>
      <c r="L40" s="4">
        <v>2794.201</v>
      </c>
      <c r="M40" s="4">
        <v>3132.962</v>
      </c>
      <c r="N40" s="4">
        <v>3462.1089999999999</v>
      </c>
      <c r="O40" s="4">
        <v>3544.5050000000001</v>
      </c>
      <c r="P40" s="4">
        <v>3558.3429999999998</v>
      </c>
    </row>
    <row r="41" spans="1:27" x14ac:dyDescent="0.25">
      <c r="A41" s="15" t="s">
        <v>39</v>
      </c>
      <c r="B41" s="56">
        <v>354.14699999999999</v>
      </c>
      <c r="C41" s="4">
        <v>478.06599999999997</v>
      </c>
      <c r="D41" s="4">
        <v>620.524</v>
      </c>
      <c r="E41" s="4">
        <v>745.995</v>
      </c>
      <c r="F41" s="4">
        <v>897.00099999999998</v>
      </c>
      <c r="G41" s="4">
        <v>1089.038</v>
      </c>
      <c r="H41" s="4">
        <v>1350.6959999999999</v>
      </c>
      <c r="I41" s="4">
        <v>1644.307</v>
      </c>
      <c r="J41" s="4">
        <v>1960.962</v>
      </c>
      <c r="K41" s="4">
        <v>2203.3530000000001</v>
      </c>
      <c r="L41" s="4">
        <v>2309.2719999999999</v>
      </c>
      <c r="M41" s="4">
        <v>2704.826</v>
      </c>
      <c r="N41" s="4">
        <v>3062.1979999999999</v>
      </c>
      <c r="O41" s="4">
        <v>3411.3249999999998</v>
      </c>
      <c r="P41" s="4">
        <v>3508.2669999999998</v>
      </c>
    </row>
    <row r="42" spans="1:27" x14ac:dyDescent="0.25">
      <c r="A42" s="15" t="s">
        <v>40</v>
      </c>
      <c r="B42" s="56">
        <v>326.98599999999999</v>
      </c>
      <c r="C42" s="4">
        <v>341.363</v>
      </c>
      <c r="D42" s="4">
        <v>463.54700000000003</v>
      </c>
      <c r="E42" s="4">
        <v>604.98800000000006</v>
      </c>
      <c r="F42" s="4">
        <v>730.43</v>
      </c>
      <c r="G42" s="4">
        <v>881.66300000000001</v>
      </c>
      <c r="H42" s="4">
        <v>1073.934</v>
      </c>
      <c r="I42" s="4">
        <v>1335.3430000000001</v>
      </c>
      <c r="J42" s="4">
        <v>1625.636</v>
      </c>
      <c r="K42" s="4">
        <v>1937.1469999999999</v>
      </c>
      <c r="L42" s="4">
        <v>2165.1869999999999</v>
      </c>
      <c r="M42" s="4">
        <v>2267.56</v>
      </c>
      <c r="N42" s="4">
        <v>2670.7550000000001</v>
      </c>
      <c r="O42" s="4">
        <v>3040.2959999999998</v>
      </c>
      <c r="P42" s="4">
        <v>3395.31</v>
      </c>
    </row>
    <row r="43" spans="1:27" x14ac:dyDescent="0.25">
      <c r="A43" s="15" t="s">
        <v>41</v>
      </c>
      <c r="B43" s="56">
        <v>316.221</v>
      </c>
      <c r="C43" s="4">
        <v>318.005</v>
      </c>
      <c r="D43" s="4">
        <v>333.24099999999999</v>
      </c>
      <c r="E43" s="4">
        <v>453.52300000000002</v>
      </c>
      <c r="F43" s="4">
        <v>593.84900000000005</v>
      </c>
      <c r="G43" s="4">
        <v>719.10799999999995</v>
      </c>
      <c r="H43" s="4">
        <v>870.702</v>
      </c>
      <c r="I43" s="4">
        <v>1062.8620000000001</v>
      </c>
      <c r="J43" s="4">
        <v>1321.492</v>
      </c>
      <c r="K43" s="4">
        <v>1612.4110000000001</v>
      </c>
      <c r="L43" s="4">
        <v>1905.8720000000001</v>
      </c>
      <c r="M43" s="4">
        <v>2129.7710000000002</v>
      </c>
      <c r="N43" s="4">
        <v>2234.4760000000001</v>
      </c>
      <c r="O43" s="4">
        <v>2648.703</v>
      </c>
      <c r="P43" s="4">
        <v>3021.8609999999999</v>
      </c>
    </row>
    <row r="44" spans="1:27" x14ac:dyDescent="0.25">
      <c r="A44" s="15" t="s">
        <v>42</v>
      </c>
      <c r="B44" s="56">
        <v>271.601</v>
      </c>
      <c r="C44" s="4">
        <v>304.50299999999999</v>
      </c>
      <c r="D44" s="4">
        <v>307.54399999999998</v>
      </c>
      <c r="E44" s="4">
        <v>321.97500000000002</v>
      </c>
      <c r="F44" s="4">
        <v>440.40600000000001</v>
      </c>
      <c r="G44" s="4">
        <v>579.30499999999995</v>
      </c>
      <c r="H44" s="4">
        <v>705.30899999999997</v>
      </c>
      <c r="I44" s="4">
        <v>856.80399999999997</v>
      </c>
      <c r="J44" s="4">
        <v>1045.797</v>
      </c>
      <c r="K44" s="4">
        <v>1312.4690000000001</v>
      </c>
      <c r="L44" s="4">
        <v>1572.5809999999999</v>
      </c>
      <c r="M44" s="4">
        <v>1860.0509999999999</v>
      </c>
      <c r="N44" s="4">
        <v>2074.1889999999999</v>
      </c>
      <c r="O44" s="4">
        <v>2201.8820000000001</v>
      </c>
      <c r="P44" s="4">
        <v>2619.2020000000002</v>
      </c>
    </row>
    <row r="45" spans="1:27" x14ac:dyDescent="0.25">
      <c r="A45" s="15" t="s">
        <v>43</v>
      </c>
      <c r="B45" s="56">
        <v>230.666</v>
      </c>
      <c r="C45" s="4">
        <v>259.23099999999999</v>
      </c>
      <c r="D45" s="4">
        <v>292.14100000000002</v>
      </c>
      <c r="E45" s="4">
        <v>294.44799999999998</v>
      </c>
      <c r="F45" s="4">
        <v>309.71800000000002</v>
      </c>
      <c r="G45" s="4">
        <v>426.37599999999998</v>
      </c>
      <c r="H45" s="4">
        <v>565.22</v>
      </c>
      <c r="I45" s="4">
        <v>690.98599999999999</v>
      </c>
      <c r="J45" s="4">
        <v>838.75599999999997</v>
      </c>
      <c r="K45" s="4">
        <v>1037.9939999999999</v>
      </c>
      <c r="L45" s="4">
        <v>1264.461</v>
      </c>
      <c r="M45" s="4">
        <v>1517.6469999999999</v>
      </c>
      <c r="N45" s="4">
        <v>1793.3610000000001</v>
      </c>
      <c r="O45" s="4">
        <v>2032.4960000000001</v>
      </c>
      <c r="P45" s="4">
        <v>2167.181</v>
      </c>
    </row>
    <row r="46" spans="1:27" x14ac:dyDescent="0.25">
      <c r="A46" s="15" t="s">
        <v>44</v>
      </c>
      <c r="B46" s="56">
        <v>199.917</v>
      </c>
      <c r="C46" s="4">
        <v>219.32900000000001</v>
      </c>
      <c r="D46" s="4">
        <v>247.82599999999999</v>
      </c>
      <c r="E46" s="4">
        <v>278.96899999999999</v>
      </c>
      <c r="F46" s="4">
        <v>282.46699999999998</v>
      </c>
      <c r="G46" s="4">
        <v>298.673</v>
      </c>
      <c r="H46" s="4">
        <v>414.83</v>
      </c>
      <c r="I46" s="4">
        <v>552.23</v>
      </c>
      <c r="J46" s="4">
        <v>673.80799999999999</v>
      </c>
      <c r="K46" s="4">
        <v>827.22199999999998</v>
      </c>
      <c r="L46" s="4">
        <v>986.48400000000004</v>
      </c>
      <c r="M46" s="4">
        <v>1204.3820000000001</v>
      </c>
      <c r="N46" s="4">
        <v>1454.2139999999999</v>
      </c>
      <c r="O46" s="4">
        <v>1748.8420000000001</v>
      </c>
      <c r="P46" s="4">
        <v>1992.6479999999999</v>
      </c>
    </row>
    <row r="47" spans="1:27" x14ac:dyDescent="0.25">
      <c r="A47" s="15" t="s">
        <v>45</v>
      </c>
      <c r="B47" s="56">
        <v>179.64400000000001</v>
      </c>
      <c r="C47" s="4">
        <v>188.89400000000001</v>
      </c>
      <c r="D47" s="4">
        <v>208.416</v>
      </c>
      <c r="E47" s="4">
        <v>235.53399999999999</v>
      </c>
      <c r="F47" s="4">
        <v>266.57400000000001</v>
      </c>
      <c r="G47" s="4">
        <v>271.33800000000002</v>
      </c>
      <c r="H47" s="4">
        <v>289.20600000000002</v>
      </c>
      <c r="I47" s="4">
        <v>403.41500000000002</v>
      </c>
      <c r="J47" s="4">
        <v>535.23599999999999</v>
      </c>
      <c r="K47" s="4">
        <v>655.97500000000002</v>
      </c>
      <c r="L47" s="4">
        <v>771.62599999999998</v>
      </c>
      <c r="M47" s="4">
        <v>922.33500000000004</v>
      </c>
      <c r="N47" s="4">
        <v>1145.7</v>
      </c>
      <c r="O47" s="4">
        <v>1408.165</v>
      </c>
      <c r="P47" s="4">
        <v>1704.425</v>
      </c>
    </row>
    <row r="48" spans="1:27" x14ac:dyDescent="0.25">
      <c r="A48" s="15" t="s">
        <v>46</v>
      </c>
      <c r="B48" s="56">
        <v>159.75800000000001</v>
      </c>
      <c r="C48" s="4">
        <v>168.16800000000001</v>
      </c>
      <c r="D48" s="4">
        <v>177.91399999999999</v>
      </c>
      <c r="E48" s="4">
        <v>196.64699999999999</v>
      </c>
      <c r="F48" s="4">
        <v>223.50899999999999</v>
      </c>
      <c r="G48" s="4">
        <v>254.517</v>
      </c>
      <c r="H48" s="4">
        <v>260.99</v>
      </c>
      <c r="I48" s="4">
        <v>279.399</v>
      </c>
      <c r="J48" s="4">
        <v>387.92099999999999</v>
      </c>
      <c r="K48" s="4">
        <v>513.16899999999998</v>
      </c>
      <c r="L48" s="4">
        <v>600</v>
      </c>
      <c r="M48" s="4">
        <v>707.25699999999995</v>
      </c>
      <c r="N48" s="4">
        <v>869.54499999999996</v>
      </c>
      <c r="O48" s="4">
        <v>1099.9870000000001</v>
      </c>
      <c r="P48" s="4">
        <v>1362.4010000000001</v>
      </c>
    </row>
    <row r="49" spans="1:16" x14ac:dyDescent="0.25">
      <c r="A49" s="15" t="s">
        <v>47</v>
      </c>
      <c r="B49" s="56">
        <v>132.405</v>
      </c>
      <c r="C49" s="4">
        <v>147.99</v>
      </c>
      <c r="D49" s="4">
        <v>156.77099999999999</v>
      </c>
      <c r="E49" s="4">
        <v>166.37200000000001</v>
      </c>
      <c r="F49" s="4">
        <v>184.96700000000001</v>
      </c>
      <c r="G49" s="4">
        <v>211.59100000000001</v>
      </c>
      <c r="H49" s="4">
        <v>242.727</v>
      </c>
      <c r="I49" s="4">
        <v>250.02</v>
      </c>
      <c r="J49" s="4">
        <v>266.21899999999999</v>
      </c>
      <c r="K49" s="4">
        <v>367.01400000000001</v>
      </c>
      <c r="L49" s="4">
        <v>462.19200000000001</v>
      </c>
      <c r="M49" s="4">
        <v>541.072</v>
      </c>
      <c r="N49" s="4">
        <v>660.13900000000001</v>
      </c>
      <c r="O49" s="4">
        <v>826.80600000000004</v>
      </c>
      <c r="P49" s="4">
        <v>1055.1659999999999</v>
      </c>
    </row>
    <row r="50" spans="1:16" x14ac:dyDescent="0.25">
      <c r="A50" s="15" t="s">
        <v>48</v>
      </c>
      <c r="B50" s="56">
        <v>109.999</v>
      </c>
      <c r="C50" s="4">
        <v>120.85</v>
      </c>
      <c r="D50" s="4">
        <v>135.91200000000001</v>
      </c>
      <c r="E50" s="4">
        <v>144.553</v>
      </c>
      <c r="F50" s="4">
        <v>154.286</v>
      </c>
      <c r="G50" s="4">
        <v>172.66499999999999</v>
      </c>
      <c r="H50" s="4">
        <v>198.99600000000001</v>
      </c>
      <c r="I50" s="4">
        <v>229.39599999999999</v>
      </c>
      <c r="J50" s="4">
        <v>234.86</v>
      </c>
      <c r="K50" s="4">
        <v>247.75700000000001</v>
      </c>
      <c r="L50" s="4">
        <v>324.85899999999998</v>
      </c>
      <c r="M50" s="4">
        <v>409.03199999999998</v>
      </c>
      <c r="N50" s="4">
        <v>497.05700000000002</v>
      </c>
      <c r="O50" s="4">
        <v>618.23699999999997</v>
      </c>
      <c r="P50" s="4">
        <v>782.09799999999996</v>
      </c>
    </row>
    <row r="51" spans="1:16" x14ac:dyDescent="0.25">
      <c r="A51" s="15" t="s">
        <v>49</v>
      </c>
      <c r="B51" s="56">
        <v>87.3</v>
      </c>
      <c r="C51" s="4">
        <v>98.3</v>
      </c>
      <c r="D51" s="4">
        <v>108.65300000000001</v>
      </c>
      <c r="E51" s="4">
        <v>122.76900000000001</v>
      </c>
      <c r="F51" s="4">
        <v>131.33600000000001</v>
      </c>
      <c r="G51" s="4">
        <v>141.143</v>
      </c>
      <c r="H51" s="4">
        <v>159.19300000000001</v>
      </c>
      <c r="I51" s="4">
        <v>184.49199999999999</v>
      </c>
      <c r="J51" s="4">
        <v>211.23500000000001</v>
      </c>
      <c r="K51" s="4">
        <v>213.07400000000001</v>
      </c>
      <c r="L51" s="4">
        <v>214.274</v>
      </c>
      <c r="M51" s="4">
        <v>280.44099999999997</v>
      </c>
      <c r="N51" s="4">
        <v>367.35899999999998</v>
      </c>
      <c r="O51" s="4">
        <v>455.88299999999998</v>
      </c>
      <c r="P51" s="4">
        <v>573.69100000000003</v>
      </c>
    </row>
    <row r="52" spans="1:16" x14ac:dyDescent="0.25">
      <c r="A52" s="15" t="s">
        <v>50</v>
      </c>
      <c r="B52" s="56">
        <v>67.802000000000007</v>
      </c>
      <c r="C52" s="4">
        <v>75.388000000000005</v>
      </c>
      <c r="D52" s="4">
        <v>85.406999999999996</v>
      </c>
      <c r="E52" s="4">
        <v>94.903999999999996</v>
      </c>
      <c r="F52" s="4">
        <v>107.908</v>
      </c>
      <c r="G52" s="4">
        <v>116.312</v>
      </c>
      <c r="H52" s="4">
        <v>126.07899999999999</v>
      </c>
      <c r="I52" s="4">
        <v>143.15600000000001</v>
      </c>
      <c r="J52" s="4">
        <v>164.596</v>
      </c>
      <c r="K52" s="4">
        <v>184.48099999999999</v>
      </c>
      <c r="L52" s="4">
        <v>177.34200000000001</v>
      </c>
      <c r="M52" s="4">
        <v>177.60400000000001</v>
      </c>
      <c r="N52" s="4">
        <v>242.78299999999999</v>
      </c>
      <c r="O52" s="4">
        <v>326.197</v>
      </c>
      <c r="P52" s="4">
        <v>410.863</v>
      </c>
    </row>
    <row r="53" spans="1:16" x14ac:dyDescent="0.25">
      <c r="A53" s="15" t="s">
        <v>51</v>
      </c>
      <c r="B53" s="56">
        <v>47.723999999999997</v>
      </c>
      <c r="C53" s="4">
        <v>55.127000000000002</v>
      </c>
      <c r="D53" s="4">
        <v>61.664000000000001</v>
      </c>
      <c r="E53" s="4">
        <v>70.266000000000005</v>
      </c>
      <c r="F53" s="4">
        <v>78.596999999999994</v>
      </c>
      <c r="G53" s="4">
        <v>90.141000000000005</v>
      </c>
      <c r="H53" s="4">
        <v>98.153999999999996</v>
      </c>
      <c r="I53" s="4">
        <v>107.31399999999999</v>
      </c>
      <c r="J53" s="4">
        <v>120.69799999999999</v>
      </c>
      <c r="K53" s="4">
        <v>135.017</v>
      </c>
      <c r="L53" s="4">
        <v>143.703</v>
      </c>
      <c r="M53" s="4">
        <v>137.04300000000001</v>
      </c>
      <c r="N53" s="4">
        <v>144.018</v>
      </c>
      <c r="O53" s="4">
        <v>203.68700000000001</v>
      </c>
      <c r="P53" s="4">
        <v>279.48099999999999</v>
      </c>
    </row>
    <row r="54" spans="1:16" x14ac:dyDescent="0.25">
      <c r="A54" s="15" t="s">
        <v>52</v>
      </c>
      <c r="B54" s="56">
        <v>28.616</v>
      </c>
      <c r="C54" s="4">
        <v>35.110999999999997</v>
      </c>
      <c r="D54" s="4">
        <v>40.796999999999997</v>
      </c>
      <c r="E54" s="4">
        <v>45.917000000000002</v>
      </c>
      <c r="F54" s="4">
        <v>52.701000000000001</v>
      </c>
      <c r="G54" s="4">
        <v>59.548999999999999</v>
      </c>
      <c r="H54" s="4">
        <v>69.17</v>
      </c>
      <c r="I54" s="4">
        <v>76.191000000000003</v>
      </c>
      <c r="J54" s="4">
        <v>82.307000000000002</v>
      </c>
      <c r="K54" s="4">
        <v>89.284999999999997</v>
      </c>
      <c r="L54" s="4">
        <v>94.103999999999999</v>
      </c>
      <c r="M54" s="4">
        <v>98.856999999999999</v>
      </c>
      <c r="N54" s="4">
        <v>99.944000000000003</v>
      </c>
      <c r="O54" s="4">
        <v>110.20399999999999</v>
      </c>
      <c r="P54" s="4">
        <v>161.035</v>
      </c>
    </row>
    <row r="55" spans="1:16" x14ac:dyDescent="0.25">
      <c r="A55" s="15" t="s">
        <v>53</v>
      </c>
      <c r="B55" s="56">
        <v>14.840999999999999</v>
      </c>
      <c r="C55" s="4">
        <v>17.861999999999998</v>
      </c>
      <c r="D55" s="4">
        <v>22.023</v>
      </c>
      <c r="E55" s="4">
        <v>25.728000000000002</v>
      </c>
      <c r="F55" s="4">
        <v>29.167000000000002</v>
      </c>
      <c r="G55" s="4">
        <v>33.866</v>
      </c>
      <c r="H55" s="4">
        <v>38.892000000000003</v>
      </c>
      <c r="I55" s="4">
        <v>45.896000000000001</v>
      </c>
      <c r="J55" s="4">
        <v>49.774999999999999</v>
      </c>
      <c r="K55" s="4">
        <v>51.314</v>
      </c>
      <c r="L55" s="4">
        <v>51.887999999999998</v>
      </c>
      <c r="M55" s="4">
        <v>53.573</v>
      </c>
      <c r="N55" s="4">
        <v>60.344999999999999</v>
      </c>
      <c r="O55" s="4">
        <v>65.712999999999994</v>
      </c>
      <c r="P55" s="4">
        <v>76.403999999999996</v>
      </c>
    </row>
    <row r="56" spans="1:16" x14ac:dyDescent="0.25">
      <c r="A56" s="16"/>
    </row>
    <row r="57" spans="1:16" x14ac:dyDescent="0.25">
      <c r="A57" s="9"/>
    </row>
    <row r="58" spans="1:16" x14ac:dyDescent="0.25">
      <c r="A58" s="67" t="s">
        <v>55</v>
      </c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9"/>
    </row>
    <row r="59" spans="1:16" x14ac:dyDescent="0.25">
      <c r="A59" s="6"/>
      <c r="B59" s="6">
        <v>1950</v>
      </c>
      <c r="C59" s="6">
        <v>1955</v>
      </c>
      <c r="D59" s="6">
        <v>1960</v>
      </c>
      <c r="E59" s="6">
        <v>1965</v>
      </c>
      <c r="F59" s="6">
        <v>1970</v>
      </c>
      <c r="G59" s="6">
        <v>1975</v>
      </c>
      <c r="H59" s="6">
        <v>1980</v>
      </c>
      <c r="I59" s="6">
        <v>1985</v>
      </c>
      <c r="J59" s="6">
        <v>1990</v>
      </c>
      <c r="K59" s="6">
        <v>1995</v>
      </c>
      <c r="L59" s="6">
        <v>2000</v>
      </c>
      <c r="M59" s="6">
        <v>2005</v>
      </c>
      <c r="N59" s="6">
        <v>2010</v>
      </c>
      <c r="O59" s="6">
        <v>2015</v>
      </c>
      <c r="P59" s="6">
        <v>2020</v>
      </c>
    </row>
    <row r="60" spans="1:16" x14ac:dyDescent="0.25">
      <c r="A60" s="15" t="s">
        <v>38</v>
      </c>
      <c r="B60" s="4">
        <v>526.12800000000004</v>
      </c>
      <c r="C60" s="4">
        <v>678.548</v>
      </c>
      <c r="D60" s="4">
        <v>800.50300000000004</v>
      </c>
      <c r="E60" s="4">
        <v>951.90099999999995</v>
      </c>
      <c r="F60" s="4">
        <v>1138.8889999999999</v>
      </c>
      <c r="G60" s="4">
        <v>1394.3009999999999</v>
      </c>
      <c r="H60" s="4">
        <v>1677.8230000000001</v>
      </c>
      <c r="I60" s="4">
        <v>1992.7149999999999</v>
      </c>
      <c r="J60" s="4">
        <v>2237.337</v>
      </c>
      <c r="K60" s="4">
        <v>2353.848</v>
      </c>
      <c r="L60" s="4">
        <v>2744.68</v>
      </c>
      <c r="M60" s="4">
        <v>3075.279</v>
      </c>
      <c r="N60" s="4">
        <v>3390.8629999999998</v>
      </c>
      <c r="O60" s="4">
        <v>3491.221</v>
      </c>
      <c r="P60" s="4">
        <v>3486.0210000000002</v>
      </c>
    </row>
    <row r="61" spans="1:16" x14ac:dyDescent="0.25">
      <c r="A61" s="15" t="s">
        <v>39</v>
      </c>
      <c r="B61" s="4">
        <v>352.59500000000003</v>
      </c>
      <c r="C61" s="4">
        <v>478.45</v>
      </c>
      <c r="D61" s="4">
        <v>625.42399999999998</v>
      </c>
      <c r="E61" s="4">
        <v>750.63900000000001</v>
      </c>
      <c r="F61" s="4">
        <v>902.67200000000003</v>
      </c>
      <c r="G61" s="4">
        <v>1091.424</v>
      </c>
      <c r="H61" s="4">
        <v>1346.829</v>
      </c>
      <c r="I61" s="4">
        <v>1631.4639999999999</v>
      </c>
      <c r="J61" s="4">
        <v>1940.953</v>
      </c>
      <c r="K61" s="4">
        <v>2183.0940000000001</v>
      </c>
      <c r="L61" s="4">
        <v>2290.3620000000001</v>
      </c>
      <c r="M61" s="4">
        <v>2678.6390000000001</v>
      </c>
      <c r="N61" s="4">
        <v>3018.3670000000002</v>
      </c>
      <c r="O61" s="4">
        <v>3353.1439999999998</v>
      </c>
      <c r="P61" s="4">
        <v>3461.279</v>
      </c>
    </row>
    <row r="62" spans="1:16" x14ac:dyDescent="0.25">
      <c r="A62" s="15" t="s">
        <v>40</v>
      </c>
      <c r="B62" s="4">
        <v>326.79300000000001</v>
      </c>
      <c r="C62" s="4">
        <v>339.952</v>
      </c>
      <c r="D62" s="4">
        <v>464.02</v>
      </c>
      <c r="E62" s="4">
        <v>610.71199999999999</v>
      </c>
      <c r="F62" s="4">
        <v>736.11599999999999</v>
      </c>
      <c r="G62" s="4">
        <v>888.49599999999998</v>
      </c>
      <c r="H62" s="4">
        <v>1077.318</v>
      </c>
      <c r="I62" s="4">
        <v>1332.5719999999999</v>
      </c>
      <c r="J62" s="4">
        <v>1615.5360000000001</v>
      </c>
      <c r="K62" s="4">
        <v>1924.5530000000001</v>
      </c>
      <c r="L62" s="4">
        <v>2159.6559999999999</v>
      </c>
      <c r="M62" s="4">
        <v>2265.5639999999999</v>
      </c>
      <c r="N62" s="4">
        <v>2654.402</v>
      </c>
      <c r="O62" s="4">
        <v>3001.846</v>
      </c>
      <c r="P62" s="4">
        <v>3340.913</v>
      </c>
    </row>
    <row r="63" spans="1:16" x14ac:dyDescent="0.25">
      <c r="A63" s="15" t="s">
        <v>41</v>
      </c>
      <c r="B63" s="4">
        <v>306.90800000000002</v>
      </c>
      <c r="C63" s="4">
        <v>317.78699999999998</v>
      </c>
      <c r="D63" s="4">
        <v>331.92099999999999</v>
      </c>
      <c r="E63" s="4">
        <v>454.77800000000002</v>
      </c>
      <c r="F63" s="4">
        <v>600.572</v>
      </c>
      <c r="G63" s="4">
        <v>726.02300000000002</v>
      </c>
      <c r="H63" s="4">
        <v>878.62300000000005</v>
      </c>
      <c r="I63" s="4">
        <v>1067.5150000000001</v>
      </c>
      <c r="J63" s="4">
        <v>1321.2439999999999</v>
      </c>
      <c r="K63" s="4">
        <v>1608.7</v>
      </c>
      <c r="L63" s="4">
        <v>1904.5170000000001</v>
      </c>
      <c r="M63" s="4">
        <v>2137.7130000000002</v>
      </c>
      <c r="N63" s="4">
        <v>2242.0169999999998</v>
      </c>
      <c r="O63" s="4">
        <v>2638.4279999999999</v>
      </c>
      <c r="P63" s="4">
        <v>2988.7950000000001</v>
      </c>
    </row>
    <row r="64" spans="1:16" x14ac:dyDescent="0.25">
      <c r="A64" s="15" t="s">
        <v>42</v>
      </c>
      <c r="B64" s="4">
        <v>254.81899999999999</v>
      </c>
      <c r="C64" s="4">
        <v>297.32299999999998</v>
      </c>
      <c r="D64" s="4">
        <v>309.05700000000002</v>
      </c>
      <c r="E64" s="4">
        <v>323.12</v>
      </c>
      <c r="F64" s="4">
        <v>444.61799999999999</v>
      </c>
      <c r="G64" s="4">
        <v>589.40099999999995</v>
      </c>
      <c r="H64" s="4">
        <v>715.35199999999998</v>
      </c>
      <c r="I64" s="4">
        <v>868.02700000000004</v>
      </c>
      <c r="J64" s="4">
        <v>1055.079</v>
      </c>
      <c r="K64" s="4">
        <v>1320.759</v>
      </c>
      <c r="L64" s="4">
        <v>1580.1079999999999</v>
      </c>
      <c r="M64" s="4">
        <v>1872.1189999999999</v>
      </c>
      <c r="N64" s="4">
        <v>2097.8389999999999</v>
      </c>
      <c r="O64" s="4">
        <v>2218.2339999999999</v>
      </c>
      <c r="P64" s="4">
        <v>2617.3910000000001</v>
      </c>
    </row>
    <row r="65" spans="1:17" x14ac:dyDescent="0.25">
      <c r="A65" s="15" t="s">
        <v>43</v>
      </c>
      <c r="B65" s="4">
        <v>207.57900000000001</v>
      </c>
      <c r="C65" s="4">
        <v>245.5</v>
      </c>
      <c r="D65" s="4">
        <v>287.62099999999998</v>
      </c>
      <c r="E65" s="4">
        <v>298.97699999999998</v>
      </c>
      <c r="F65" s="4">
        <v>313.76499999999999</v>
      </c>
      <c r="G65" s="4">
        <v>433.89800000000002</v>
      </c>
      <c r="H65" s="4">
        <v>578.34500000000003</v>
      </c>
      <c r="I65" s="4">
        <v>704.22799999999995</v>
      </c>
      <c r="J65" s="4">
        <v>854.32600000000002</v>
      </c>
      <c r="K65" s="4">
        <v>1054.078</v>
      </c>
      <c r="L65" s="4">
        <v>1278.6389999999999</v>
      </c>
      <c r="M65" s="4">
        <v>1529.6469999999999</v>
      </c>
      <c r="N65" s="4">
        <v>1818.0820000000001</v>
      </c>
      <c r="O65" s="4">
        <v>2063.39</v>
      </c>
      <c r="P65" s="4">
        <v>2190.5</v>
      </c>
    </row>
    <row r="66" spans="1:17" x14ac:dyDescent="0.25">
      <c r="A66" s="15" t="s">
        <v>44</v>
      </c>
      <c r="B66" s="4">
        <v>178.965</v>
      </c>
      <c r="C66" s="4">
        <v>198.82499999999999</v>
      </c>
      <c r="D66" s="4">
        <v>236.2</v>
      </c>
      <c r="E66" s="4">
        <v>277.012</v>
      </c>
      <c r="F66" s="4">
        <v>289.12599999999998</v>
      </c>
      <c r="G66" s="4">
        <v>304.75599999999997</v>
      </c>
      <c r="H66" s="4">
        <v>424.13600000000002</v>
      </c>
      <c r="I66" s="4">
        <v>567.375</v>
      </c>
      <c r="J66" s="4">
        <v>690.19899999999996</v>
      </c>
      <c r="K66" s="4">
        <v>847.08799999999997</v>
      </c>
      <c r="L66" s="4">
        <v>1003.39</v>
      </c>
      <c r="M66" s="4">
        <v>1214.3209999999999</v>
      </c>
      <c r="N66" s="4">
        <v>1472.3409999999999</v>
      </c>
      <c r="O66" s="4">
        <v>1778.5409999999999</v>
      </c>
      <c r="P66" s="4">
        <v>2030.0440000000001</v>
      </c>
    </row>
    <row r="67" spans="1:17" x14ac:dyDescent="0.25">
      <c r="A67" s="15" t="s">
        <v>45</v>
      </c>
      <c r="B67" s="4">
        <v>155.19999999999999</v>
      </c>
      <c r="C67" s="4">
        <v>170.417</v>
      </c>
      <c r="D67" s="4">
        <v>190.23400000000001</v>
      </c>
      <c r="E67" s="4">
        <v>226.46600000000001</v>
      </c>
      <c r="F67" s="4">
        <v>266.87</v>
      </c>
      <c r="G67" s="4">
        <v>279.83499999999998</v>
      </c>
      <c r="H67" s="4">
        <v>296.69</v>
      </c>
      <c r="I67" s="4">
        <v>414.51299999999998</v>
      </c>
      <c r="J67" s="4">
        <v>553.59100000000001</v>
      </c>
      <c r="K67" s="4">
        <v>677.15700000000004</v>
      </c>
      <c r="L67" s="4">
        <v>793.59900000000005</v>
      </c>
      <c r="M67" s="4">
        <v>935.38099999999997</v>
      </c>
      <c r="N67" s="4">
        <v>1159.8579999999999</v>
      </c>
      <c r="O67" s="4">
        <v>1432.489</v>
      </c>
      <c r="P67" s="4">
        <v>1743.029</v>
      </c>
    </row>
    <row r="68" spans="1:17" x14ac:dyDescent="0.25">
      <c r="A68" s="15" t="s">
        <v>46</v>
      </c>
      <c r="B68" s="4">
        <v>140.553</v>
      </c>
      <c r="C68" s="4">
        <v>146.87799999999999</v>
      </c>
      <c r="D68" s="4">
        <v>162.05699999999999</v>
      </c>
      <c r="E68" s="4">
        <v>181.434</v>
      </c>
      <c r="F68" s="4">
        <v>217.05099999999999</v>
      </c>
      <c r="G68" s="4">
        <v>257.08800000000002</v>
      </c>
      <c r="H68" s="4">
        <v>271.05</v>
      </c>
      <c r="I68" s="4">
        <v>288.54000000000002</v>
      </c>
      <c r="J68" s="4">
        <v>402.33699999999999</v>
      </c>
      <c r="K68" s="4">
        <v>537.63199999999995</v>
      </c>
      <c r="L68" s="4">
        <v>628.12400000000002</v>
      </c>
      <c r="M68" s="4">
        <v>731.42600000000004</v>
      </c>
      <c r="N68" s="4">
        <v>887.47500000000002</v>
      </c>
      <c r="O68" s="4">
        <v>1121.7439999999999</v>
      </c>
      <c r="P68" s="4">
        <v>1397.049</v>
      </c>
    </row>
    <row r="69" spans="1:17" x14ac:dyDescent="0.25">
      <c r="A69" s="15" t="s">
        <v>47</v>
      </c>
      <c r="B69" s="4">
        <v>130.56100000000001</v>
      </c>
      <c r="C69" s="4">
        <v>132.35300000000001</v>
      </c>
      <c r="D69" s="4">
        <v>138.94300000000001</v>
      </c>
      <c r="E69" s="4">
        <v>153.845</v>
      </c>
      <c r="F69" s="4">
        <v>173.035</v>
      </c>
      <c r="G69" s="4">
        <v>208.06200000000001</v>
      </c>
      <c r="H69" s="4">
        <v>247.74600000000001</v>
      </c>
      <c r="I69" s="4">
        <v>262.26400000000001</v>
      </c>
      <c r="J69" s="4">
        <v>278.68299999999999</v>
      </c>
      <c r="K69" s="4">
        <v>388.214</v>
      </c>
      <c r="L69" s="4">
        <v>497.30700000000002</v>
      </c>
      <c r="M69" s="4">
        <v>577.23500000000001</v>
      </c>
      <c r="N69" s="4">
        <v>690.89400000000001</v>
      </c>
      <c r="O69" s="4">
        <v>853.59100000000001</v>
      </c>
      <c r="P69" s="4">
        <v>1088.4290000000001</v>
      </c>
    </row>
    <row r="70" spans="1:17" x14ac:dyDescent="0.25">
      <c r="A70" s="15" t="s">
        <v>48</v>
      </c>
      <c r="B70" s="4">
        <v>116.206</v>
      </c>
      <c r="C70" s="4">
        <v>121.746</v>
      </c>
      <c r="D70" s="4">
        <v>123.979</v>
      </c>
      <c r="E70" s="4">
        <v>130.71299999999999</v>
      </c>
      <c r="F70" s="4">
        <v>145.41</v>
      </c>
      <c r="G70" s="4">
        <v>164.40799999999999</v>
      </c>
      <c r="H70" s="4">
        <v>198.756</v>
      </c>
      <c r="I70" s="4">
        <v>237.71</v>
      </c>
      <c r="J70" s="4">
        <v>251.215</v>
      </c>
      <c r="K70" s="4">
        <v>266.464</v>
      </c>
      <c r="L70" s="4">
        <v>356.84699999999998</v>
      </c>
      <c r="M70" s="4">
        <v>454.13400000000001</v>
      </c>
      <c r="N70" s="4">
        <v>541.01400000000001</v>
      </c>
      <c r="O70" s="4">
        <v>658.98800000000006</v>
      </c>
      <c r="P70" s="4">
        <v>821.97500000000002</v>
      </c>
    </row>
    <row r="71" spans="1:17" x14ac:dyDescent="0.25">
      <c r="A71" s="15" t="s">
        <v>49</v>
      </c>
      <c r="B71" s="4">
        <v>97</v>
      </c>
      <c r="C71" s="4">
        <v>106.303</v>
      </c>
      <c r="D71" s="4">
        <v>111.93899999999999</v>
      </c>
      <c r="E71" s="4">
        <v>114.639</v>
      </c>
      <c r="F71" s="4">
        <v>121.511</v>
      </c>
      <c r="G71" s="4">
        <v>135.994</v>
      </c>
      <c r="H71" s="4">
        <v>154.68299999999999</v>
      </c>
      <c r="I71" s="4">
        <v>188.00700000000001</v>
      </c>
      <c r="J71" s="4">
        <v>224.55600000000001</v>
      </c>
      <c r="K71" s="4">
        <v>236.12899999999999</v>
      </c>
      <c r="L71" s="4">
        <v>242.233</v>
      </c>
      <c r="M71" s="4">
        <v>322.36399999999998</v>
      </c>
      <c r="N71" s="4">
        <v>420.16199999999998</v>
      </c>
      <c r="O71" s="4">
        <v>509.68400000000003</v>
      </c>
      <c r="P71" s="4">
        <v>627.83900000000006</v>
      </c>
    </row>
    <row r="72" spans="1:17" x14ac:dyDescent="0.25">
      <c r="A72" s="15" t="s">
        <v>50</v>
      </c>
      <c r="B72" s="4">
        <v>78.376000000000005</v>
      </c>
      <c r="C72" s="4">
        <v>85.778999999999996</v>
      </c>
      <c r="D72" s="4">
        <v>94.581999999999994</v>
      </c>
      <c r="E72" s="4">
        <v>100.371</v>
      </c>
      <c r="F72" s="4">
        <v>103.48099999999999</v>
      </c>
      <c r="G72" s="4">
        <v>110.515</v>
      </c>
      <c r="H72" s="4">
        <v>124.60299999999999</v>
      </c>
      <c r="I72" s="4">
        <v>142.73599999999999</v>
      </c>
      <c r="J72" s="4">
        <v>173.36699999999999</v>
      </c>
      <c r="K72" s="4">
        <v>205.55199999999999</v>
      </c>
      <c r="L72" s="4">
        <v>209.96299999999999</v>
      </c>
      <c r="M72" s="4">
        <v>214.01499999999999</v>
      </c>
      <c r="N72" s="4">
        <v>291.30700000000002</v>
      </c>
      <c r="O72" s="4">
        <v>387.77100000000002</v>
      </c>
      <c r="P72" s="4">
        <v>477.35199999999998</v>
      </c>
    </row>
    <row r="73" spans="1:17" x14ac:dyDescent="0.25">
      <c r="A73" s="15" t="s">
        <v>51</v>
      </c>
      <c r="B73" s="4">
        <v>60.14</v>
      </c>
      <c r="C73" s="4">
        <v>65.23</v>
      </c>
      <c r="D73" s="4">
        <v>71.912000000000006</v>
      </c>
      <c r="E73" s="4">
        <v>80.097999999999999</v>
      </c>
      <c r="F73" s="4">
        <v>85.733000000000004</v>
      </c>
      <c r="G73" s="4">
        <v>89.266999999999996</v>
      </c>
      <c r="H73" s="4">
        <v>96.26</v>
      </c>
      <c r="I73" s="4">
        <v>109.626</v>
      </c>
      <c r="J73" s="4">
        <v>125.645</v>
      </c>
      <c r="K73" s="4">
        <v>151.38499999999999</v>
      </c>
      <c r="L73" s="4">
        <v>174.976</v>
      </c>
      <c r="M73" s="4">
        <v>177.5</v>
      </c>
      <c r="N73" s="4">
        <v>184.685</v>
      </c>
      <c r="O73" s="4">
        <v>258.214</v>
      </c>
      <c r="P73" s="4">
        <v>351.13</v>
      </c>
    </row>
    <row r="74" spans="1:17" x14ac:dyDescent="0.25">
      <c r="A74" s="15" t="s">
        <v>52</v>
      </c>
      <c r="B74" s="4">
        <v>40.061</v>
      </c>
      <c r="C74" s="4">
        <v>45.283999999999999</v>
      </c>
      <c r="D74" s="4">
        <v>49.512</v>
      </c>
      <c r="E74" s="4">
        <v>55.249000000000002</v>
      </c>
      <c r="F74" s="4">
        <v>62.197000000000003</v>
      </c>
      <c r="G74" s="4">
        <v>67.433999999999997</v>
      </c>
      <c r="H74" s="4">
        <v>71.120999999999995</v>
      </c>
      <c r="I74" s="4">
        <v>77.8</v>
      </c>
      <c r="J74" s="4">
        <v>88.807000000000002</v>
      </c>
      <c r="K74" s="4">
        <v>100.953</v>
      </c>
      <c r="L74" s="4">
        <v>119.01600000000001</v>
      </c>
      <c r="M74" s="4">
        <v>136.50700000000001</v>
      </c>
      <c r="N74" s="4">
        <v>141.065</v>
      </c>
      <c r="O74" s="4">
        <v>152.22</v>
      </c>
      <c r="P74" s="4">
        <v>220.03200000000001</v>
      </c>
    </row>
    <row r="75" spans="1:17" x14ac:dyDescent="0.25">
      <c r="A75" s="15" t="s">
        <v>53</v>
      </c>
      <c r="B75" s="4">
        <v>26.19</v>
      </c>
      <c r="C75" s="4">
        <v>25.728000000000002</v>
      </c>
      <c r="D75" s="4">
        <v>29.297999999999998</v>
      </c>
      <c r="E75" s="4">
        <v>32.44</v>
      </c>
      <c r="F75" s="4">
        <v>36.642000000000003</v>
      </c>
      <c r="G75" s="4">
        <v>41.908999999999999</v>
      </c>
      <c r="H75" s="4">
        <v>46.204999999999998</v>
      </c>
      <c r="I75" s="4">
        <v>49.720999999999997</v>
      </c>
      <c r="J75" s="4">
        <v>54.652999999999999</v>
      </c>
      <c r="K75" s="4">
        <v>61.912999999999997</v>
      </c>
      <c r="L75" s="4">
        <v>69.313999999999993</v>
      </c>
      <c r="M75" s="4">
        <v>81.033000000000001</v>
      </c>
      <c r="N75" s="4">
        <v>94.150999999999996</v>
      </c>
      <c r="O75" s="4">
        <v>102.624</v>
      </c>
      <c r="P75" s="4">
        <v>116.86799999999999</v>
      </c>
    </row>
    <row r="76" spans="1:17" x14ac:dyDescent="0.25">
      <c r="A76" s="16" t="s">
        <v>88</v>
      </c>
    </row>
    <row r="77" spans="1:17" x14ac:dyDescent="0.25">
      <c r="A77" s="17"/>
    </row>
    <row r="79" spans="1:17" x14ac:dyDescent="0.25">
      <c r="A79" s="75" t="s">
        <v>56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57"/>
    </row>
    <row r="80" spans="1:17" x14ac:dyDescent="0.25">
      <c r="A80" s="4"/>
      <c r="B80" s="6">
        <v>1950</v>
      </c>
      <c r="C80" s="6">
        <v>1955</v>
      </c>
      <c r="D80" s="6">
        <v>1960</v>
      </c>
      <c r="E80" s="6">
        <v>1965</v>
      </c>
      <c r="F80" s="6">
        <v>1970</v>
      </c>
      <c r="G80" s="6">
        <v>1975</v>
      </c>
      <c r="H80" s="6">
        <v>1980</v>
      </c>
      <c r="I80" s="6">
        <v>1985</v>
      </c>
      <c r="J80" s="6">
        <v>1990</v>
      </c>
      <c r="K80" s="6">
        <v>1995</v>
      </c>
      <c r="L80" s="6">
        <v>2000</v>
      </c>
      <c r="M80" s="6">
        <v>2005</v>
      </c>
      <c r="N80" s="6">
        <v>2010</v>
      </c>
      <c r="O80" s="6">
        <v>2015</v>
      </c>
      <c r="P80" s="6">
        <v>2020</v>
      </c>
      <c r="Q80" s="19"/>
    </row>
    <row r="81" spans="1:18" x14ac:dyDescent="0.25">
      <c r="A81" s="15" t="s">
        <v>38</v>
      </c>
      <c r="B81" s="13">
        <f t="shared" ref="B81:P81" si="1">SUM(B40+B60)</f>
        <v>1056.232</v>
      </c>
      <c r="C81" s="13">
        <f t="shared" si="1"/>
        <v>1356.0940000000001</v>
      </c>
      <c r="D81" s="13">
        <f t="shared" si="1"/>
        <v>1602.3980000000001</v>
      </c>
      <c r="E81" s="13">
        <f t="shared" si="1"/>
        <v>1904.0569999999998</v>
      </c>
      <c r="F81" s="13">
        <f t="shared" si="1"/>
        <v>2281.7969999999996</v>
      </c>
      <c r="G81" s="13">
        <f t="shared" si="1"/>
        <v>2798.5349999999999</v>
      </c>
      <c r="H81" s="13">
        <f t="shared" si="1"/>
        <v>3374.2280000000001</v>
      </c>
      <c r="I81" s="13">
        <f t="shared" si="1"/>
        <v>4013.6080000000002</v>
      </c>
      <c r="J81" s="13">
        <f t="shared" si="1"/>
        <v>4508.2569999999996</v>
      </c>
      <c r="K81" s="13">
        <f t="shared" si="1"/>
        <v>4746.0769999999993</v>
      </c>
      <c r="L81" s="13">
        <f t="shared" si="1"/>
        <v>5538.8809999999994</v>
      </c>
      <c r="M81" s="13">
        <f t="shared" si="1"/>
        <v>6208.241</v>
      </c>
      <c r="N81" s="13">
        <f t="shared" si="1"/>
        <v>6852.9719999999998</v>
      </c>
      <c r="O81" s="13">
        <f t="shared" si="1"/>
        <v>7035.7260000000006</v>
      </c>
      <c r="P81" s="13">
        <f t="shared" si="1"/>
        <v>7044.3639999999996</v>
      </c>
      <c r="Q81" s="58"/>
      <c r="R81" s="11"/>
    </row>
    <row r="82" spans="1:18" x14ac:dyDescent="0.25">
      <c r="A82" s="15" t="s">
        <v>39</v>
      </c>
      <c r="B82" s="14">
        <f>SUM(B61,B41)</f>
        <v>706.74199999999996</v>
      </c>
      <c r="C82" s="13">
        <f t="shared" ref="C82:P82" si="2">SUM(C41+C61)</f>
        <v>956.51599999999996</v>
      </c>
      <c r="D82" s="13">
        <f t="shared" si="2"/>
        <v>1245.9479999999999</v>
      </c>
      <c r="E82" s="13">
        <f t="shared" si="2"/>
        <v>1496.634</v>
      </c>
      <c r="F82" s="13">
        <f t="shared" si="2"/>
        <v>1799.673</v>
      </c>
      <c r="G82" s="13">
        <f t="shared" si="2"/>
        <v>2180.462</v>
      </c>
      <c r="H82" s="13">
        <f t="shared" si="2"/>
        <v>2697.5249999999996</v>
      </c>
      <c r="I82" s="13">
        <f t="shared" si="2"/>
        <v>3275.7709999999997</v>
      </c>
      <c r="J82" s="13">
        <f t="shared" si="2"/>
        <v>3901.915</v>
      </c>
      <c r="K82" s="13">
        <f t="shared" si="2"/>
        <v>4386.4470000000001</v>
      </c>
      <c r="L82" s="13">
        <f t="shared" si="2"/>
        <v>4599.634</v>
      </c>
      <c r="M82" s="13">
        <f t="shared" si="2"/>
        <v>5383.4650000000001</v>
      </c>
      <c r="N82" s="13">
        <f t="shared" si="2"/>
        <v>6080.5650000000005</v>
      </c>
      <c r="O82" s="13">
        <f t="shared" si="2"/>
        <v>6764.4689999999991</v>
      </c>
      <c r="P82" s="13">
        <f t="shared" si="2"/>
        <v>6969.5460000000003</v>
      </c>
      <c r="Q82" s="59"/>
      <c r="R82" s="11"/>
    </row>
    <row r="83" spans="1:18" x14ac:dyDescent="0.25">
      <c r="A83" s="15" t="s">
        <v>40</v>
      </c>
      <c r="B83" s="56">
        <f>SUM(B42)</f>
        <v>326.98599999999999</v>
      </c>
      <c r="C83" s="13">
        <f t="shared" ref="C83:P83" si="3">SUM(C42+C62)</f>
        <v>681.31500000000005</v>
      </c>
      <c r="D83" s="13">
        <f t="shared" si="3"/>
        <v>927.56700000000001</v>
      </c>
      <c r="E83" s="13">
        <f t="shared" si="3"/>
        <v>1215.7</v>
      </c>
      <c r="F83" s="13">
        <f t="shared" si="3"/>
        <v>1466.5459999999998</v>
      </c>
      <c r="G83" s="13">
        <f t="shared" si="3"/>
        <v>1770.1590000000001</v>
      </c>
      <c r="H83" s="13">
        <f t="shared" si="3"/>
        <v>2151.252</v>
      </c>
      <c r="I83" s="13">
        <f t="shared" si="3"/>
        <v>2667.915</v>
      </c>
      <c r="J83" s="13">
        <f t="shared" si="3"/>
        <v>3241.172</v>
      </c>
      <c r="K83" s="13">
        <f t="shared" si="3"/>
        <v>3861.7</v>
      </c>
      <c r="L83" s="13">
        <f t="shared" si="3"/>
        <v>4324.8429999999998</v>
      </c>
      <c r="M83" s="13">
        <f t="shared" si="3"/>
        <v>4533.1239999999998</v>
      </c>
      <c r="N83" s="13">
        <f t="shared" si="3"/>
        <v>5325.1570000000002</v>
      </c>
      <c r="O83" s="13">
        <f t="shared" si="3"/>
        <v>6042.1419999999998</v>
      </c>
      <c r="P83" s="13">
        <f t="shared" si="3"/>
        <v>6736.223</v>
      </c>
      <c r="Q83" s="60"/>
    </row>
    <row r="84" spans="1:18" x14ac:dyDescent="0.25">
      <c r="A84" s="15" t="s">
        <v>41</v>
      </c>
      <c r="B84" s="56">
        <f>SUM(B43+B63)</f>
        <v>623.12900000000002</v>
      </c>
      <c r="C84" s="13">
        <f t="shared" ref="C84:P84" si="4">SUM(C43+C63)</f>
        <v>635.79199999999992</v>
      </c>
      <c r="D84" s="13">
        <f t="shared" si="4"/>
        <v>665.16200000000003</v>
      </c>
      <c r="E84" s="13">
        <f t="shared" si="4"/>
        <v>908.30100000000004</v>
      </c>
      <c r="F84" s="13">
        <f t="shared" si="4"/>
        <v>1194.421</v>
      </c>
      <c r="G84" s="13">
        <f t="shared" si="4"/>
        <v>1445.1309999999999</v>
      </c>
      <c r="H84" s="13">
        <f t="shared" si="4"/>
        <v>1749.325</v>
      </c>
      <c r="I84" s="13">
        <f t="shared" si="4"/>
        <v>2130.3770000000004</v>
      </c>
      <c r="J84" s="13">
        <f t="shared" si="4"/>
        <v>2642.7359999999999</v>
      </c>
      <c r="K84" s="13">
        <f t="shared" si="4"/>
        <v>3221.1109999999999</v>
      </c>
      <c r="L84" s="13">
        <f t="shared" si="4"/>
        <v>3810.3890000000001</v>
      </c>
      <c r="M84" s="13">
        <f t="shared" si="4"/>
        <v>4267.4840000000004</v>
      </c>
      <c r="N84" s="13">
        <f t="shared" si="4"/>
        <v>4476.4930000000004</v>
      </c>
      <c r="O84" s="13">
        <f t="shared" si="4"/>
        <v>5287.1309999999994</v>
      </c>
      <c r="P84" s="13">
        <f t="shared" si="4"/>
        <v>6010.6559999999999</v>
      </c>
      <c r="Q84" s="12"/>
    </row>
    <row r="85" spans="1:18" x14ac:dyDescent="0.25">
      <c r="A85" s="15" t="s">
        <v>42</v>
      </c>
      <c r="B85" s="56">
        <f>SUM(B64+B44)</f>
        <v>526.41999999999996</v>
      </c>
      <c r="C85" s="13">
        <f t="shared" ref="C85:P85" si="5">SUM(C44+C64)</f>
        <v>601.82600000000002</v>
      </c>
      <c r="D85" s="13">
        <f t="shared" si="5"/>
        <v>616.601</v>
      </c>
      <c r="E85" s="13">
        <f t="shared" si="5"/>
        <v>645.09500000000003</v>
      </c>
      <c r="F85" s="13">
        <f t="shared" si="5"/>
        <v>885.024</v>
      </c>
      <c r="G85" s="13">
        <f t="shared" si="5"/>
        <v>1168.7059999999999</v>
      </c>
      <c r="H85" s="13">
        <f t="shared" si="5"/>
        <v>1420.6610000000001</v>
      </c>
      <c r="I85" s="13">
        <f t="shared" si="5"/>
        <v>1724.8310000000001</v>
      </c>
      <c r="J85" s="13">
        <f t="shared" si="5"/>
        <v>2100.8760000000002</v>
      </c>
      <c r="K85" s="13">
        <f t="shared" si="5"/>
        <v>2633.2280000000001</v>
      </c>
      <c r="L85" s="13">
        <f t="shared" si="5"/>
        <v>3152.6889999999999</v>
      </c>
      <c r="M85" s="13">
        <f t="shared" si="5"/>
        <v>3732.17</v>
      </c>
      <c r="N85" s="13">
        <f t="shared" si="5"/>
        <v>4172.0280000000002</v>
      </c>
      <c r="O85" s="13">
        <f t="shared" si="5"/>
        <v>4420.116</v>
      </c>
      <c r="P85" s="13">
        <f t="shared" si="5"/>
        <v>5236.5930000000008</v>
      </c>
      <c r="Q85" s="12"/>
    </row>
    <row r="86" spans="1:18" x14ac:dyDescent="0.25">
      <c r="A86" s="15" t="s">
        <v>43</v>
      </c>
      <c r="B86" s="56">
        <f t="shared" ref="B86:B96" si="6">SUM(B65,B45)</f>
        <v>438.245</v>
      </c>
      <c r="C86" s="13">
        <f t="shared" ref="C86:P86" si="7">SUM(C45+C65)</f>
        <v>504.73099999999999</v>
      </c>
      <c r="D86" s="13">
        <f t="shared" si="7"/>
        <v>579.76199999999994</v>
      </c>
      <c r="E86" s="13">
        <f t="shared" si="7"/>
        <v>593.42499999999995</v>
      </c>
      <c r="F86" s="13">
        <f t="shared" si="7"/>
        <v>623.48299999999995</v>
      </c>
      <c r="G86" s="13">
        <f t="shared" si="7"/>
        <v>860.274</v>
      </c>
      <c r="H86" s="13">
        <f t="shared" si="7"/>
        <v>1143.5650000000001</v>
      </c>
      <c r="I86" s="13">
        <f t="shared" si="7"/>
        <v>1395.2139999999999</v>
      </c>
      <c r="J86" s="13">
        <f t="shared" si="7"/>
        <v>1693.0819999999999</v>
      </c>
      <c r="K86" s="13">
        <f t="shared" si="7"/>
        <v>2092.0720000000001</v>
      </c>
      <c r="L86" s="13">
        <f t="shared" si="7"/>
        <v>2543.1</v>
      </c>
      <c r="M86" s="13">
        <f t="shared" si="7"/>
        <v>3047.2939999999999</v>
      </c>
      <c r="N86" s="13">
        <f t="shared" si="7"/>
        <v>3611.4430000000002</v>
      </c>
      <c r="O86" s="13">
        <f t="shared" si="7"/>
        <v>4095.886</v>
      </c>
      <c r="P86" s="13">
        <f t="shared" si="7"/>
        <v>4357.6810000000005</v>
      </c>
      <c r="Q86" s="12"/>
    </row>
    <row r="87" spans="1:18" x14ac:dyDescent="0.25">
      <c r="A87" s="15" t="s">
        <v>44</v>
      </c>
      <c r="B87" s="56">
        <f t="shared" si="6"/>
        <v>378.88200000000001</v>
      </c>
      <c r="C87" s="13">
        <f t="shared" ref="C87:P87" si="8">SUM(C46+C66)</f>
        <v>418.154</v>
      </c>
      <c r="D87" s="13">
        <f t="shared" si="8"/>
        <v>484.02599999999995</v>
      </c>
      <c r="E87" s="13">
        <f t="shared" si="8"/>
        <v>555.98099999999999</v>
      </c>
      <c r="F87" s="13">
        <f t="shared" si="8"/>
        <v>571.59299999999996</v>
      </c>
      <c r="G87" s="13">
        <f t="shared" si="8"/>
        <v>603.42899999999997</v>
      </c>
      <c r="H87" s="13">
        <f t="shared" si="8"/>
        <v>838.96600000000001</v>
      </c>
      <c r="I87" s="13">
        <f t="shared" si="8"/>
        <v>1119.605</v>
      </c>
      <c r="J87" s="13">
        <f t="shared" si="8"/>
        <v>1364.0070000000001</v>
      </c>
      <c r="K87" s="13">
        <f t="shared" si="8"/>
        <v>1674.31</v>
      </c>
      <c r="L87" s="13">
        <f t="shared" si="8"/>
        <v>1989.874</v>
      </c>
      <c r="M87" s="13">
        <f t="shared" si="8"/>
        <v>2418.703</v>
      </c>
      <c r="N87" s="13">
        <f t="shared" si="8"/>
        <v>2926.5549999999998</v>
      </c>
      <c r="O87" s="13">
        <f t="shared" si="8"/>
        <v>3527.3829999999998</v>
      </c>
      <c r="P87" s="13">
        <f t="shared" si="8"/>
        <v>4022.692</v>
      </c>
      <c r="Q87" s="12"/>
    </row>
    <row r="88" spans="1:18" x14ac:dyDescent="0.25">
      <c r="A88" s="15" t="s">
        <v>45</v>
      </c>
      <c r="B88" s="56">
        <f t="shared" si="6"/>
        <v>334.84399999999999</v>
      </c>
      <c r="C88" s="13">
        <f t="shared" ref="C88:P88" si="9">SUM(C47+C67)</f>
        <v>359.31100000000004</v>
      </c>
      <c r="D88" s="13">
        <f t="shared" si="9"/>
        <v>398.65</v>
      </c>
      <c r="E88" s="13">
        <f t="shared" si="9"/>
        <v>462</v>
      </c>
      <c r="F88" s="13">
        <f t="shared" si="9"/>
        <v>533.44399999999996</v>
      </c>
      <c r="G88" s="13">
        <f t="shared" si="9"/>
        <v>551.173</v>
      </c>
      <c r="H88" s="13">
        <f t="shared" si="9"/>
        <v>585.89599999999996</v>
      </c>
      <c r="I88" s="13">
        <f t="shared" si="9"/>
        <v>817.928</v>
      </c>
      <c r="J88" s="13">
        <f t="shared" si="9"/>
        <v>1088.827</v>
      </c>
      <c r="K88" s="13">
        <f t="shared" si="9"/>
        <v>1333.1320000000001</v>
      </c>
      <c r="L88" s="13">
        <f t="shared" si="9"/>
        <v>1565.2249999999999</v>
      </c>
      <c r="M88" s="13">
        <f t="shared" si="9"/>
        <v>1857.7159999999999</v>
      </c>
      <c r="N88" s="13">
        <f t="shared" si="9"/>
        <v>2305.558</v>
      </c>
      <c r="O88" s="13">
        <f t="shared" si="9"/>
        <v>2840.654</v>
      </c>
      <c r="P88" s="13">
        <f t="shared" si="9"/>
        <v>3447.4539999999997</v>
      </c>
      <c r="Q88" s="12"/>
    </row>
    <row r="89" spans="1:18" x14ac:dyDescent="0.25">
      <c r="A89" s="15" t="s">
        <v>46</v>
      </c>
      <c r="B89" s="56">
        <f t="shared" si="6"/>
        <v>300.31100000000004</v>
      </c>
      <c r="C89" s="13">
        <f t="shared" ref="C89:P89" si="10">SUM(C48+C68)</f>
        <v>315.04599999999999</v>
      </c>
      <c r="D89" s="13">
        <f t="shared" si="10"/>
        <v>339.971</v>
      </c>
      <c r="E89" s="13">
        <f t="shared" si="10"/>
        <v>378.08100000000002</v>
      </c>
      <c r="F89" s="13">
        <f t="shared" si="10"/>
        <v>440.55999999999995</v>
      </c>
      <c r="G89" s="13">
        <f t="shared" si="10"/>
        <v>511.60500000000002</v>
      </c>
      <c r="H89" s="13">
        <f t="shared" si="10"/>
        <v>532.04</v>
      </c>
      <c r="I89" s="13">
        <f t="shared" si="10"/>
        <v>567.93900000000008</v>
      </c>
      <c r="J89" s="13">
        <f t="shared" si="10"/>
        <v>790.25800000000004</v>
      </c>
      <c r="K89" s="13">
        <f t="shared" si="10"/>
        <v>1050.8009999999999</v>
      </c>
      <c r="L89" s="13">
        <f t="shared" si="10"/>
        <v>1228.124</v>
      </c>
      <c r="M89" s="13">
        <f t="shared" si="10"/>
        <v>1438.683</v>
      </c>
      <c r="N89" s="13">
        <f t="shared" si="10"/>
        <v>1757.02</v>
      </c>
      <c r="O89" s="13">
        <f t="shared" si="10"/>
        <v>2221.7309999999998</v>
      </c>
      <c r="P89" s="13">
        <f t="shared" si="10"/>
        <v>2759.45</v>
      </c>
      <c r="Q89" s="12"/>
    </row>
    <row r="90" spans="1:18" x14ac:dyDescent="0.25">
      <c r="A90" s="15" t="s">
        <v>47</v>
      </c>
      <c r="B90" s="56">
        <f t="shared" si="6"/>
        <v>262.96600000000001</v>
      </c>
      <c r="C90" s="13">
        <f t="shared" ref="C90:P90" si="11">SUM(C49+C69)</f>
        <v>280.34300000000002</v>
      </c>
      <c r="D90" s="13">
        <f t="shared" si="11"/>
        <v>295.714</v>
      </c>
      <c r="E90" s="13">
        <f t="shared" si="11"/>
        <v>320.21699999999998</v>
      </c>
      <c r="F90" s="13">
        <f t="shared" si="11"/>
        <v>358.00200000000001</v>
      </c>
      <c r="G90" s="13">
        <f t="shared" si="11"/>
        <v>419.65300000000002</v>
      </c>
      <c r="H90" s="13">
        <f t="shared" si="11"/>
        <v>490.47300000000001</v>
      </c>
      <c r="I90" s="13">
        <f t="shared" si="11"/>
        <v>512.28399999999999</v>
      </c>
      <c r="J90" s="13">
        <f t="shared" si="11"/>
        <v>544.90200000000004</v>
      </c>
      <c r="K90" s="13">
        <f t="shared" si="11"/>
        <v>755.22800000000007</v>
      </c>
      <c r="L90" s="13">
        <f t="shared" si="11"/>
        <v>959.49900000000002</v>
      </c>
      <c r="M90" s="13">
        <f t="shared" si="11"/>
        <v>1118.307</v>
      </c>
      <c r="N90" s="13">
        <f t="shared" si="11"/>
        <v>1351.0329999999999</v>
      </c>
      <c r="O90" s="13">
        <f t="shared" si="11"/>
        <v>1680.3969999999999</v>
      </c>
      <c r="P90" s="13">
        <f t="shared" si="11"/>
        <v>2143.5950000000003</v>
      </c>
      <c r="Q90" s="12"/>
    </row>
    <row r="91" spans="1:18" x14ac:dyDescent="0.25">
      <c r="A91" s="15" t="s">
        <v>48</v>
      </c>
      <c r="B91" s="56">
        <f t="shared" si="6"/>
        <v>226.20499999999998</v>
      </c>
      <c r="C91" s="13">
        <f t="shared" ref="C91:P91" si="12">SUM(C50+C70)</f>
        <v>242.596</v>
      </c>
      <c r="D91" s="13">
        <f t="shared" si="12"/>
        <v>259.89100000000002</v>
      </c>
      <c r="E91" s="13">
        <f t="shared" si="12"/>
        <v>275.26599999999996</v>
      </c>
      <c r="F91" s="13">
        <f t="shared" si="12"/>
        <v>299.69600000000003</v>
      </c>
      <c r="G91" s="13">
        <f t="shared" si="12"/>
        <v>337.07299999999998</v>
      </c>
      <c r="H91" s="13">
        <f t="shared" si="12"/>
        <v>397.75200000000001</v>
      </c>
      <c r="I91" s="13">
        <f t="shared" si="12"/>
        <v>467.10599999999999</v>
      </c>
      <c r="J91" s="13">
        <f t="shared" si="12"/>
        <v>486.07500000000005</v>
      </c>
      <c r="K91" s="13">
        <f t="shared" si="12"/>
        <v>514.221</v>
      </c>
      <c r="L91" s="13">
        <f t="shared" si="12"/>
        <v>681.7059999999999</v>
      </c>
      <c r="M91" s="13">
        <f t="shared" si="12"/>
        <v>863.16599999999994</v>
      </c>
      <c r="N91" s="13">
        <f t="shared" si="12"/>
        <v>1038.0709999999999</v>
      </c>
      <c r="O91" s="13">
        <f t="shared" si="12"/>
        <v>1277.2249999999999</v>
      </c>
      <c r="P91" s="13">
        <f t="shared" si="12"/>
        <v>1604.0729999999999</v>
      </c>
      <c r="Q91" s="12"/>
    </row>
    <row r="92" spans="1:18" x14ac:dyDescent="0.25">
      <c r="A92" s="15" t="s">
        <v>49</v>
      </c>
      <c r="B92" s="56">
        <f t="shared" si="6"/>
        <v>184.3</v>
      </c>
      <c r="C92" s="13">
        <f t="shared" ref="C92:P92" si="13">SUM(C51+C71)</f>
        <v>204.60300000000001</v>
      </c>
      <c r="D92" s="13">
        <f t="shared" si="13"/>
        <v>220.59199999999998</v>
      </c>
      <c r="E92" s="13">
        <f t="shared" si="13"/>
        <v>237.40800000000002</v>
      </c>
      <c r="F92" s="13">
        <f t="shared" si="13"/>
        <v>252.84700000000001</v>
      </c>
      <c r="G92" s="13">
        <f t="shared" si="13"/>
        <v>277.137</v>
      </c>
      <c r="H92" s="13">
        <f t="shared" si="13"/>
        <v>313.87599999999998</v>
      </c>
      <c r="I92" s="13">
        <f t="shared" si="13"/>
        <v>372.49900000000002</v>
      </c>
      <c r="J92" s="13">
        <f t="shared" si="13"/>
        <v>435.79100000000005</v>
      </c>
      <c r="K92" s="13">
        <f t="shared" si="13"/>
        <v>449.20299999999997</v>
      </c>
      <c r="L92" s="13">
        <f t="shared" si="13"/>
        <v>456.50700000000001</v>
      </c>
      <c r="M92" s="13">
        <f t="shared" si="13"/>
        <v>602.80499999999995</v>
      </c>
      <c r="N92" s="13">
        <f t="shared" si="13"/>
        <v>787.52099999999996</v>
      </c>
      <c r="O92" s="13">
        <f t="shared" si="13"/>
        <v>965.56700000000001</v>
      </c>
      <c r="P92" s="13">
        <f t="shared" si="13"/>
        <v>1201.5300000000002</v>
      </c>
      <c r="Q92" s="12"/>
    </row>
    <row r="93" spans="1:18" x14ac:dyDescent="0.25">
      <c r="A93" s="15" t="s">
        <v>50</v>
      </c>
      <c r="B93" s="56">
        <f t="shared" si="6"/>
        <v>146.178</v>
      </c>
      <c r="C93" s="13">
        <f t="shared" ref="C93:P93" si="14">SUM(C52+C72)</f>
        <v>161.167</v>
      </c>
      <c r="D93" s="13">
        <f t="shared" si="14"/>
        <v>179.98899999999998</v>
      </c>
      <c r="E93" s="13">
        <f t="shared" si="14"/>
        <v>195.27499999999998</v>
      </c>
      <c r="F93" s="13">
        <f t="shared" si="14"/>
        <v>211.38900000000001</v>
      </c>
      <c r="G93" s="13">
        <f t="shared" si="14"/>
        <v>226.827</v>
      </c>
      <c r="H93" s="13">
        <f t="shared" si="14"/>
        <v>250.68199999999999</v>
      </c>
      <c r="I93" s="13">
        <f t="shared" si="14"/>
        <v>285.892</v>
      </c>
      <c r="J93" s="13">
        <f t="shared" si="14"/>
        <v>337.96299999999997</v>
      </c>
      <c r="K93" s="13">
        <f t="shared" si="14"/>
        <v>390.03300000000002</v>
      </c>
      <c r="L93" s="13">
        <f t="shared" si="14"/>
        <v>387.30500000000001</v>
      </c>
      <c r="M93" s="13">
        <f t="shared" si="14"/>
        <v>391.61900000000003</v>
      </c>
      <c r="N93" s="13">
        <f t="shared" si="14"/>
        <v>534.09</v>
      </c>
      <c r="O93" s="13">
        <f t="shared" si="14"/>
        <v>713.96800000000007</v>
      </c>
      <c r="P93" s="13">
        <f t="shared" si="14"/>
        <v>888.21499999999992</v>
      </c>
      <c r="Q93" s="12"/>
    </row>
    <row r="94" spans="1:18" x14ac:dyDescent="0.25">
      <c r="A94" s="15" t="s">
        <v>51</v>
      </c>
      <c r="B94" s="56">
        <f t="shared" si="6"/>
        <v>107.864</v>
      </c>
      <c r="C94" s="13">
        <f t="shared" ref="C94:P94" si="15">SUM(C53+C73)</f>
        <v>120.357</v>
      </c>
      <c r="D94" s="13">
        <f t="shared" si="15"/>
        <v>133.57600000000002</v>
      </c>
      <c r="E94" s="13">
        <f t="shared" si="15"/>
        <v>150.364</v>
      </c>
      <c r="F94" s="13">
        <f t="shared" si="15"/>
        <v>164.32999999999998</v>
      </c>
      <c r="G94" s="13">
        <f t="shared" si="15"/>
        <v>179.40800000000002</v>
      </c>
      <c r="H94" s="13">
        <f t="shared" si="15"/>
        <v>194.41399999999999</v>
      </c>
      <c r="I94" s="13">
        <f t="shared" si="15"/>
        <v>216.94</v>
      </c>
      <c r="J94" s="13">
        <f t="shared" si="15"/>
        <v>246.34299999999999</v>
      </c>
      <c r="K94" s="13">
        <f t="shared" si="15"/>
        <v>286.40199999999999</v>
      </c>
      <c r="L94" s="13">
        <f t="shared" si="15"/>
        <v>318.67899999999997</v>
      </c>
      <c r="M94" s="13">
        <f t="shared" si="15"/>
        <v>314.54300000000001</v>
      </c>
      <c r="N94" s="13">
        <f t="shared" si="15"/>
        <v>328.70299999999997</v>
      </c>
      <c r="O94" s="13">
        <f t="shared" si="15"/>
        <v>461.90100000000001</v>
      </c>
      <c r="P94" s="13">
        <f t="shared" si="15"/>
        <v>630.61099999999999</v>
      </c>
      <c r="Q94" s="12"/>
    </row>
    <row r="95" spans="1:18" x14ac:dyDescent="0.25">
      <c r="A95" s="15" t="s">
        <v>52</v>
      </c>
      <c r="B95" s="56">
        <f t="shared" si="6"/>
        <v>68.676999999999992</v>
      </c>
      <c r="C95" s="13">
        <f t="shared" ref="C95:P95" si="16">SUM(C54+C74)</f>
        <v>80.394999999999996</v>
      </c>
      <c r="D95" s="13">
        <f t="shared" si="16"/>
        <v>90.308999999999997</v>
      </c>
      <c r="E95" s="13">
        <f t="shared" si="16"/>
        <v>101.166</v>
      </c>
      <c r="F95" s="13">
        <f t="shared" si="16"/>
        <v>114.898</v>
      </c>
      <c r="G95" s="13">
        <f t="shared" si="16"/>
        <v>126.983</v>
      </c>
      <c r="H95" s="13">
        <f t="shared" si="16"/>
        <v>140.291</v>
      </c>
      <c r="I95" s="13">
        <f t="shared" si="16"/>
        <v>153.99099999999999</v>
      </c>
      <c r="J95" s="13">
        <f t="shared" si="16"/>
        <v>171.114</v>
      </c>
      <c r="K95" s="13">
        <f t="shared" si="16"/>
        <v>190.238</v>
      </c>
      <c r="L95" s="13">
        <f t="shared" si="16"/>
        <v>213.12</v>
      </c>
      <c r="M95" s="13">
        <f t="shared" si="16"/>
        <v>235.364</v>
      </c>
      <c r="N95" s="13">
        <f t="shared" si="16"/>
        <v>241.00900000000001</v>
      </c>
      <c r="O95" s="13">
        <f t="shared" si="16"/>
        <v>262.42399999999998</v>
      </c>
      <c r="P95" s="13">
        <f t="shared" si="16"/>
        <v>381.06700000000001</v>
      </c>
      <c r="Q95" s="12"/>
    </row>
    <row r="96" spans="1:18" x14ac:dyDescent="0.25">
      <c r="A96" s="15" t="s">
        <v>53</v>
      </c>
      <c r="B96" s="56">
        <f t="shared" si="6"/>
        <v>41.030999999999999</v>
      </c>
      <c r="C96" s="13">
        <f t="shared" ref="C96:P96" si="17">SUM(C55+C75)</f>
        <v>43.59</v>
      </c>
      <c r="D96" s="13">
        <f t="shared" si="17"/>
        <v>51.320999999999998</v>
      </c>
      <c r="E96" s="13">
        <f t="shared" si="17"/>
        <v>58.167999999999999</v>
      </c>
      <c r="F96" s="13">
        <f t="shared" si="17"/>
        <v>65.808999999999997</v>
      </c>
      <c r="G96" s="13">
        <f t="shared" si="17"/>
        <v>75.775000000000006</v>
      </c>
      <c r="H96" s="13">
        <f t="shared" si="17"/>
        <v>85.097000000000008</v>
      </c>
      <c r="I96" s="13">
        <f t="shared" si="17"/>
        <v>95.61699999999999</v>
      </c>
      <c r="J96" s="13">
        <f t="shared" si="17"/>
        <v>104.428</v>
      </c>
      <c r="K96" s="13">
        <f t="shared" si="17"/>
        <v>113.227</v>
      </c>
      <c r="L96" s="13">
        <f t="shared" si="17"/>
        <v>121.202</v>
      </c>
      <c r="M96" s="13">
        <f t="shared" si="17"/>
        <v>134.60599999999999</v>
      </c>
      <c r="N96" s="13">
        <f t="shared" si="17"/>
        <v>154.49599999999998</v>
      </c>
      <c r="O96" s="13">
        <f t="shared" si="17"/>
        <v>168.33699999999999</v>
      </c>
      <c r="P96" s="13">
        <f t="shared" si="17"/>
        <v>193.27199999999999</v>
      </c>
      <c r="Q96" s="12"/>
    </row>
    <row r="97" spans="1:31" x14ac:dyDescent="0.25">
      <c r="A97" s="61" t="s">
        <v>88</v>
      </c>
      <c r="B97" s="12">
        <f>SUM(B81:B96)</f>
        <v>5729.0119999999988</v>
      </c>
      <c r="C97" s="12">
        <f t="shared" ref="C97:P97" si="18">SUM(C81:C96)</f>
        <v>6961.8360000000011</v>
      </c>
      <c r="D97" s="12">
        <f t="shared" si="18"/>
        <v>8091.476999999998</v>
      </c>
      <c r="E97" s="12">
        <f t="shared" si="18"/>
        <v>9497.1379999999972</v>
      </c>
      <c r="F97" s="12">
        <f t="shared" si="18"/>
        <v>11263.511999999997</v>
      </c>
      <c r="G97" s="12">
        <f t="shared" si="18"/>
        <v>13532.329999999998</v>
      </c>
      <c r="H97" s="12">
        <f t="shared" si="18"/>
        <v>16366.043000000003</v>
      </c>
      <c r="I97" s="12">
        <f t="shared" si="18"/>
        <v>19817.516999999993</v>
      </c>
      <c r="J97" s="12">
        <f t="shared" si="18"/>
        <v>23657.746000000003</v>
      </c>
      <c r="K97" s="12">
        <f t="shared" si="18"/>
        <v>27697.43</v>
      </c>
      <c r="L97" s="12">
        <f t="shared" si="18"/>
        <v>31890.776999999995</v>
      </c>
      <c r="M97" s="12">
        <f t="shared" si="18"/>
        <v>36547.289999999994</v>
      </c>
      <c r="N97" s="12">
        <f t="shared" si="18"/>
        <v>41942.713999999985</v>
      </c>
      <c r="O97" s="12">
        <f t="shared" si="18"/>
        <v>47765.057000000001</v>
      </c>
      <c r="P97" s="12">
        <f t="shared" si="18"/>
        <v>53627.02199999999</v>
      </c>
    </row>
    <row r="99" spans="1:31" x14ac:dyDescent="0.25">
      <c r="A99" s="51" t="s">
        <v>89</v>
      </c>
      <c r="B99" s="1"/>
      <c r="C99" s="1"/>
      <c r="D99" s="1"/>
      <c r="E99" s="1"/>
      <c r="F99" s="1"/>
      <c r="G99" s="1"/>
      <c r="H99" s="1"/>
    </row>
    <row r="100" spans="1:31" x14ac:dyDescent="0.25">
      <c r="A100" s="71" t="s">
        <v>35</v>
      </c>
      <c r="B100" s="71"/>
      <c r="C100" s="71"/>
      <c r="D100" s="71"/>
      <c r="E100" s="71"/>
      <c r="F100" s="71"/>
      <c r="G100" s="71"/>
      <c r="H100" s="71"/>
    </row>
    <row r="101" spans="1:31" x14ac:dyDescent="0.25">
      <c r="B101">
        <v>2025</v>
      </c>
      <c r="C101">
        <v>2030</v>
      </c>
      <c r="D101">
        <v>2035</v>
      </c>
      <c r="E101">
        <v>2040</v>
      </c>
      <c r="F101">
        <v>2045</v>
      </c>
      <c r="G101">
        <v>2050</v>
      </c>
      <c r="H101">
        <v>2055</v>
      </c>
      <c r="I101">
        <v>2060</v>
      </c>
      <c r="J101">
        <v>2065</v>
      </c>
      <c r="K101">
        <v>2070</v>
      </c>
      <c r="L101">
        <v>2075</v>
      </c>
      <c r="M101">
        <v>2080</v>
      </c>
      <c r="N101">
        <v>2085</v>
      </c>
      <c r="O101">
        <v>2090</v>
      </c>
      <c r="P101">
        <v>2095</v>
      </c>
      <c r="Q101">
        <v>2100</v>
      </c>
    </row>
    <row r="102" spans="1:31" x14ac:dyDescent="0.25">
      <c r="A102" t="s">
        <v>88</v>
      </c>
      <c r="B102">
        <v>59981.315000000002</v>
      </c>
      <c r="C102">
        <v>66449.654999999999</v>
      </c>
      <c r="D102">
        <v>73026.285999999993</v>
      </c>
      <c r="E102">
        <v>79469.672000000006</v>
      </c>
      <c r="F102">
        <v>85669.262000000002</v>
      </c>
      <c r="G102">
        <v>91575.092000000004</v>
      </c>
      <c r="H102">
        <v>97174.763000000006</v>
      </c>
      <c r="I102">
        <v>102398.265</v>
      </c>
      <c r="J102">
        <v>107170.15700000001</v>
      </c>
      <c r="K102">
        <v>111411.341</v>
      </c>
      <c r="L102">
        <v>115092.855</v>
      </c>
      <c r="M102">
        <v>118213.96400000001</v>
      </c>
      <c r="N102">
        <v>120777.09299999999</v>
      </c>
      <c r="O102">
        <v>122806.997</v>
      </c>
      <c r="P102">
        <v>124340.818</v>
      </c>
      <c r="Q102">
        <v>125423.855</v>
      </c>
    </row>
    <row r="104" spans="1:31" x14ac:dyDescent="0.25">
      <c r="A104" s="18"/>
    </row>
    <row r="105" spans="1:31" x14ac:dyDescent="0.25">
      <c r="A105" s="70" t="s">
        <v>62</v>
      </c>
      <c r="B105" s="70"/>
      <c r="C105" s="70"/>
      <c r="D105" s="70"/>
      <c r="E105" s="70"/>
      <c r="F105" s="70"/>
      <c r="G105" s="70"/>
      <c r="H105" s="7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31" x14ac:dyDescent="0.25">
      <c r="A106" s="8" t="s">
        <v>61</v>
      </c>
      <c r="B106" s="21"/>
      <c r="C106" s="21"/>
      <c r="D106" s="21"/>
      <c r="E106" s="21"/>
      <c r="F106" s="21"/>
      <c r="G106" s="21"/>
      <c r="H106" s="2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31" x14ac:dyDescent="0.25">
      <c r="A107" s="8" t="s">
        <v>75</v>
      </c>
      <c r="B107" s="21"/>
      <c r="C107" s="21"/>
      <c r="D107" s="21"/>
      <c r="E107" s="21"/>
      <c r="F107" s="21"/>
      <c r="G107" s="21"/>
      <c r="H107" s="2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31" x14ac:dyDescent="0.25">
      <c r="A108" s="22" t="s">
        <v>76</v>
      </c>
      <c r="B108" s="21"/>
      <c r="C108" s="21"/>
      <c r="D108" s="21"/>
      <c r="E108" s="21"/>
      <c r="F108" s="8"/>
      <c r="G108" s="8"/>
      <c r="H108" s="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1"/>
    </row>
    <row r="109" spans="1:31" ht="60" x14ac:dyDescent="0.25">
      <c r="A109" s="23"/>
      <c r="B109" s="23" t="s">
        <v>54</v>
      </c>
      <c r="C109" s="6" t="s">
        <v>54</v>
      </c>
      <c r="D109" s="24" t="s">
        <v>56</v>
      </c>
      <c r="E109" s="24" t="s">
        <v>56</v>
      </c>
      <c r="F109" s="23" t="s">
        <v>54</v>
      </c>
      <c r="G109" s="20"/>
      <c r="H109" s="24" t="s">
        <v>60</v>
      </c>
      <c r="I109" s="66" t="s">
        <v>56</v>
      </c>
      <c r="J109" s="66"/>
      <c r="K109" s="20"/>
      <c r="L109" s="23"/>
      <c r="M109" s="24" t="s">
        <v>56</v>
      </c>
      <c r="N109" s="24" t="s">
        <v>56</v>
      </c>
      <c r="O109" s="24" t="s">
        <v>56</v>
      </c>
      <c r="P109" s="24" t="s">
        <v>56</v>
      </c>
      <c r="Q109" s="24" t="s">
        <v>56</v>
      </c>
      <c r="S109" s="4"/>
      <c r="T109" s="63" t="s">
        <v>78</v>
      </c>
      <c r="U109" s="64"/>
      <c r="V109" s="64"/>
      <c r="W109" s="64"/>
      <c r="X109" s="65"/>
      <c r="Z109" s="4"/>
      <c r="AA109" s="62" t="s">
        <v>78</v>
      </c>
      <c r="AB109" s="62"/>
      <c r="AC109" s="62"/>
      <c r="AD109" s="62"/>
      <c r="AE109" s="62"/>
    </row>
    <row r="110" spans="1:31" x14ac:dyDescent="0.25">
      <c r="A110" s="6"/>
      <c r="B110" s="34">
        <v>1996</v>
      </c>
      <c r="C110" s="34">
        <v>2001</v>
      </c>
      <c r="D110" s="34">
        <v>2011</v>
      </c>
      <c r="E110" s="34">
        <v>2016</v>
      </c>
      <c r="F110" s="34">
        <v>2019</v>
      </c>
      <c r="G110" s="19"/>
      <c r="H110" s="6"/>
      <c r="I110" s="26">
        <v>1996</v>
      </c>
      <c r="J110" s="6">
        <v>2019</v>
      </c>
      <c r="K110" s="19"/>
      <c r="L110" s="6"/>
      <c r="M110" s="34">
        <v>1996</v>
      </c>
      <c r="N110" s="34">
        <v>2001</v>
      </c>
      <c r="O110" s="34">
        <v>2011</v>
      </c>
      <c r="P110" s="34">
        <v>2016</v>
      </c>
      <c r="Q110" s="34">
        <v>2019</v>
      </c>
      <c r="S110" s="4"/>
      <c r="T110" s="26">
        <v>1996</v>
      </c>
      <c r="U110" s="26">
        <v>2001</v>
      </c>
      <c r="V110" s="26">
        <v>2011</v>
      </c>
      <c r="W110" s="26">
        <v>2016</v>
      </c>
      <c r="X110" s="26">
        <v>2019</v>
      </c>
      <c r="Z110" s="4"/>
      <c r="AA110" s="26">
        <v>1996</v>
      </c>
      <c r="AB110" s="26">
        <v>2001</v>
      </c>
      <c r="AC110" s="26">
        <v>2011</v>
      </c>
      <c r="AD110" s="26">
        <v>2016</v>
      </c>
      <c r="AE110" s="26">
        <v>2019</v>
      </c>
    </row>
    <row r="111" spans="1:31" x14ac:dyDescent="0.25">
      <c r="A111" s="15" t="s">
        <v>38</v>
      </c>
      <c r="B111" s="4">
        <v>480693</v>
      </c>
      <c r="C111" s="4">
        <v>505646</v>
      </c>
      <c r="D111" s="4">
        <v>1198134</v>
      </c>
      <c r="E111" s="4">
        <v>1343532</v>
      </c>
      <c r="F111" s="4">
        <v>624531</v>
      </c>
      <c r="G111" s="18"/>
      <c r="H111" s="4"/>
      <c r="I111" s="4"/>
      <c r="J111" s="4">
        <f>47443259-322416</f>
        <v>47120843</v>
      </c>
      <c r="K111" s="18"/>
      <c r="L111" s="15" t="s">
        <v>38</v>
      </c>
      <c r="M111" s="4">
        <f>B111+B131</f>
        <v>964546</v>
      </c>
      <c r="N111" s="4">
        <f>C111+C131</f>
        <v>1012649</v>
      </c>
      <c r="O111" s="4">
        <v>1198134</v>
      </c>
      <c r="P111" s="4">
        <v>1343532</v>
      </c>
      <c r="Q111" s="4">
        <f t="shared" ref="Q111:Q126" si="19">F111+F131</f>
        <v>1231101</v>
      </c>
      <c r="S111" s="15" t="s">
        <v>38</v>
      </c>
      <c r="T111" s="4">
        <f t="shared" ref="T111:T126" si="20">M111/M$127</f>
        <v>0.11699869300073083</v>
      </c>
      <c r="U111" s="4">
        <f t="shared" ref="U111:U126" si="21">N111/N$127</f>
        <v>0.10832581493420429</v>
      </c>
      <c r="V111" s="4">
        <f t="shared" ref="V111:V126" si="22">O111/O$127</f>
        <v>0.11793677819173529</v>
      </c>
      <c r="W111" s="4">
        <f t="shared" ref="W111:W126" si="23">P111/P$127</f>
        <v>0.12228118560139886</v>
      </c>
      <c r="X111" s="4">
        <f t="shared" ref="X111:X126" si="24">Q111/Q$127</f>
        <v>0.1099917964108985</v>
      </c>
      <c r="Z111" s="15" t="s">
        <v>80</v>
      </c>
      <c r="AA111" s="4">
        <f>SUM(M113)/M127</f>
        <v>0.12350906560165938</v>
      </c>
      <c r="AB111" s="4">
        <f>SUM(N113)/N127</f>
        <v>0.12209031535343037</v>
      </c>
      <c r="AC111" s="4">
        <f>SUM(O113)/O127</f>
        <v>0.10225855169950235</v>
      </c>
      <c r="AD111" s="4">
        <f>SUM(P113)/P127</f>
        <v>0.11046601901807133</v>
      </c>
      <c r="AE111" s="4">
        <f>SUM(Q113)/Q127</f>
        <v>0.10150963193563783</v>
      </c>
    </row>
    <row r="112" spans="1:31" x14ac:dyDescent="0.25">
      <c r="A112" s="15" t="s">
        <v>39</v>
      </c>
      <c r="B112" s="4">
        <v>503464</v>
      </c>
      <c r="C112" s="4">
        <v>558183</v>
      </c>
      <c r="D112" s="4">
        <v>1042528</v>
      </c>
      <c r="E112" s="4">
        <v>1291700</v>
      </c>
      <c r="F112" s="4">
        <v>607157</v>
      </c>
      <c r="G112" s="18"/>
      <c r="H112" s="4"/>
      <c r="I112" s="4"/>
      <c r="J112" s="4">
        <f>5176750-42971</f>
        <v>5133779</v>
      </c>
      <c r="K112" s="18"/>
      <c r="L112" s="15" t="s">
        <v>39</v>
      </c>
      <c r="M112" s="4">
        <f t="shared" ref="M112:M126" si="25">B112+B132</f>
        <v>1005944</v>
      </c>
      <c r="N112" s="4">
        <f t="shared" ref="N112:N126" si="26">C112+C132</f>
        <v>1117011</v>
      </c>
      <c r="O112" s="4">
        <v>1042528</v>
      </c>
      <c r="P112" s="4">
        <v>1291700</v>
      </c>
      <c r="Q112" s="4">
        <f t="shared" si="19"/>
        <v>1196909</v>
      </c>
      <c r="S112" s="15" t="s">
        <v>39</v>
      </c>
      <c r="T112" s="4">
        <f t="shared" si="20"/>
        <v>0.12202023877754629</v>
      </c>
      <c r="U112" s="4">
        <f t="shared" si="21"/>
        <v>0.11948970162955819</v>
      </c>
      <c r="V112" s="4">
        <f t="shared" si="22"/>
        <v>0.10261990185961954</v>
      </c>
      <c r="W112" s="4">
        <f t="shared" si="23"/>
        <v>0.11756371075741173</v>
      </c>
      <c r="X112" s="4">
        <f t="shared" si="24"/>
        <v>0.10693693779013429</v>
      </c>
      <c r="Z112" s="15" t="s">
        <v>79</v>
      </c>
      <c r="AA112" s="4">
        <f>SUM(M114:M115)/M127</f>
        <v>0.21424574618741338</v>
      </c>
      <c r="AB112" s="4">
        <f>SUM(N114:N115)/N127</f>
        <v>0.2173382877390653</v>
      </c>
      <c r="AC112" s="4">
        <f>SUM(O114:O115)/O127</f>
        <v>0.21871213070500883</v>
      </c>
      <c r="AD112" s="4">
        <f>SUM(P114:P115)/P127</f>
        <v>0.19578630982101591</v>
      </c>
      <c r="AE112" s="4">
        <f>SUM(Q114:Q115)/Q127</f>
        <v>0.17749164586583602</v>
      </c>
    </row>
    <row r="113" spans="1:31" x14ac:dyDescent="0.25">
      <c r="A113" s="15" t="s">
        <v>40</v>
      </c>
      <c r="B113" s="4">
        <v>504856</v>
      </c>
      <c r="C113" s="4">
        <v>569275</v>
      </c>
      <c r="D113" s="4">
        <v>1038857</v>
      </c>
      <c r="E113" s="4">
        <v>1213716</v>
      </c>
      <c r="F113" s="4">
        <v>573074</v>
      </c>
      <c r="G113" s="18"/>
      <c r="H113" s="4"/>
      <c r="I113" s="4"/>
      <c r="J113" s="4">
        <f>1503007-21608</f>
        <v>1481399</v>
      </c>
      <c r="K113" s="18"/>
      <c r="L113" s="15" t="s">
        <v>40</v>
      </c>
      <c r="M113" s="4">
        <f t="shared" si="25"/>
        <v>1018218</v>
      </c>
      <c r="N113" s="4">
        <f t="shared" si="26"/>
        <v>1141322</v>
      </c>
      <c r="O113" s="4">
        <v>1038857</v>
      </c>
      <c r="P113" s="4">
        <v>1213716</v>
      </c>
      <c r="Q113" s="4">
        <f t="shared" si="19"/>
        <v>1136163</v>
      </c>
      <c r="S113" s="15" t="s">
        <v>40</v>
      </c>
      <c r="T113" s="4">
        <f t="shared" si="20"/>
        <v>0.12350906560165938</v>
      </c>
      <c r="U113" s="4">
        <f t="shared" si="21"/>
        <v>0.12209031535343037</v>
      </c>
      <c r="V113" s="4">
        <f t="shared" si="22"/>
        <v>0.10225855169950235</v>
      </c>
      <c r="W113" s="4">
        <f t="shared" si="23"/>
        <v>0.11046601901807133</v>
      </c>
      <c r="X113" s="4">
        <f t="shared" si="24"/>
        <v>0.10150963193563783</v>
      </c>
      <c r="Z113" s="15" t="s">
        <v>81</v>
      </c>
      <c r="AA113" s="4">
        <f>SUM(M116:M117)/M127</f>
        <v>0.15468782125344566</v>
      </c>
      <c r="AB113" s="4">
        <f>SUM(N116:N117)/N127</f>
        <v>0.15232401436943113</v>
      </c>
      <c r="AC113" s="4">
        <f>SUM(O116:O117)/O127</f>
        <v>0.1683373000479077</v>
      </c>
      <c r="AD113" s="4">
        <f>SUM(P116:P117)/P127</f>
        <v>0.17274911956912906</v>
      </c>
      <c r="AE113" s="4">
        <f>SUM(Q116:Q117)/Q127</f>
        <v>0.18491088179023007</v>
      </c>
    </row>
    <row r="114" spans="1:31" x14ac:dyDescent="0.25">
      <c r="A114" s="15" t="s">
        <v>41</v>
      </c>
      <c r="B114" s="4">
        <v>444181</v>
      </c>
      <c r="C114" s="4">
        <v>551455</v>
      </c>
      <c r="D114" s="4">
        <v>1119535</v>
      </c>
      <c r="E114" s="4">
        <v>1079257</v>
      </c>
      <c r="F114" s="4">
        <v>492961</v>
      </c>
      <c r="G114" s="18"/>
      <c r="H114" s="4"/>
      <c r="I114" s="4"/>
      <c r="J114" s="4">
        <f>4652006-215973</f>
        <v>4436033</v>
      </c>
      <c r="K114" s="18"/>
      <c r="L114" s="15" t="s">
        <v>41</v>
      </c>
      <c r="M114" s="4">
        <f t="shared" si="25"/>
        <v>914305</v>
      </c>
      <c r="N114" s="4">
        <f t="shared" si="26"/>
        <v>1126495</v>
      </c>
      <c r="O114" s="4">
        <v>1119535</v>
      </c>
      <c r="P114" s="4">
        <v>1079257</v>
      </c>
      <c r="Q114" s="4">
        <f t="shared" si="19"/>
        <v>980573</v>
      </c>
      <c r="S114" s="15" t="s">
        <v>41</v>
      </c>
      <c r="T114" s="4">
        <f t="shared" si="20"/>
        <v>0.11090449807892334</v>
      </c>
      <c r="U114" s="4">
        <f t="shared" si="21"/>
        <v>0.12050423087793151</v>
      </c>
      <c r="V114" s="4">
        <f t="shared" si="22"/>
        <v>0.11019998679019573</v>
      </c>
      <c r="W114" s="4">
        <f t="shared" si="23"/>
        <v>9.8228271100806633E-2</v>
      </c>
      <c r="X114" s="4">
        <f t="shared" si="24"/>
        <v>8.7608559965448793E-2</v>
      </c>
      <c r="Z114" s="54" t="s">
        <v>82</v>
      </c>
      <c r="AA114" s="4">
        <f>SUM(M118:M120)/M127</f>
        <v>0.15181873042154517</v>
      </c>
      <c r="AB114" s="4">
        <f>SUM(N118:N120)/N127</f>
        <v>0.15758172341177071</v>
      </c>
      <c r="AC114" s="4">
        <f>SUM(O118:O120)/O127</f>
        <v>0.1541820399619219</v>
      </c>
      <c r="AD114" s="4">
        <f>SUM(P118:P120)/P127</f>
        <v>0.15017719655374592</v>
      </c>
      <c r="AE114" s="4">
        <f>SUM(Q118:Q120)/Q127</f>
        <v>0.172924814490065</v>
      </c>
    </row>
    <row r="115" spans="1:31" ht="45" x14ac:dyDescent="0.25">
      <c r="A115" s="15" t="s">
        <v>42</v>
      </c>
      <c r="B115" s="4">
        <v>400115</v>
      </c>
      <c r="C115" s="4">
        <v>432503</v>
      </c>
      <c r="D115" s="4">
        <v>1102388</v>
      </c>
      <c r="E115" s="4">
        <v>1071893</v>
      </c>
      <c r="F115" s="4">
        <v>505198</v>
      </c>
      <c r="G115" s="18"/>
      <c r="H115" s="27" t="s">
        <v>58</v>
      </c>
      <c r="I115" s="4">
        <f>40583573-178902-137284</f>
        <v>40267387</v>
      </c>
      <c r="J115" s="4">
        <f>SUM(J111:J114)</f>
        <v>58172054</v>
      </c>
      <c r="K115" s="18"/>
      <c r="L115" s="15" t="s">
        <v>42</v>
      </c>
      <c r="M115" s="4">
        <f t="shared" si="25"/>
        <v>851953</v>
      </c>
      <c r="N115" s="4">
        <f t="shared" si="26"/>
        <v>905222</v>
      </c>
      <c r="O115" s="4">
        <v>1102388</v>
      </c>
      <c r="P115" s="4">
        <v>1071893</v>
      </c>
      <c r="Q115" s="4">
        <f t="shared" si="19"/>
        <v>1006031</v>
      </c>
      <c r="S115" s="15" t="s">
        <v>42</v>
      </c>
      <c r="T115" s="4">
        <f t="shared" si="20"/>
        <v>0.10334124810849003</v>
      </c>
      <c r="U115" s="4">
        <f t="shared" si="21"/>
        <v>9.6834056861133791E-2</v>
      </c>
      <c r="V115" s="4">
        <f t="shared" si="22"/>
        <v>0.10851214391481311</v>
      </c>
      <c r="W115" s="4">
        <f t="shared" si="23"/>
        <v>9.7558038720209295E-2</v>
      </c>
      <c r="X115" s="4">
        <f t="shared" si="24"/>
        <v>8.9883085900387238E-2</v>
      </c>
      <c r="Z115" s="54" t="s">
        <v>83</v>
      </c>
      <c r="AA115" s="4">
        <f>SUM(M121:M125)/M127</f>
        <v>0.10840258003475223</v>
      </c>
      <c r="AB115" s="4">
        <f>SUM(N121:N125)/N127</f>
        <v>0.11509451360468317</v>
      </c>
      <c r="AC115" s="4">
        <f>SUM(O121:O125)/O127</f>
        <v>0.12745079027998585</v>
      </c>
      <c r="AD115" s="4">
        <f>SUM(P121:P125)/P127</f>
        <v>0.12328644315757724</v>
      </c>
      <c r="AE115" s="4">
        <f>SUM(Q121:Q125)/Q127</f>
        <v>0.13675450933835043</v>
      </c>
    </row>
    <row r="116" spans="1:31" ht="60" x14ac:dyDescent="0.25">
      <c r="A116" s="15" t="s">
        <v>43</v>
      </c>
      <c r="B116" s="4">
        <v>315129</v>
      </c>
      <c r="C116" s="4">
        <v>370486</v>
      </c>
      <c r="D116" s="4">
        <v>980929</v>
      </c>
      <c r="E116" s="4">
        <v>1044784</v>
      </c>
      <c r="F116" s="4">
        <v>534838</v>
      </c>
      <c r="G116" s="18"/>
      <c r="H116" s="27" t="s">
        <v>59</v>
      </c>
      <c r="I116" s="4">
        <f>I115/1000</f>
        <v>40267.387000000002</v>
      </c>
      <c r="J116" s="4">
        <f>J115/1000</f>
        <v>58172.053999999996</v>
      </c>
      <c r="K116" s="18"/>
      <c r="L116" s="15" t="s">
        <v>43</v>
      </c>
      <c r="M116" s="4">
        <f t="shared" si="25"/>
        <v>684675</v>
      </c>
      <c r="N116" s="4">
        <f t="shared" si="26"/>
        <v>790823</v>
      </c>
      <c r="O116" s="4">
        <v>980929</v>
      </c>
      <c r="P116" s="4">
        <v>1044784</v>
      </c>
      <c r="Q116" s="4">
        <f t="shared" si="19"/>
        <v>1061072</v>
      </c>
      <c r="S116" s="15" t="s">
        <v>43</v>
      </c>
      <c r="T116" s="4">
        <f t="shared" si="20"/>
        <v>8.3050554489133108E-2</v>
      </c>
      <c r="U116" s="4">
        <f t="shared" si="21"/>
        <v>8.4596485004885438E-2</v>
      </c>
      <c r="V116" s="4">
        <f t="shared" si="22"/>
        <v>9.655648357766386E-2</v>
      </c>
      <c r="W116" s="4">
        <f t="shared" si="23"/>
        <v>9.5090720740087994E-2</v>
      </c>
      <c r="X116" s="4">
        <f t="shared" si="24"/>
        <v>9.480068280450174E-2</v>
      </c>
    </row>
    <row r="117" spans="1:31" x14ac:dyDescent="0.25">
      <c r="A117" s="15" t="s">
        <v>44</v>
      </c>
      <c r="B117" s="4">
        <v>261954</v>
      </c>
      <c r="C117" s="4">
        <v>286947</v>
      </c>
      <c r="D117" s="4">
        <v>729230</v>
      </c>
      <c r="E117" s="4">
        <v>853251</v>
      </c>
      <c r="F117" s="4">
        <v>505101</v>
      </c>
      <c r="G117" s="18"/>
      <c r="H117" s="18"/>
      <c r="I117" s="18"/>
      <c r="J117" s="18"/>
      <c r="K117" s="18"/>
      <c r="L117" s="15" t="s">
        <v>44</v>
      </c>
      <c r="M117" s="4">
        <f t="shared" si="25"/>
        <v>590583</v>
      </c>
      <c r="N117" s="4">
        <f t="shared" si="26"/>
        <v>633129</v>
      </c>
      <c r="O117" s="4">
        <v>729230</v>
      </c>
      <c r="P117" s="4">
        <v>853251</v>
      </c>
      <c r="Q117" s="4">
        <f t="shared" si="19"/>
        <v>1008573</v>
      </c>
      <c r="S117" s="15" t="s">
        <v>44</v>
      </c>
      <c r="T117" s="4">
        <f t="shared" si="20"/>
        <v>7.1637266764312549E-2</v>
      </c>
      <c r="U117" s="4">
        <f t="shared" si="21"/>
        <v>6.7727529364545694E-2</v>
      </c>
      <c r="V117" s="4">
        <f t="shared" si="22"/>
        <v>7.1780816470243827E-2</v>
      </c>
      <c r="W117" s="4">
        <f t="shared" si="23"/>
        <v>7.7658398829041048E-2</v>
      </c>
      <c r="X117" s="4">
        <f t="shared" si="24"/>
        <v>9.0110198985728335E-2</v>
      </c>
    </row>
    <row r="118" spans="1:31" x14ac:dyDescent="0.25">
      <c r="A118" s="15" t="s">
        <v>45</v>
      </c>
      <c r="B118" s="4">
        <v>229212</v>
      </c>
      <c r="C118" s="4">
        <v>257569</v>
      </c>
      <c r="D118" s="4">
        <v>612615</v>
      </c>
      <c r="E118" s="4">
        <v>665736</v>
      </c>
      <c r="F118" s="4">
        <v>392259</v>
      </c>
      <c r="G118" s="18"/>
      <c r="H118" s="18"/>
      <c r="I118" s="18"/>
      <c r="J118" s="18"/>
      <c r="K118" s="18"/>
      <c r="L118" s="15" t="s">
        <v>45</v>
      </c>
      <c r="M118" s="4">
        <f t="shared" si="25"/>
        <v>504746</v>
      </c>
      <c r="N118" s="4">
        <f t="shared" si="26"/>
        <v>585772</v>
      </c>
      <c r="O118" s="4">
        <v>612615</v>
      </c>
      <c r="P118" s="4">
        <v>665736</v>
      </c>
      <c r="Q118" s="4">
        <f t="shared" si="19"/>
        <v>805405</v>
      </c>
      <c r="S118" s="15" t="s">
        <v>45</v>
      </c>
      <c r="T118" s="4">
        <f t="shared" si="20"/>
        <v>6.1225304233646589E-2</v>
      </c>
      <c r="U118" s="4">
        <f t="shared" si="21"/>
        <v>6.2661622403852382E-2</v>
      </c>
      <c r="V118" s="4">
        <f t="shared" si="22"/>
        <v>6.030196903846307E-2</v>
      </c>
      <c r="W118" s="4">
        <f t="shared" si="23"/>
        <v>6.0591774053415079E-2</v>
      </c>
      <c r="X118" s="4">
        <f t="shared" si="24"/>
        <v>7.195830625458001E-2</v>
      </c>
    </row>
    <row r="119" spans="1:31" x14ac:dyDescent="0.25">
      <c r="A119" s="15" t="s">
        <v>46</v>
      </c>
      <c r="B119" s="4">
        <v>187699</v>
      </c>
      <c r="C119" s="4">
        <v>216918</v>
      </c>
      <c r="D119" s="4">
        <v>499102</v>
      </c>
      <c r="E119" s="4">
        <v>538152</v>
      </c>
      <c r="F119" s="4">
        <v>282544</v>
      </c>
      <c r="G119" s="18"/>
      <c r="H119" s="18"/>
      <c r="I119" s="18"/>
      <c r="J119" s="18"/>
      <c r="K119" s="18"/>
      <c r="L119" s="15" t="s">
        <v>46</v>
      </c>
      <c r="M119" s="4">
        <f t="shared" si="25"/>
        <v>408926</v>
      </c>
      <c r="N119" s="4">
        <f t="shared" si="26"/>
        <v>491309</v>
      </c>
      <c r="O119" s="4">
        <v>499102</v>
      </c>
      <c r="P119" s="4">
        <v>538152</v>
      </c>
      <c r="Q119" s="4">
        <f t="shared" si="19"/>
        <v>613052</v>
      </c>
      <c r="S119" s="15" t="s">
        <v>46</v>
      </c>
      <c r="T119" s="4">
        <f t="shared" si="20"/>
        <v>4.9602411428814025E-2</v>
      </c>
      <c r="U119" s="4">
        <f t="shared" si="21"/>
        <v>5.2556658634441922E-2</v>
      </c>
      <c r="V119" s="4">
        <f t="shared" si="22"/>
        <v>4.9128462984149905E-2</v>
      </c>
      <c r="W119" s="4">
        <f t="shared" si="23"/>
        <v>4.897975231982863E-2</v>
      </c>
      <c r="X119" s="4">
        <f t="shared" si="24"/>
        <v>5.4772671595014664E-2</v>
      </c>
    </row>
    <row r="120" spans="1:31" x14ac:dyDescent="0.25">
      <c r="A120" s="15" t="s">
        <v>47</v>
      </c>
      <c r="B120" s="4">
        <v>156488</v>
      </c>
      <c r="C120" s="4">
        <v>175873</v>
      </c>
      <c r="D120" s="4">
        <v>454637</v>
      </c>
      <c r="E120" s="4">
        <v>446144</v>
      </c>
      <c r="F120" s="4">
        <v>226914</v>
      </c>
      <c r="G120" s="18"/>
      <c r="H120" s="18"/>
      <c r="I120" s="18"/>
      <c r="J120" s="18"/>
      <c r="K120" s="18"/>
      <c r="L120" s="15" t="s">
        <v>47</v>
      </c>
      <c r="M120" s="4">
        <f t="shared" si="25"/>
        <v>337933</v>
      </c>
      <c r="N120" s="4">
        <f t="shared" si="26"/>
        <v>396021</v>
      </c>
      <c r="O120" s="4">
        <v>454637</v>
      </c>
      <c r="P120" s="4">
        <v>446144</v>
      </c>
      <c r="Q120" s="4">
        <f t="shared" si="19"/>
        <v>517032</v>
      </c>
      <c r="S120" s="15" t="s">
        <v>47</v>
      </c>
      <c r="T120" s="4">
        <f t="shared" si="20"/>
        <v>4.0991014759084551E-2</v>
      </c>
      <c r="U120" s="4">
        <f t="shared" si="21"/>
        <v>4.2363442373476418E-2</v>
      </c>
      <c r="V120" s="4">
        <f t="shared" si="22"/>
        <v>4.4751607939308921E-2</v>
      </c>
      <c r="W120" s="4">
        <f t="shared" si="23"/>
        <v>4.0605670180502207E-2</v>
      </c>
      <c r="X120" s="4">
        <f t="shared" si="24"/>
        <v>4.6193836640470338E-2</v>
      </c>
    </row>
    <row r="121" spans="1:31" x14ac:dyDescent="0.25">
      <c r="A121" s="15" t="s">
        <v>48</v>
      </c>
      <c r="B121" s="4">
        <v>112978</v>
      </c>
      <c r="C121" s="4">
        <v>149219</v>
      </c>
      <c r="D121" s="4">
        <v>384397</v>
      </c>
      <c r="E121" s="4">
        <v>383581</v>
      </c>
      <c r="F121" s="4">
        <v>168558</v>
      </c>
      <c r="G121" s="18"/>
      <c r="H121" s="18"/>
      <c r="I121" s="18"/>
      <c r="J121" s="18"/>
      <c r="K121" s="18"/>
      <c r="L121" s="15" t="s">
        <v>48</v>
      </c>
      <c r="M121" s="4">
        <f t="shared" si="25"/>
        <v>248877</v>
      </c>
      <c r="N121" s="4">
        <f t="shared" si="26"/>
        <v>332888</v>
      </c>
      <c r="O121" s="4">
        <v>384397</v>
      </c>
      <c r="P121" s="4">
        <v>383581</v>
      </c>
      <c r="Q121" s="4">
        <f t="shared" si="19"/>
        <v>423932</v>
      </c>
      <c r="S121" s="15" t="s">
        <v>48</v>
      </c>
      <c r="T121" s="4">
        <f t="shared" si="20"/>
        <v>3.0188589987354554E-2</v>
      </c>
      <c r="U121" s="4">
        <f t="shared" si="21"/>
        <v>3.5609933828816692E-2</v>
      </c>
      <c r="V121" s="4">
        <f t="shared" si="22"/>
        <v>3.7837623944040041E-2</v>
      </c>
      <c r="W121" s="4">
        <f t="shared" si="23"/>
        <v>3.4911516401671248E-2</v>
      </c>
      <c r="X121" s="4">
        <f t="shared" si="24"/>
        <v>3.7875886898040875E-2</v>
      </c>
    </row>
    <row r="122" spans="1:31" x14ac:dyDescent="0.25">
      <c r="A122" s="15" t="s">
        <v>49</v>
      </c>
      <c r="B122" s="4">
        <v>91734</v>
      </c>
      <c r="C122" s="4">
        <v>104872</v>
      </c>
      <c r="D122" s="4">
        <v>325571</v>
      </c>
      <c r="E122" s="4">
        <v>327522</v>
      </c>
      <c r="F122" s="4">
        <v>143386</v>
      </c>
      <c r="G122" s="18"/>
      <c r="H122" s="18"/>
      <c r="I122" s="18"/>
      <c r="J122" s="18"/>
      <c r="K122" s="18"/>
      <c r="L122" s="15" t="s">
        <v>49</v>
      </c>
      <c r="M122" s="4">
        <f t="shared" si="25"/>
        <v>212751</v>
      </c>
      <c r="N122" s="4">
        <f t="shared" si="26"/>
        <v>240916</v>
      </c>
      <c r="O122" s="4">
        <v>325571</v>
      </c>
      <c r="P122" s="4">
        <v>327522</v>
      </c>
      <c r="Q122" s="4">
        <f t="shared" si="19"/>
        <v>376538</v>
      </c>
      <c r="S122" s="15" t="s">
        <v>49</v>
      </c>
      <c r="T122" s="4">
        <f t="shared" si="20"/>
        <v>2.58065337833535E-2</v>
      </c>
      <c r="U122" s="4">
        <f t="shared" si="21"/>
        <v>2.5771439097543928E-2</v>
      </c>
      <c r="V122" s="4">
        <f t="shared" si="22"/>
        <v>3.2047162348002353E-2</v>
      </c>
      <c r="W122" s="4">
        <f t="shared" si="23"/>
        <v>2.9809322346279327E-2</v>
      </c>
      <c r="X122" s="4">
        <f t="shared" si="24"/>
        <v>3.3641505479214864E-2</v>
      </c>
    </row>
    <row r="123" spans="1:31" x14ac:dyDescent="0.25">
      <c r="A123" s="15" t="s">
        <v>50</v>
      </c>
      <c r="B123" s="4">
        <v>65608</v>
      </c>
      <c r="C123" s="4">
        <v>84045</v>
      </c>
      <c r="D123" s="4">
        <v>271326</v>
      </c>
      <c r="E123" s="4">
        <v>278361</v>
      </c>
      <c r="F123" s="4">
        <v>114078</v>
      </c>
      <c r="G123" s="18"/>
      <c r="H123" s="18"/>
      <c r="I123" s="18"/>
      <c r="J123" s="18"/>
      <c r="K123" s="18"/>
      <c r="L123" s="15" t="s">
        <v>50</v>
      </c>
      <c r="M123" s="4">
        <f t="shared" si="25"/>
        <v>178471</v>
      </c>
      <c r="N123" s="4">
        <f t="shared" si="26"/>
        <v>215539</v>
      </c>
      <c r="O123" s="4">
        <v>271326</v>
      </c>
      <c r="P123" s="4">
        <v>278361</v>
      </c>
      <c r="Q123" s="4">
        <f t="shared" si="19"/>
        <v>306529</v>
      </c>
      <c r="S123" s="15" t="s">
        <v>50</v>
      </c>
      <c r="T123" s="4">
        <f t="shared" si="20"/>
        <v>2.1648395969226384E-2</v>
      </c>
      <c r="U123" s="4">
        <f t="shared" si="21"/>
        <v>2.3056792457310932E-2</v>
      </c>
      <c r="V123" s="4">
        <f t="shared" si="22"/>
        <v>2.6707625590836056E-2</v>
      </c>
      <c r="W123" s="4">
        <f t="shared" si="23"/>
        <v>2.5334947813071062E-2</v>
      </c>
      <c r="X123" s="4">
        <f t="shared" si="24"/>
        <v>2.7386603830259502E-2</v>
      </c>
    </row>
    <row r="124" spans="1:31" x14ac:dyDescent="0.25">
      <c r="A124" s="15" t="s">
        <v>51</v>
      </c>
      <c r="B124" s="4">
        <v>58668</v>
      </c>
      <c r="C124" s="4">
        <v>54807</v>
      </c>
      <c r="D124" s="4">
        <v>175673</v>
      </c>
      <c r="E124" s="4">
        <v>220261</v>
      </c>
      <c r="F124" s="4">
        <v>89431</v>
      </c>
      <c r="G124" s="18"/>
      <c r="H124" s="18"/>
      <c r="I124" s="18"/>
      <c r="J124" s="18"/>
      <c r="K124" s="18"/>
      <c r="L124" s="15" t="s">
        <v>51</v>
      </c>
      <c r="M124" s="4">
        <f t="shared" si="25"/>
        <v>158208</v>
      </c>
      <c r="N124" s="4">
        <f t="shared" si="26"/>
        <v>154802</v>
      </c>
      <c r="O124" s="4">
        <v>175673</v>
      </c>
      <c r="P124" s="4">
        <v>220261</v>
      </c>
      <c r="Q124" s="4">
        <f t="shared" si="19"/>
        <v>244864</v>
      </c>
      <c r="S124" s="15" t="s">
        <v>51</v>
      </c>
      <c r="T124" s="4">
        <f t="shared" si="20"/>
        <v>1.9190509547766122E-2</v>
      </c>
      <c r="U124" s="4">
        <f t="shared" si="21"/>
        <v>1.6559590542670453E-2</v>
      </c>
      <c r="V124" s="4">
        <f t="shared" si="22"/>
        <v>1.7292145649215124E-2</v>
      </c>
      <c r="W124" s="4">
        <f t="shared" si="23"/>
        <v>2.0046992719004619E-2</v>
      </c>
      <c r="X124" s="4">
        <f t="shared" si="24"/>
        <v>2.1877190609347445E-2</v>
      </c>
    </row>
    <row r="125" spans="1:31" x14ac:dyDescent="0.25">
      <c r="A125" s="15" t="s">
        <v>52</v>
      </c>
      <c r="B125" s="4">
        <v>36583</v>
      </c>
      <c r="C125" s="4">
        <v>43079</v>
      </c>
      <c r="D125" s="4">
        <v>137821</v>
      </c>
      <c r="E125" s="4">
        <v>144852</v>
      </c>
      <c r="F125" s="4">
        <v>60742</v>
      </c>
      <c r="G125" s="18"/>
      <c r="H125" s="18"/>
      <c r="I125" s="18"/>
      <c r="J125" s="18"/>
      <c r="K125" s="18"/>
      <c r="L125" s="15" t="s">
        <v>52</v>
      </c>
      <c r="M125" s="4">
        <f t="shared" si="25"/>
        <v>95372</v>
      </c>
      <c r="N125" s="4">
        <f t="shared" si="26"/>
        <v>131779</v>
      </c>
      <c r="O125" s="4">
        <v>137821</v>
      </c>
      <c r="P125" s="4">
        <v>144852</v>
      </c>
      <c r="Q125" s="4">
        <f t="shared" si="19"/>
        <v>178784</v>
      </c>
      <c r="S125" s="15" t="s">
        <v>52</v>
      </c>
      <c r="T125" s="4">
        <f t="shared" si="20"/>
        <v>1.1568550747051671E-2</v>
      </c>
      <c r="U125" s="4">
        <f t="shared" si="21"/>
        <v>1.4096757678341169E-2</v>
      </c>
      <c r="V125" s="4">
        <f t="shared" si="22"/>
        <v>1.3566232747892263E-2</v>
      </c>
      <c r="W125" s="4">
        <f t="shared" si="23"/>
        <v>1.3183663877550983E-2</v>
      </c>
      <c r="X125" s="4">
        <f t="shared" si="24"/>
        <v>1.597332252148774E-2</v>
      </c>
    </row>
    <row r="126" spans="1:31" x14ac:dyDescent="0.25">
      <c r="A126" s="15" t="s">
        <v>53</v>
      </c>
      <c r="B126" s="4">
        <v>24610</v>
      </c>
      <c r="C126" s="4">
        <v>24806</v>
      </c>
      <c r="D126" s="4">
        <v>86378</v>
      </c>
      <c r="E126" s="4">
        <v>84492</v>
      </c>
      <c r="F126" s="4">
        <v>34596</v>
      </c>
      <c r="G126" s="18"/>
      <c r="H126" s="18"/>
      <c r="I126" s="18"/>
      <c r="J126" s="18"/>
      <c r="K126" s="18"/>
      <c r="L126" s="15" t="s">
        <v>53</v>
      </c>
      <c r="M126" s="4">
        <f t="shared" si="25"/>
        <v>68567</v>
      </c>
      <c r="N126" s="4">
        <f t="shared" si="26"/>
        <v>72501</v>
      </c>
      <c r="O126" s="4">
        <v>86378</v>
      </c>
      <c r="P126" s="4">
        <v>84492</v>
      </c>
      <c r="Q126" s="4">
        <f t="shared" si="19"/>
        <v>106104</v>
      </c>
      <c r="S126" s="15" t="s">
        <v>53</v>
      </c>
      <c r="T126" s="4">
        <f t="shared" si="20"/>
        <v>8.3171247229070575E-3</v>
      </c>
      <c r="U126" s="4">
        <f t="shared" si="21"/>
        <v>7.7556289578568144E-3</v>
      </c>
      <c r="V126" s="4">
        <f t="shared" si="22"/>
        <v>8.502507254318557E-3</v>
      </c>
      <c r="W126" s="4">
        <f t="shared" si="23"/>
        <v>7.6900155216499443E-3</v>
      </c>
      <c r="X126" s="4">
        <f t="shared" si="24"/>
        <v>9.4797823788478567E-3</v>
      </c>
    </row>
    <row r="127" spans="1:31" x14ac:dyDescent="0.25">
      <c r="A127" s="16" t="s">
        <v>57</v>
      </c>
      <c r="B127">
        <f>SUM(B111:B124)</f>
        <v>3812779</v>
      </c>
      <c r="C127">
        <f>SUM(C111:C124)</f>
        <v>4317798</v>
      </c>
      <c r="D127">
        <f>SUM(D111:D124)</f>
        <v>9934922</v>
      </c>
      <c r="E127">
        <f>SUM(E111:E124)</f>
        <v>10757890</v>
      </c>
      <c r="F127">
        <f>SUM(F111:F124)</f>
        <v>5260030</v>
      </c>
      <c r="G127" s="18"/>
      <c r="H127" s="18"/>
      <c r="I127" s="18"/>
      <c r="J127" s="18"/>
      <c r="K127" s="18"/>
      <c r="L127" s="18"/>
      <c r="M127" s="53">
        <f>SUM(M111:M126)</f>
        <v>8244075</v>
      </c>
      <c r="N127" s="53">
        <f t="shared" ref="N127:Q127" si="27">SUM(N111:N126)</f>
        <v>9348178</v>
      </c>
      <c r="O127" s="53">
        <f t="shared" si="27"/>
        <v>10159121</v>
      </c>
      <c r="P127" s="53">
        <f t="shared" si="27"/>
        <v>10987234</v>
      </c>
      <c r="Q127" s="53">
        <f t="shared" si="27"/>
        <v>11192662</v>
      </c>
    </row>
    <row r="128" spans="1:31" x14ac:dyDescent="0.25"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x14ac:dyDescent="0.25">
      <c r="A129" s="23"/>
      <c r="B129" s="23" t="s">
        <v>55</v>
      </c>
      <c r="C129" s="23" t="s">
        <v>55</v>
      </c>
      <c r="D129" s="23"/>
      <c r="E129" s="4"/>
      <c r="F129" s="23" t="s">
        <v>55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18"/>
    </row>
    <row r="130" spans="1:17" x14ac:dyDescent="0.25">
      <c r="A130" s="6"/>
      <c r="B130" s="6">
        <v>1996</v>
      </c>
      <c r="C130" s="6">
        <v>2001</v>
      </c>
      <c r="D130" s="6">
        <v>2011</v>
      </c>
      <c r="E130" s="6">
        <v>2016</v>
      </c>
      <c r="F130" s="6">
        <v>2019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8"/>
    </row>
    <row r="131" spans="1:17" x14ac:dyDescent="0.25">
      <c r="A131" s="15" t="s">
        <v>38</v>
      </c>
      <c r="B131" s="4">
        <v>483853</v>
      </c>
      <c r="C131" s="4">
        <v>507003</v>
      </c>
      <c r="D131" s="4"/>
      <c r="E131" s="4"/>
      <c r="F131" s="4">
        <v>606570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spans="1:17" x14ac:dyDescent="0.25">
      <c r="A132" s="15" t="s">
        <v>39</v>
      </c>
      <c r="B132" s="4">
        <v>502480</v>
      </c>
      <c r="C132" s="4">
        <v>558828</v>
      </c>
      <c r="D132" s="4"/>
      <c r="E132" s="4"/>
      <c r="F132" s="4">
        <v>589752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spans="1:17" x14ac:dyDescent="0.25">
      <c r="A133" s="15" t="s">
        <v>40</v>
      </c>
      <c r="B133" s="4">
        <v>513362</v>
      </c>
      <c r="C133" s="4">
        <v>572047</v>
      </c>
      <c r="D133" s="4"/>
      <c r="E133" s="4"/>
      <c r="F133" s="4">
        <v>563089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spans="1:17" x14ac:dyDescent="0.25">
      <c r="A134" s="15" t="s">
        <v>41</v>
      </c>
      <c r="B134" s="4">
        <v>470124</v>
      </c>
      <c r="C134" s="4">
        <v>575040</v>
      </c>
      <c r="D134" s="4"/>
      <c r="E134" s="4"/>
      <c r="F134" s="4">
        <v>487612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spans="1:17" x14ac:dyDescent="0.25">
      <c r="A135" s="15" t="s">
        <v>42</v>
      </c>
      <c r="B135" s="4">
        <v>451838</v>
      </c>
      <c r="C135" s="4">
        <v>472719</v>
      </c>
      <c r="D135" s="4"/>
      <c r="E135" s="4"/>
      <c r="F135" s="4">
        <v>500833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1:17" x14ac:dyDescent="0.25">
      <c r="A136" s="15" t="s">
        <v>43</v>
      </c>
      <c r="B136" s="4">
        <v>369546</v>
      </c>
      <c r="C136" s="4">
        <v>420337</v>
      </c>
      <c r="D136" s="4"/>
      <c r="E136" s="4"/>
      <c r="F136" s="4">
        <v>526234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spans="1:17" x14ac:dyDescent="0.25">
      <c r="A137" s="15" t="s">
        <v>44</v>
      </c>
      <c r="B137" s="4">
        <v>328629</v>
      </c>
      <c r="C137" s="4">
        <v>346182</v>
      </c>
      <c r="D137" s="4"/>
      <c r="E137" s="4"/>
      <c r="F137" s="4">
        <v>503472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spans="1:17" x14ac:dyDescent="0.25">
      <c r="A138" s="15" t="s">
        <v>45</v>
      </c>
      <c r="B138" s="4">
        <v>275534</v>
      </c>
      <c r="C138" s="4">
        <v>328203</v>
      </c>
      <c r="D138" s="4"/>
      <c r="E138" s="4"/>
      <c r="F138" s="4">
        <v>413146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 spans="1:17" x14ac:dyDescent="0.25">
      <c r="A139" s="15" t="s">
        <v>46</v>
      </c>
      <c r="B139" s="4">
        <v>221227</v>
      </c>
      <c r="C139" s="4">
        <v>274391</v>
      </c>
      <c r="D139" s="4"/>
      <c r="E139" s="4"/>
      <c r="F139" s="4">
        <v>330508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 spans="1:17" x14ac:dyDescent="0.25">
      <c r="A140" s="15" t="s">
        <v>47</v>
      </c>
      <c r="B140" s="4">
        <v>181445</v>
      </c>
      <c r="C140" s="4">
        <v>220148</v>
      </c>
      <c r="D140" s="4"/>
      <c r="E140" s="4"/>
      <c r="F140" s="4">
        <v>290118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 spans="1:17" x14ac:dyDescent="0.25">
      <c r="A141" s="15" t="s">
        <v>48</v>
      </c>
      <c r="B141" s="4">
        <v>135899</v>
      </c>
      <c r="C141" s="4">
        <v>183669</v>
      </c>
      <c r="D141" s="4"/>
      <c r="E141" s="4"/>
      <c r="F141" s="4">
        <v>255374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 spans="1:17" x14ac:dyDescent="0.25">
      <c r="A142" s="15" t="s">
        <v>49</v>
      </c>
      <c r="B142" s="4">
        <v>121017</v>
      </c>
      <c r="C142" s="4">
        <v>136044</v>
      </c>
      <c r="D142" s="4"/>
      <c r="E142" s="4"/>
      <c r="F142" s="4">
        <v>233152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spans="1:17" x14ac:dyDescent="0.25">
      <c r="A143" s="15" t="s">
        <v>50</v>
      </c>
      <c r="B143" s="4">
        <v>112863</v>
      </c>
      <c r="C143" s="4">
        <v>131494</v>
      </c>
      <c r="D143" s="4"/>
      <c r="E143" s="4"/>
      <c r="F143" s="4">
        <v>192451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 spans="1:17" x14ac:dyDescent="0.25">
      <c r="A144" s="15" t="s">
        <v>51</v>
      </c>
      <c r="B144" s="4">
        <v>99540</v>
      </c>
      <c r="C144" s="4">
        <v>99995</v>
      </c>
      <c r="D144" s="4"/>
      <c r="E144" s="4"/>
      <c r="F144" s="4">
        <v>155433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 spans="1:27" x14ac:dyDescent="0.25">
      <c r="A145" s="15" t="s">
        <v>52</v>
      </c>
      <c r="B145" s="4">
        <v>58789</v>
      </c>
      <c r="C145" s="4">
        <v>88700</v>
      </c>
      <c r="D145" s="4"/>
      <c r="E145" s="4"/>
      <c r="F145" s="4">
        <v>118042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 spans="1:27" x14ac:dyDescent="0.25">
      <c r="A146" s="15" t="s">
        <v>53</v>
      </c>
      <c r="B146" s="4">
        <v>43957</v>
      </c>
      <c r="C146" s="4">
        <v>47695</v>
      </c>
      <c r="D146" s="4"/>
      <c r="E146" s="4"/>
      <c r="F146" s="4">
        <v>71508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 spans="1:27" x14ac:dyDescent="0.25">
      <c r="A147" s="16" t="s">
        <v>57</v>
      </c>
      <c r="B147">
        <f>SUM(B131:B144)</f>
        <v>4267357</v>
      </c>
      <c r="C147">
        <f t="shared" ref="C147:F147" si="28">SUM(C131:C144)</f>
        <v>4826100</v>
      </c>
      <c r="D147">
        <v>0</v>
      </c>
      <c r="E147">
        <v>0</v>
      </c>
      <c r="F147">
        <f t="shared" si="28"/>
        <v>5647744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 spans="1:27" ht="60" x14ac:dyDescent="0.25">
      <c r="A148" s="25" t="s">
        <v>58</v>
      </c>
      <c r="B148">
        <f>B127+B147</f>
        <v>8080136</v>
      </c>
      <c r="C148">
        <f t="shared" ref="C148:F148" si="29">C127+C147</f>
        <v>9143898</v>
      </c>
      <c r="D148">
        <f t="shared" si="29"/>
        <v>9934922</v>
      </c>
      <c r="E148">
        <f t="shared" si="29"/>
        <v>10757890</v>
      </c>
      <c r="F148">
        <f t="shared" si="29"/>
        <v>10907774</v>
      </c>
    </row>
    <row r="149" spans="1:27" ht="75" x14ac:dyDescent="0.25">
      <c r="A149" s="25" t="s">
        <v>59</v>
      </c>
      <c r="B149" s="1">
        <f>B148/1000</f>
        <v>8080.1360000000004</v>
      </c>
      <c r="C149" s="1">
        <f t="shared" ref="C149:F149" si="30">C148/1000</f>
        <v>9143.8979999999992</v>
      </c>
      <c r="D149" s="1">
        <f t="shared" si="30"/>
        <v>9934.9220000000005</v>
      </c>
      <c r="E149" s="1">
        <f t="shared" si="30"/>
        <v>10757.89</v>
      </c>
      <c r="F149" s="1">
        <f t="shared" si="30"/>
        <v>10907.773999999999</v>
      </c>
    </row>
    <row r="152" spans="1:27" x14ac:dyDescent="0.25">
      <c r="A152" s="46" t="s">
        <v>74</v>
      </c>
      <c r="B152" s="46"/>
      <c r="C152" s="46"/>
      <c r="D152" s="46"/>
      <c r="E152" s="46"/>
      <c r="F152" s="46"/>
      <c r="G152" s="46"/>
      <c r="H152" s="4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22" t="s">
        <v>77</v>
      </c>
      <c r="B153" s="21"/>
      <c r="C153" s="21"/>
      <c r="D153" s="21"/>
      <c r="E153" s="21"/>
      <c r="F153" s="21"/>
      <c r="G153" s="21"/>
      <c r="H153" s="2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4"/>
      <c r="B154" s="23">
        <v>2002</v>
      </c>
      <c r="C154" s="23">
        <f t="shared" ref="C154:S154" si="31">B154+1</f>
        <v>2003</v>
      </c>
      <c r="D154" s="23">
        <f t="shared" si="31"/>
        <v>2004</v>
      </c>
      <c r="E154" s="23">
        <f t="shared" si="31"/>
        <v>2005</v>
      </c>
      <c r="F154" s="23">
        <f t="shared" si="31"/>
        <v>2006</v>
      </c>
      <c r="G154" s="23">
        <f t="shared" si="31"/>
        <v>2007</v>
      </c>
      <c r="H154" s="23">
        <f t="shared" si="31"/>
        <v>2008</v>
      </c>
      <c r="I154" s="23">
        <f t="shared" si="31"/>
        <v>2009</v>
      </c>
      <c r="J154" s="23">
        <f t="shared" si="31"/>
        <v>2010</v>
      </c>
      <c r="K154" s="23">
        <f t="shared" si="31"/>
        <v>2011</v>
      </c>
      <c r="L154" s="23">
        <f t="shared" si="31"/>
        <v>2012</v>
      </c>
      <c r="M154" s="23">
        <f t="shared" si="31"/>
        <v>2013</v>
      </c>
      <c r="N154" s="23">
        <f t="shared" si="31"/>
        <v>2014</v>
      </c>
      <c r="O154" s="23">
        <f t="shared" si="31"/>
        <v>2015</v>
      </c>
      <c r="P154" s="23">
        <f t="shared" si="31"/>
        <v>2016</v>
      </c>
      <c r="Q154" s="23">
        <f>P154+1</f>
        <v>2017</v>
      </c>
      <c r="R154" s="23">
        <f>Q154+1</f>
        <v>2018</v>
      </c>
      <c r="S154" s="23">
        <f t="shared" si="31"/>
        <v>2019</v>
      </c>
    </row>
    <row r="155" spans="1:27" x14ac:dyDescent="0.25">
      <c r="A155" s="6" t="s">
        <v>63</v>
      </c>
      <c r="B155" s="28">
        <v>20.8</v>
      </c>
      <c r="C155" s="29">
        <v>20.7</v>
      </c>
      <c r="D155" s="29">
        <v>20.6</v>
      </c>
      <c r="E155" s="29">
        <v>20.5</v>
      </c>
      <c r="F155" s="29">
        <v>20.399999999999999</v>
      </c>
      <c r="G155" s="30">
        <v>20.3</v>
      </c>
      <c r="H155" s="30">
        <v>20.2</v>
      </c>
      <c r="I155" s="30">
        <v>20.100000000000001</v>
      </c>
      <c r="J155" s="30">
        <v>20</v>
      </c>
      <c r="K155" s="30">
        <v>19.8</v>
      </c>
      <c r="L155" s="30">
        <v>19.8</v>
      </c>
      <c r="M155" s="30">
        <v>19.7</v>
      </c>
      <c r="N155" s="30">
        <v>19.600000000000001</v>
      </c>
      <c r="O155" s="30">
        <v>19.5</v>
      </c>
      <c r="P155" s="30">
        <v>19.399999999999999</v>
      </c>
      <c r="Q155" s="31">
        <v>19.3</v>
      </c>
      <c r="R155" s="31">
        <v>19.3</v>
      </c>
      <c r="S155" s="31">
        <v>19.2</v>
      </c>
    </row>
    <row r="156" spans="1:27" x14ac:dyDescent="0.25">
      <c r="A156" s="6" t="s">
        <v>64</v>
      </c>
      <c r="B156" s="4">
        <f>B155/100</f>
        <v>0.20800000000000002</v>
      </c>
      <c r="C156" s="4">
        <f t="shared" ref="C156:S156" si="32">C155/100</f>
        <v>0.20699999999999999</v>
      </c>
      <c r="D156" s="4">
        <f t="shared" si="32"/>
        <v>0.20600000000000002</v>
      </c>
      <c r="E156" s="4">
        <f t="shared" si="32"/>
        <v>0.20499999999999999</v>
      </c>
      <c r="F156" s="4">
        <f t="shared" si="32"/>
        <v>0.20399999999999999</v>
      </c>
      <c r="G156" s="4">
        <f t="shared" si="32"/>
        <v>0.20300000000000001</v>
      </c>
      <c r="H156" s="4">
        <f t="shared" si="32"/>
        <v>0.20199999999999999</v>
      </c>
      <c r="I156" s="4">
        <f t="shared" si="32"/>
        <v>0.20100000000000001</v>
      </c>
      <c r="J156" s="4">
        <f t="shared" si="32"/>
        <v>0.2</v>
      </c>
      <c r="K156" s="4">
        <f t="shared" si="32"/>
        <v>0.19800000000000001</v>
      </c>
      <c r="L156" s="4">
        <f t="shared" si="32"/>
        <v>0.19800000000000001</v>
      </c>
      <c r="M156" s="4">
        <f t="shared" si="32"/>
        <v>0.19699999999999998</v>
      </c>
      <c r="N156" s="4">
        <f t="shared" si="32"/>
        <v>0.19600000000000001</v>
      </c>
      <c r="O156" s="4">
        <f t="shared" si="32"/>
        <v>0.19500000000000001</v>
      </c>
      <c r="P156" s="4">
        <f t="shared" si="32"/>
        <v>0.19399999999999998</v>
      </c>
      <c r="Q156" s="4">
        <f t="shared" si="32"/>
        <v>0.193</v>
      </c>
      <c r="R156" s="4">
        <f t="shared" si="32"/>
        <v>0.193</v>
      </c>
      <c r="S156" s="4">
        <f t="shared" si="32"/>
        <v>0.192</v>
      </c>
    </row>
    <row r="157" spans="1:27" ht="120" x14ac:dyDescent="0.25">
      <c r="A157" s="32" t="s">
        <v>65</v>
      </c>
      <c r="E157">
        <f>E156*M77</f>
        <v>0</v>
      </c>
      <c r="J157">
        <f>J156*N77</f>
        <v>0</v>
      </c>
      <c r="O157">
        <f>O156*O77</f>
        <v>0</v>
      </c>
      <c r="S157">
        <f>S156*P77</f>
        <v>0</v>
      </c>
    </row>
    <row r="158" spans="1:27" x14ac:dyDescent="0.25">
      <c r="A158" s="32"/>
    </row>
    <row r="160" spans="1:27" x14ac:dyDescent="0.25">
      <c r="A160" s="6" t="s">
        <v>66</v>
      </c>
      <c r="B160" s="6" t="s">
        <v>67</v>
      </c>
    </row>
    <row r="161" spans="1:27" x14ac:dyDescent="0.25">
      <c r="A161" s="4">
        <v>214.57</v>
      </c>
      <c r="B161" s="4">
        <f>AD162-0.0968</f>
        <v>-9.6799999999999997E-2</v>
      </c>
    </row>
    <row r="163" spans="1:27" x14ac:dyDescent="0.25">
      <c r="A163" s="4"/>
      <c r="B163" s="4"/>
      <c r="C163" s="34">
        <v>2025</v>
      </c>
      <c r="D163" s="34">
        <v>2030</v>
      </c>
      <c r="E163" s="34">
        <v>2035</v>
      </c>
      <c r="F163" s="34">
        <v>2040</v>
      </c>
      <c r="G163" s="34">
        <v>2045</v>
      </c>
      <c r="H163" s="34">
        <v>2050</v>
      </c>
      <c r="I163" s="34">
        <v>2055</v>
      </c>
      <c r="J163" s="34">
        <v>2060</v>
      </c>
      <c r="K163" s="34">
        <v>2065</v>
      </c>
      <c r="L163" s="34">
        <v>2070</v>
      </c>
      <c r="M163" s="34">
        <v>2075</v>
      </c>
      <c r="N163" s="34">
        <v>2080</v>
      </c>
      <c r="O163" s="34">
        <v>2085</v>
      </c>
      <c r="P163" s="34">
        <v>2090</v>
      </c>
      <c r="Q163" s="34">
        <v>2095</v>
      </c>
      <c r="R163" s="34">
        <v>2100</v>
      </c>
    </row>
    <row r="164" spans="1:27" ht="75.95" customHeight="1" x14ac:dyDescent="0.25">
      <c r="A164" s="66" t="s">
        <v>68</v>
      </c>
      <c r="B164" s="37" t="s">
        <v>69</v>
      </c>
      <c r="C164" s="36">
        <f t="shared" ref="C164:P164" si="33">(($B161*C163+$A161)/100)*B83</f>
        <v>60.655903000000031</v>
      </c>
      <c r="D164" s="36">
        <f t="shared" si="33"/>
        <v>123.08636790000001</v>
      </c>
      <c r="E164" s="36">
        <f t="shared" si="33"/>
        <v>163.08482993999996</v>
      </c>
      <c r="F164" s="36">
        <f t="shared" si="33"/>
        <v>207.86038600000018</v>
      </c>
      <c r="G164" s="36">
        <f t="shared" si="33"/>
        <v>243.65195244000003</v>
      </c>
      <c r="H164" s="36">
        <f t="shared" si="33"/>
        <v>285.5266466999999</v>
      </c>
      <c r="I164" s="36">
        <f t="shared" si="33"/>
        <v>336.58488791999974</v>
      </c>
      <c r="J164" s="36">
        <f t="shared" si="33"/>
        <v>404.50927230000013</v>
      </c>
      <c r="K164" s="36">
        <f t="shared" si="33"/>
        <v>475.73922615999987</v>
      </c>
      <c r="L164" s="36">
        <f t="shared" si="33"/>
        <v>548.12969799999951</v>
      </c>
      <c r="M164" s="36">
        <f t="shared" si="33"/>
        <v>592.93597530000034</v>
      </c>
      <c r="N164" s="36">
        <f t="shared" si="33"/>
        <v>599.55098023999994</v>
      </c>
      <c r="O164" s="36">
        <f t="shared" si="33"/>
        <v>678.53150493999942</v>
      </c>
      <c r="P164" s="36">
        <f t="shared" si="33"/>
        <v>740.64576636000049</v>
      </c>
      <c r="Q164" s="36">
        <f>(($B161*Q163+$A161)/100)*P83</f>
        <v>793.1228960200001</v>
      </c>
      <c r="R164" s="36">
        <f>(($B161*R163+$A161)/100)*Q83</f>
        <v>0</v>
      </c>
    </row>
    <row r="165" spans="1:27" ht="45" x14ac:dyDescent="0.25">
      <c r="A165" s="66"/>
      <c r="B165" s="37" t="s">
        <v>70</v>
      </c>
      <c r="C165" s="33">
        <f t="shared" ref="C165:R165" si="34">$S156*B83</f>
        <v>62.781312</v>
      </c>
      <c r="D165" s="33">
        <f t="shared" si="34"/>
        <v>130.81248000000002</v>
      </c>
      <c r="E165" s="33">
        <f t="shared" si="34"/>
        <v>178.09286399999999</v>
      </c>
      <c r="F165" s="33">
        <f t="shared" si="34"/>
        <v>233.4144</v>
      </c>
      <c r="G165" s="33">
        <f t="shared" si="34"/>
        <v>281.57683199999997</v>
      </c>
      <c r="H165" s="33">
        <f t="shared" si="34"/>
        <v>339.87052800000004</v>
      </c>
      <c r="I165" s="33">
        <f t="shared" si="34"/>
        <v>413.04038400000002</v>
      </c>
      <c r="J165" s="33">
        <f t="shared" si="34"/>
        <v>512.23968000000002</v>
      </c>
      <c r="K165" s="33">
        <f t="shared" si="34"/>
        <v>622.305024</v>
      </c>
      <c r="L165" s="33">
        <f t="shared" si="34"/>
        <v>741.44639999999993</v>
      </c>
      <c r="M165" s="33">
        <f t="shared" si="34"/>
        <v>830.36985600000003</v>
      </c>
      <c r="N165" s="33">
        <f t="shared" si="34"/>
        <v>870.35980799999993</v>
      </c>
      <c r="O165" s="33">
        <f t="shared" si="34"/>
        <v>1022.430144</v>
      </c>
      <c r="P165" s="33">
        <f t="shared" si="34"/>
        <v>1160.0912639999999</v>
      </c>
      <c r="Q165" s="33">
        <f t="shared" si="34"/>
        <v>1293.354816</v>
      </c>
      <c r="R165" s="33">
        <f t="shared" si="34"/>
        <v>0</v>
      </c>
    </row>
    <row r="168" spans="1:27" x14ac:dyDescent="0.25">
      <c r="A168" s="51" t="s">
        <v>84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71" t="s">
        <v>35</v>
      </c>
      <c r="B169" s="71"/>
      <c r="C169" s="71"/>
      <c r="D169" s="71"/>
      <c r="E169" s="71"/>
      <c r="F169" s="71"/>
      <c r="G169" s="71"/>
      <c r="H169" s="7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22" t="s">
        <v>77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22" t="s">
        <v>85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62" t="s">
        <v>54</v>
      </c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40"/>
    </row>
    <row r="173" spans="1:27" x14ac:dyDescent="0.25">
      <c r="A173" s="6" t="s">
        <v>73</v>
      </c>
      <c r="B173" s="6">
        <v>1950</v>
      </c>
      <c r="C173" s="6">
        <v>1955</v>
      </c>
      <c r="D173" s="6">
        <v>1960</v>
      </c>
      <c r="E173" s="6">
        <v>1965</v>
      </c>
      <c r="F173" s="6">
        <v>1970</v>
      </c>
      <c r="G173" s="6">
        <v>1975</v>
      </c>
      <c r="H173" s="6">
        <v>1980</v>
      </c>
      <c r="I173" s="6">
        <v>1985</v>
      </c>
      <c r="J173" s="6">
        <v>1990</v>
      </c>
      <c r="K173" s="6">
        <v>1995</v>
      </c>
      <c r="M173" s="26">
        <v>1925</v>
      </c>
      <c r="O173" s="6" t="s">
        <v>71</v>
      </c>
      <c r="P173" s="6" t="s">
        <v>72</v>
      </c>
    </row>
    <row r="174" spans="1:27" x14ac:dyDescent="0.25">
      <c r="A174" s="15" t="s">
        <v>38</v>
      </c>
      <c r="B174" s="56">
        <v>530.10400000000004</v>
      </c>
      <c r="C174" s="4">
        <v>677.54600000000005</v>
      </c>
      <c r="D174" s="4">
        <v>801.89499999999998</v>
      </c>
      <c r="E174" s="4">
        <v>952.15599999999995</v>
      </c>
      <c r="F174" s="4">
        <v>1142.9079999999999</v>
      </c>
      <c r="G174" s="4">
        <v>1404.2339999999999</v>
      </c>
      <c r="H174" s="4">
        <v>1696.405</v>
      </c>
      <c r="I174" s="4">
        <v>2020.893</v>
      </c>
      <c r="J174" s="4">
        <v>2270.92</v>
      </c>
      <c r="K174" s="4">
        <v>2392.2289999999998</v>
      </c>
      <c r="M174" s="52">
        <f>O174*EXP($M$173*P174)</f>
        <v>237.96555161467322</v>
      </c>
      <c r="O174" s="38">
        <f>EXP(INDEX(LINEST(LN(B174:K174), B173:K173), 1, 2))</f>
        <v>2.5481531047581727E-27</v>
      </c>
      <c r="P174" s="39">
        <f>INDEX(LINEST(LN(B174:K174), B173:K173), 1)</f>
        <v>3.4652755640937949E-2</v>
      </c>
    </row>
    <row r="175" spans="1:27" x14ac:dyDescent="0.25">
      <c r="A175" s="15" t="s">
        <v>39</v>
      </c>
      <c r="B175" s="56">
        <v>354.14699999999999</v>
      </c>
      <c r="C175" s="4">
        <v>478.06599999999997</v>
      </c>
      <c r="D175" s="4">
        <v>620.524</v>
      </c>
      <c r="E175" s="4">
        <v>745.995</v>
      </c>
      <c r="F175" s="4">
        <v>897.00099999999998</v>
      </c>
      <c r="G175" s="4">
        <v>1089.038</v>
      </c>
      <c r="H175" s="4">
        <v>1350.6959999999999</v>
      </c>
      <c r="I175" s="4">
        <v>1644.307</v>
      </c>
      <c r="J175" s="4">
        <v>1960.962</v>
      </c>
      <c r="K175" s="4">
        <v>2203.3530000000001</v>
      </c>
      <c r="M175" s="52">
        <f t="shared" ref="M175:M189" si="35">O175*EXP($M$173*P175)</f>
        <v>143.5336735871974</v>
      </c>
      <c r="O175" s="38">
        <f>EXP(INDEX(LINEST(LN(B175:K175), B$173:K$173), 1, 2))</f>
        <v>3.4202844317929742E-32</v>
      </c>
      <c r="P175" s="39">
        <f>INDEX(LINEST(LN(B175:K175), B$173:K$173), 1)</f>
        <v>4.0217957884580768E-2</v>
      </c>
    </row>
    <row r="176" spans="1:27" x14ac:dyDescent="0.25">
      <c r="A176" s="15" t="s">
        <v>40</v>
      </c>
      <c r="B176" s="56">
        <v>326.98599999999999</v>
      </c>
      <c r="C176" s="4">
        <v>341.363</v>
      </c>
      <c r="D176" s="4">
        <v>463.54700000000003</v>
      </c>
      <c r="E176" s="4">
        <v>604.98800000000006</v>
      </c>
      <c r="F176" s="4">
        <v>730.43</v>
      </c>
      <c r="G176" s="4">
        <v>881.66300000000001</v>
      </c>
      <c r="H176" s="4">
        <v>1073.934</v>
      </c>
      <c r="I176" s="4">
        <v>1335.3430000000001</v>
      </c>
      <c r="J176" s="4">
        <v>1625.636</v>
      </c>
      <c r="K176" s="4">
        <v>1937.1469999999999</v>
      </c>
      <c r="M176" s="52">
        <f t="shared" si="35"/>
        <v>110.24191683969217</v>
      </c>
      <c r="O176" s="38">
        <f t="shared" ref="O176:O189" si="36">EXP(INDEX(LINEST(LN(B176:K176), B$173:K$173), 1, 2))</f>
        <v>2.8188501510475484E-33</v>
      </c>
      <c r="P176" s="39">
        <f t="shared" ref="P176:P189" si="37">INDEX(LINEST(LN(B176:K176), B$173:K$173), 1)</f>
        <v>4.1377483745378231E-2</v>
      </c>
    </row>
    <row r="177" spans="1:16" x14ac:dyDescent="0.25">
      <c r="A177" s="15" t="s">
        <v>41</v>
      </c>
      <c r="B177" s="56">
        <v>316.221</v>
      </c>
      <c r="C177" s="4">
        <v>318.005</v>
      </c>
      <c r="D177" s="4">
        <v>333.24099999999999</v>
      </c>
      <c r="E177" s="4">
        <v>453.52300000000002</v>
      </c>
      <c r="F177" s="4">
        <v>593.84900000000005</v>
      </c>
      <c r="G177" s="4">
        <v>719.10799999999995</v>
      </c>
      <c r="H177" s="4">
        <v>870.702</v>
      </c>
      <c r="I177" s="4">
        <v>1062.8620000000001</v>
      </c>
      <c r="J177" s="4">
        <v>1321.492</v>
      </c>
      <c r="K177" s="4">
        <v>1612.4110000000001</v>
      </c>
      <c r="M177" s="52">
        <f t="shared" si="35"/>
        <v>99.096251769889548</v>
      </c>
      <c r="O177" s="38">
        <f t="shared" si="36"/>
        <v>9.5724389498746482E-32</v>
      </c>
      <c r="P177" s="39">
        <f t="shared" si="37"/>
        <v>3.9490870943913278E-2</v>
      </c>
    </row>
    <row r="178" spans="1:16" x14ac:dyDescent="0.25">
      <c r="A178" s="15" t="s">
        <v>42</v>
      </c>
      <c r="B178" s="56">
        <v>271.601</v>
      </c>
      <c r="C178" s="4">
        <v>304.50299999999999</v>
      </c>
      <c r="D178" s="4">
        <v>307.54399999999998</v>
      </c>
      <c r="E178" s="4">
        <v>321.97500000000002</v>
      </c>
      <c r="F178" s="4">
        <v>440.40600000000001</v>
      </c>
      <c r="G178" s="4">
        <v>579.30499999999995</v>
      </c>
      <c r="H178" s="4">
        <v>705.30899999999997</v>
      </c>
      <c r="I178" s="4">
        <v>856.80399999999997</v>
      </c>
      <c r="J178" s="4">
        <v>1045.797</v>
      </c>
      <c r="K178" s="4">
        <v>1312.4690000000001</v>
      </c>
      <c r="M178" s="52">
        <f t="shared" si="35"/>
        <v>91.12132295655455</v>
      </c>
      <c r="O178" s="38">
        <f t="shared" si="36"/>
        <v>9.7036962657317632E-30</v>
      </c>
      <c r="P178" s="39">
        <f t="shared" si="37"/>
        <v>3.7047915717633967E-2</v>
      </c>
    </row>
    <row r="179" spans="1:16" x14ac:dyDescent="0.25">
      <c r="A179" s="15" t="s">
        <v>43</v>
      </c>
      <c r="B179" s="56">
        <v>230.666</v>
      </c>
      <c r="C179" s="4">
        <v>259.23099999999999</v>
      </c>
      <c r="D179" s="4">
        <v>292.14100000000002</v>
      </c>
      <c r="E179" s="4">
        <v>294.44799999999998</v>
      </c>
      <c r="F179" s="4">
        <v>309.71800000000002</v>
      </c>
      <c r="G179" s="4">
        <v>426.37599999999998</v>
      </c>
      <c r="H179" s="4">
        <v>565.22</v>
      </c>
      <c r="I179" s="4">
        <v>690.98599999999999</v>
      </c>
      <c r="J179" s="4">
        <v>838.75599999999997</v>
      </c>
      <c r="K179" s="4">
        <v>1037.9939999999999</v>
      </c>
      <c r="M179" s="52">
        <f t="shared" si="35"/>
        <v>84.684848684181148</v>
      </c>
      <c r="O179" s="38">
        <f t="shared" si="36"/>
        <v>1.6327564887561676E-27</v>
      </c>
      <c r="P179" s="39">
        <f t="shared" si="37"/>
        <v>3.4347254301534021E-2</v>
      </c>
    </row>
    <row r="180" spans="1:16" x14ac:dyDescent="0.25">
      <c r="A180" s="15" t="s">
        <v>44</v>
      </c>
      <c r="B180" s="56">
        <v>199.917</v>
      </c>
      <c r="C180" s="4">
        <v>219.32900000000001</v>
      </c>
      <c r="D180" s="4">
        <v>247.82599999999999</v>
      </c>
      <c r="E180" s="4">
        <v>278.96899999999999</v>
      </c>
      <c r="F180" s="4">
        <v>282.46699999999998</v>
      </c>
      <c r="G180" s="4">
        <v>298.673</v>
      </c>
      <c r="H180" s="4">
        <v>414.83</v>
      </c>
      <c r="I180" s="4">
        <v>552.23</v>
      </c>
      <c r="J180" s="4">
        <v>673.80799999999999</v>
      </c>
      <c r="K180" s="4">
        <v>827.22199999999998</v>
      </c>
      <c r="M180" s="52">
        <f t="shared" si="35"/>
        <v>80.169709605596097</v>
      </c>
      <c r="O180" s="38">
        <f t="shared" si="36"/>
        <v>4.6542606514836146E-25</v>
      </c>
      <c r="P180" s="39">
        <f t="shared" si="37"/>
        <v>3.1382332474519187E-2</v>
      </c>
    </row>
    <row r="181" spans="1:16" x14ac:dyDescent="0.25">
      <c r="A181" s="15" t="s">
        <v>45</v>
      </c>
      <c r="B181" s="56">
        <v>179.64400000000001</v>
      </c>
      <c r="C181" s="4">
        <v>188.89400000000001</v>
      </c>
      <c r="D181" s="4">
        <v>208.416</v>
      </c>
      <c r="E181" s="4">
        <v>235.53399999999999</v>
      </c>
      <c r="F181" s="4">
        <v>266.57400000000001</v>
      </c>
      <c r="G181" s="4">
        <v>271.33800000000002</v>
      </c>
      <c r="H181" s="4">
        <v>289.20600000000002</v>
      </c>
      <c r="I181" s="4">
        <v>403.41500000000002</v>
      </c>
      <c r="J181" s="4">
        <v>535.23599999999999</v>
      </c>
      <c r="K181" s="4">
        <v>655.97500000000002</v>
      </c>
      <c r="M181" s="52">
        <f t="shared" si="35"/>
        <v>78.914366008321068</v>
      </c>
      <c r="O181" s="38">
        <f t="shared" si="36"/>
        <v>5.1157497153388916E-22</v>
      </c>
      <c r="P181" s="39">
        <f t="shared" si="37"/>
        <v>2.7736577337795183E-2</v>
      </c>
    </row>
    <row r="182" spans="1:16" x14ac:dyDescent="0.25">
      <c r="A182" s="15" t="s">
        <v>46</v>
      </c>
      <c r="B182" s="56">
        <v>159.75800000000001</v>
      </c>
      <c r="C182" s="4">
        <v>168.16800000000001</v>
      </c>
      <c r="D182" s="4">
        <v>177.91399999999999</v>
      </c>
      <c r="E182" s="4">
        <v>196.64699999999999</v>
      </c>
      <c r="F182" s="4">
        <v>223.50899999999999</v>
      </c>
      <c r="G182" s="4">
        <v>254.517</v>
      </c>
      <c r="H182" s="4">
        <v>260.99</v>
      </c>
      <c r="I182" s="4">
        <v>279.399</v>
      </c>
      <c r="J182" s="4">
        <v>387.92099999999999</v>
      </c>
      <c r="K182" s="4">
        <v>513.16899999999998</v>
      </c>
      <c r="M182" s="52">
        <f t="shared" si="35"/>
        <v>79.281505233843589</v>
      </c>
      <c r="O182" s="38">
        <f t="shared" si="36"/>
        <v>1.117825953614431E-18</v>
      </c>
      <c r="P182" s="39">
        <f t="shared" si="37"/>
        <v>2.3744493955310333E-2</v>
      </c>
    </row>
    <row r="183" spans="1:16" x14ac:dyDescent="0.25">
      <c r="A183" s="15" t="s">
        <v>47</v>
      </c>
      <c r="B183" s="56">
        <v>132.405</v>
      </c>
      <c r="C183" s="4">
        <v>147.99</v>
      </c>
      <c r="D183" s="4">
        <v>156.77099999999999</v>
      </c>
      <c r="E183" s="4">
        <v>166.37200000000001</v>
      </c>
      <c r="F183" s="4">
        <v>184.96700000000001</v>
      </c>
      <c r="G183" s="4">
        <v>211.59100000000001</v>
      </c>
      <c r="H183" s="4">
        <v>242.727</v>
      </c>
      <c r="I183" s="4">
        <v>250.02</v>
      </c>
      <c r="J183" s="4">
        <v>266.21899999999999</v>
      </c>
      <c r="K183" s="4">
        <v>367.01400000000001</v>
      </c>
      <c r="M183" s="52">
        <f t="shared" si="35"/>
        <v>76.761204690685659</v>
      </c>
      <c r="O183" s="38">
        <f t="shared" si="36"/>
        <v>5.9185114252024595E-16</v>
      </c>
      <c r="P183" s="39">
        <f t="shared" si="37"/>
        <v>2.0469597861994742E-2</v>
      </c>
    </row>
    <row r="184" spans="1:16" x14ac:dyDescent="0.25">
      <c r="A184" s="15" t="s">
        <v>48</v>
      </c>
      <c r="B184" s="56">
        <v>109.999</v>
      </c>
      <c r="C184" s="4">
        <v>120.85</v>
      </c>
      <c r="D184" s="4">
        <v>135.91200000000001</v>
      </c>
      <c r="E184" s="4">
        <v>144.553</v>
      </c>
      <c r="F184" s="4">
        <v>154.286</v>
      </c>
      <c r="G184" s="4">
        <v>172.66499999999999</v>
      </c>
      <c r="H184" s="4">
        <v>198.99600000000001</v>
      </c>
      <c r="I184" s="4">
        <v>229.39599999999999</v>
      </c>
      <c r="J184" s="4">
        <v>234.86</v>
      </c>
      <c r="K184" s="4">
        <v>247.75700000000001</v>
      </c>
      <c r="M184" s="52">
        <f t="shared" si="35"/>
        <v>68.455356551320349</v>
      </c>
      <c r="O184" s="38">
        <f t="shared" si="36"/>
        <v>9.5260120643626217E-15</v>
      </c>
      <c r="P184" s="39">
        <f t="shared" si="37"/>
        <v>1.8966717937500585E-2</v>
      </c>
    </row>
    <row r="185" spans="1:16" x14ac:dyDescent="0.25">
      <c r="A185" s="15" t="s">
        <v>49</v>
      </c>
      <c r="B185" s="56">
        <v>87.3</v>
      </c>
      <c r="C185" s="4">
        <v>98.3</v>
      </c>
      <c r="D185" s="4">
        <v>108.65300000000001</v>
      </c>
      <c r="E185" s="4">
        <v>122.76900000000001</v>
      </c>
      <c r="F185" s="4">
        <v>131.33600000000001</v>
      </c>
      <c r="G185" s="4">
        <v>141.143</v>
      </c>
      <c r="H185" s="4">
        <v>159.19300000000001</v>
      </c>
      <c r="I185" s="4">
        <v>184.49199999999999</v>
      </c>
      <c r="J185" s="4">
        <v>211.23500000000001</v>
      </c>
      <c r="K185" s="4">
        <v>213.07400000000001</v>
      </c>
      <c r="M185" s="52">
        <f t="shared" si="35"/>
        <v>52.79761793175328</v>
      </c>
      <c r="O185" s="38">
        <f t="shared" si="36"/>
        <v>4.1042234898336344E-16</v>
      </c>
      <c r="P185" s="39">
        <f t="shared" si="37"/>
        <v>2.0465356363479178E-2</v>
      </c>
    </row>
    <row r="186" spans="1:16" x14ac:dyDescent="0.25">
      <c r="A186" s="15" t="s">
        <v>50</v>
      </c>
      <c r="B186" s="56">
        <v>67.802000000000007</v>
      </c>
      <c r="C186" s="4">
        <v>75.388000000000005</v>
      </c>
      <c r="D186" s="4">
        <v>85.406999999999996</v>
      </c>
      <c r="E186" s="4">
        <v>94.903999999999996</v>
      </c>
      <c r="F186" s="4">
        <v>107.908</v>
      </c>
      <c r="G186" s="4">
        <v>116.312</v>
      </c>
      <c r="H186" s="4">
        <v>126.07899999999999</v>
      </c>
      <c r="I186" s="4">
        <v>143.15600000000001</v>
      </c>
      <c r="J186" s="4">
        <v>164.596</v>
      </c>
      <c r="K186" s="4">
        <v>184.48099999999999</v>
      </c>
      <c r="M186" s="52">
        <f t="shared" si="35"/>
        <v>39.426762855575767</v>
      </c>
      <c r="O186" s="38">
        <f t="shared" si="36"/>
        <v>2.3521222146749865E-17</v>
      </c>
      <c r="P186" s="39">
        <f t="shared" si="37"/>
        <v>2.179899918763404E-2</v>
      </c>
    </row>
    <row r="187" spans="1:16" x14ac:dyDescent="0.25">
      <c r="A187" s="15" t="s">
        <v>51</v>
      </c>
      <c r="B187" s="56">
        <v>47.723999999999997</v>
      </c>
      <c r="C187" s="4">
        <v>55.127000000000002</v>
      </c>
      <c r="D187" s="4">
        <v>61.664000000000001</v>
      </c>
      <c r="E187" s="4">
        <v>70.266000000000005</v>
      </c>
      <c r="F187" s="4">
        <v>78.596999999999994</v>
      </c>
      <c r="G187" s="4">
        <v>90.141000000000005</v>
      </c>
      <c r="H187" s="4">
        <v>98.153999999999996</v>
      </c>
      <c r="I187" s="4">
        <v>107.31399999999999</v>
      </c>
      <c r="J187" s="4">
        <v>120.69799999999999</v>
      </c>
      <c r="K187" s="4">
        <v>135.017</v>
      </c>
      <c r="M187" s="52">
        <f t="shared" si="35"/>
        <v>27.874793548603069</v>
      </c>
      <c r="O187" s="38">
        <f t="shared" si="36"/>
        <v>2.7505020463844823E-18</v>
      </c>
      <c r="P187" s="39">
        <f t="shared" si="37"/>
        <v>2.2733751189599947E-2</v>
      </c>
    </row>
    <row r="188" spans="1:16" x14ac:dyDescent="0.25">
      <c r="A188" s="15" t="s">
        <v>52</v>
      </c>
      <c r="B188" s="56">
        <v>28.616</v>
      </c>
      <c r="C188" s="4">
        <v>35.110999999999997</v>
      </c>
      <c r="D188" s="4">
        <v>40.796999999999997</v>
      </c>
      <c r="E188" s="4">
        <v>45.917000000000002</v>
      </c>
      <c r="F188" s="4">
        <v>52.701000000000001</v>
      </c>
      <c r="G188" s="4">
        <v>59.548999999999999</v>
      </c>
      <c r="H188" s="4">
        <v>69.17</v>
      </c>
      <c r="I188" s="4">
        <v>76.191000000000003</v>
      </c>
      <c r="J188" s="4">
        <v>82.307000000000002</v>
      </c>
      <c r="K188" s="4">
        <v>89.284999999999997</v>
      </c>
      <c r="M188" s="52">
        <f t="shared" si="35"/>
        <v>16.552556838385421</v>
      </c>
      <c r="O188" s="38">
        <f t="shared" si="36"/>
        <v>1.8356467221131906E-20</v>
      </c>
      <c r="P188" s="39">
        <f t="shared" si="37"/>
        <v>2.5065374329861112E-2</v>
      </c>
    </row>
    <row r="189" spans="1:16" x14ac:dyDescent="0.25">
      <c r="A189" s="49" t="s">
        <v>53</v>
      </c>
      <c r="B189" s="56">
        <v>14.840999999999999</v>
      </c>
      <c r="C189" s="4">
        <v>17.861999999999998</v>
      </c>
      <c r="D189" s="4">
        <v>22.023</v>
      </c>
      <c r="E189" s="4">
        <v>25.728000000000002</v>
      </c>
      <c r="F189" s="4">
        <v>29.167000000000002</v>
      </c>
      <c r="G189" s="4">
        <v>33.866</v>
      </c>
      <c r="H189" s="4">
        <v>38.892000000000003</v>
      </c>
      <c r="I189" s="4">
        <v>45.896000000000001</v>
      </c>
      <c r="J189" s="4">
        <v>49.774999999999999</v>
      </c>
      <c r="K189" s="4">
        <v>51.314</v>
      </c>
      <c r="M189" s="52">
        <f t="shared" si="35"/>
        <v>7.9053693325667238</v>
      </c>
      <c r="O189" s="38">
        <f t="shared" si="36"/>
        <v>1.5346420875683975E-23</v>
      </c>
      <c r="P189" s="39">
        <f t="shared" si="37"/>
        <v>2.8362962152559446E-2</v>
      </c>
    </row>
    <row r="190" spans="1:16" x14ac:dyDescent="0.25">
      <c r="A190" s="47"/>
      <c r="B190" s="50">
        <f>SUM(B174:B187)</f>
        <v>3014.2740000000003</v>
      </c>
      <c r="C190" s="50">
        <f t="shared" ref="C190:K190" si="38">SUM(C174:C187)</f>
        <v>3452.76</v>
      </c>
      <c r="D190" s="50">
        <f t="shared" si="38"/>
        <v>4001.4549999999999</v>
      </c>
      <c r="E190" s="50">
        <f t="shared" si="38"/>
        <v>4683.0990000000002</v>
      </c>
      <c r="F190" s="50">
        <f t="shared" si="38"/>
        <v>5543.9559999999992</v>
      </c>
      <c r="G190" s="50">
        <f t="shared" si="38"/>
        <v>6656.1039999999994</v>
      </c>
      <c r="H190" s="50">
        <f t="shared" si="38"/>
        <v>8052.4410000000007</v>
      </c>
      <c r="I190" s="50">
        <f t="shared" si="38"/>
        <v>9760.617000000002</v>
      </c>
      <c r="J190" s="50">
        <f t="shared" si="38"/>
        <v>11658.136</v>
      </c>
      <c r="K190" s="50">
        <f t="shared" si="38"/>
        <v>13639.312</v>
      </c>
      <c r="M190" s="44">
        <f>SUM(M174:M187)</f>
        <v>1270.324881877887</v>
      </c>
    </row>
    <row r="191" spans="1:16" x14ac:dyDescent="0.25">
      <c r="B191" s="41"/>
      <c r="C191" s="41"/>
      <c r="D191" s="41"/>
      <c r="E191" s="41"/>
      <c r="F191" s="41"/>
      <c r="G191" s="41"/>
      <c r="H191" s="41"/>
      <c r="I191" s="41"/>
      <c r="J191" s="41"/>
      <c r="K191" s="41"/>
    </row>
    <row r="192" spans="1:16" x14ac:dyDescent="0.25">
      <c r="A192" s="62" t="s">
        <v>55</v>
      </c>
      <c r="B192" s="62"/>
      <c r="C192" s="62"/>
      <c r="D192" s="62"/>
      <c r="E192" s="62"/>
      <c r="F192" s="62"/>
      <c r="G192" s="62"/>
      <c r="H192" s="62"/>
      <c r="I192" s="62"/>
      <c r="J192" s="62"/>
      <c r="K192" s="62"/>
    </row>
    <row r="193" spans="1:16" x14ac:dyDescent="0.25">
      <c r="A193" s="4"/>
      <c r="B193" s="6">
        <v>1950</v>
      </c>
      <c r="C193" s="6">
        <v>1955</v>
      </c>
      <c r="D193" s="6">
        <v>1960</v>
      </c>
      <c r="E193" s="6">
        <v>1965</v>
      </c>
      <c r="F193" s="6">
        <v>1970</v>
      </c>
      <c r="G193" s="6">
        <v>1975</v>
      </c>
      <c r="H193" s="6">
        <v>1980</v>
      </c>
      <c r="I193" s="6">
        <v>1985</v>
      </c>
      <c r="J193" s="6">
        <v>1990</v>
      </c>
      <c r="K193" s="6">
        <v>1995</v>
      </c>
      <c r="M193" s="26">
        <v>1925</v>
      </c>
      <c r="N193" s="42"/>
      <c r="O193" s="6" t="s">
        <v>71</v>
      </c>
      <c r="P193" s="6" t="s">
        <v>72</v>
      </c>
    </row>
    <row r="194" spans="1:16" x14ac:dyDescent="0.25">
      <c r="A194" s="15" t="s">
        <v>38</v>
      </c>
      <c r="B194" s="4">
        <v>526.12800000000004</v>
      </c>
      <c r="C194" s="4">
        <v>678.548</v>
      </c>
      <c r="D194" s="4">
        <v>800.50300000000004</v>
      </c>
      <c r="E194" s="4">
        <v>951.90099999999995</v>
      </c>
      <c r="F194" s="4">
        <v>1138.8889999999999</v>
      </c>
      <c r="G194" s="4">
        <v>1394.3009999999999</v>
      </c>
      <c r="H194" s="4">
        <v>1677.8230000000001</v>
      </c>
      <c r="I194" s="4">
        <v>1992.7149999999999</v>
      </c>
      <c r="J194" s="4">
        <v>2237.337</v>
      </c>
      <c r="K194" s="4">
        <v>2353.848</v>
      </c>
      <c r="M194" s="52">
        <f>O194*EXP($M$193*P194)</f>
        <v>240.16582243333008</v>
      </c>
      <c r="N194" s="43"/>
      <c r="O194" s="38">
        <f>EXP(INDEX(LINEST(LN(B194:K194), B$173:K$173), 1, 2))</f>
        <v>5.0567579259085571E-27</v>
      </c>
      <c r="P194" s="39">
        <f>INDEX(LINEST(LN(B194:K194), B$173:K$173), 1)</f>
        <v>3.4301507309384457E-2</v>
      </c>
    </row>
    <row r="195" spans="1:16" x14ac:dyDescent="0.25">
      <c r="A195" s="15" t="s">
        <v>39</v>
      </c>
      <c r="B195" s="4">
        <v>352.59500000000003</v>
      </c>
      <c r="C195" s="4">
        <v>478.45</v>
      </c>
      <c r="D195" s="4">
        <v>625.42399999999998</v>
      </c>
      <c r="E195" s="4">
        <v>750.63900000000001</v>
      </c>
      <c r="F195" s="4">
        <v>902.67200000000003</v>
      </c>
      <c r="G195" s="4">
        <v>1091.424</v>
      </c>
      <c r="H195" s="4">
        <v>1346.829</v>
      </c>
      <c r="I195" s="4">
        <v>1631.4639999999999</v>
      </c>
      <c r="J195" s="4">
        <v>1940.953</v>
      </c>
      <c r="K195" s="4">
        <v>2183.0940000000001</v>
      </c>
      <c r="M195" s="52">
        <f t="shared" ref="M195:M209" si="39">O195*EXP($M$193*P195)</f>
        <v>145.29123968058661</v>
      </c>
      <c r="N195" s="18"/>
      <c r="O195" s="38">
        <f t="shared" ref="O195:O209" si="40">EXP(INDEX(LINEST(LN(B195:K195), B$173:K$173), 1, 2))</f>
        <v>5.9335856094158964E-32</v>
      </c>
      <c r="P195" s="39">
        <f t="shared" ref="P195:P209" si="41">INDEX(LINEST(LN(B195:K195), B$173:K$173), 1)</f>
        <v>3.9938095879036753E-2</v>
      </c>
    </row>
    <row r="196" spans="1:16" x14ac:dyDescent="0.25">
      <c r="A196" s="15" t="s">
        <v>40</v>
      </c>
      <c r="B196" s="4">
        <v>326.79300000000001</v>
      </c>
      <c r="C196" s="4">
        <v>339.952</v>
      </c>
      <c r="D196" s="4">
        <v>464.02</v>
      </c>
      <c r="E196" s="4">
        <v>610.71199999999999</v>
      </c>
      <c r="F196" s="4">
        <v>736.11599999999999</v>
      </c>
      <c r="G196" s="4">
        <v>888.49599999999998</v>
      </c>
      <c r="H196" s="4">
        <v>1077.318</v>
      </c>
      <c r="I196" s="4">
        <v>1332.5719999999999</v>
      </c>
      <c r="J196" s="4">
        <v>1615.5360000000001</v>
      </c>
      <c r="K196" s="4">
        <v>1924.5530000000001</v>
      </c>
      <c r="M196" s="52">
        <f t="shared" si="39"/>
        <v>110.9988196360878</v>
      </c>
      <c r="O196" s="38">
        <f t="shared" si="40"/>
        <v>3.6038282241151891E-33</v>
      </c>
      <c r="P196" s="39">
        <f t="shared" si="41"/>
        <v>4.1253418680574097E-2</v>
      </c>
    </row>
    <row r="197" spans="1:16" x14ac:dyDescent="0.25">
      <c r="A197" s="15" t="s">
        <v>41</v>
      </c>
      <c r="B197" s="4">
        <v>306.90800000000002</v>
      </c>
      <c r="C197" s="4">
        <v>317.78699999999998</v>
      </c>
      <c r="D197" s="4">
        <v>331.92099999999999</v>
      </c>
      <c r="E197" s="4">
        <v>454.77800000000002</v>
      </c>
      <c r="F197" s="4">
        <v>600.572</v>
      </c>
      <c r="G197" s="4">
        <v>726.02300000000002</v>
      </c>
      <c r="H197" s="4">
        <v>878.62300000000005</v>
      </c>
      <c r="I197" s="4">
        <v>1067.5150000000001</v>
      </c>
      <c r="J197" s="4">
        <v>1321.2439999999999</v>
      </c>
      <c r="K197" s="4">
        <v>1608.7</v>
      </c>
      <c r="M197" s="52">
        <f t="shared" si="39"/>
        <v>97.33925564881072</v>
      </c>
      <c r="O197" s="38">
        <f t="shared" si="40"/>
        <v>4.5544842748378704E-32</v>
      </c>
      <c r="P197" s="39">
        <f t="shared" si="41"/>
        <v>3.9867435340640862E-2</v>
      </c>
    </row>
    <row r="198" spans="1:16" x14ac:dyDescent="0.25">
      <c r="A198" s="15" t="s">
        <v>42</v>
      </c>
      <c r="B198" s="4">
        <v>254.81899999999999</v>
      </c>
      <c r="C198" s="4">
        <v>297.32299999999998</v>
      </c>
      <c r="D198" s="4">
        <v>309.05700000000002</v>
      </c>
      <c r="E198" s="4">
        <v>323.12</v>
      </c>
      <c r="F198" s="4">
        <v>444.61799999999999</v>
      </c>
      <c r="G198" s="4">
        <v>589.40099999999995</v>
      </c>
      <c r="H198" s="4">
        <v>715.35199999999998</v>
      </c>
      <c r="I198" s="4">
        <v>868.02700000000004</v>
      </c>
      <c r="J198" s="4">
        <v>1055.079</v>
      </c>
      <c r="K198" s="4">
        <v>1320.759</v>
      </c>
      <c r="M198" s="52">
        <f t="shared" si="39"/>
        <v>86.235432425086415</v>
      </c>
      <c r="O198" s="38">
        <f t="shared" si="40"/>
        <v>1.025222082981411E-30</v>
      </c>
      <c r="P198" s="39">
        <f t="shared" si="41"/>
        <v>3.8186869961871948E-2</v>
      </c>
    </row>
    <row r="199" spans="1:16" x14ac:dyDescent="0.25">
      <c r="A199" s="15" t="s">
        <v>43</v>
      </c>
      <c r="B199" s="4">
        <v>207.57900000000001</v>
      </c>
      <c r="C199" s="4">
        <v>245.5</v>
      </c>
      <c r="D199" s="4">
        <v>287.62099999999998</v>
      </c>
      <c r="E199" s="4">
        <v>298.97699999999998</v>
      </c>
      <c r="F199" s="4">
        <v>313.76499999999999</v>
      </c>
      <c r="G199" s="4">
        <v>433.89800000000002</v>
      </c>
      <c r="H199" s="4">
        <v>578.34500000000003</v>
      </c>
      <c r="I199" s="4">
        <v>704.22799999999995</v>
      </c>
      <c r="J199" s="4">
        <v>854.32600000000002</v>
      </c>
      <c r="K199" s="4">
        <v>1054.078</v>
      </c>
      <c r="M199" s="52">
        <f t="shared" si="39"/>
        <v>75.946598869604159</v>
      </c>
      <c r="O199" s="38">
        <f t="shared" si="40"/>
        <v>2.2076708640830689E-29</v>
      </c>
      <c r="P199" s="39">
        <f t="shared" si="41"/>
        <v>3.6526264982631479E-2</v>
      </c>
    </row>
    <row r="200" spans="1:16" x14ac:dyDescent="0.25">
      <c r="A200" s="15" t="s">
        <v>44</v>
      </c>
      <c r="B200" s="4">
        <v>178.965</v>
      </c>
      <c r="C200" s="4">
        <v>198.82499999999999</v>
      </c>
      <c r="D200" s="4">
        <v>236.2</v>
      </c>
      <c r="E200" s="4">
        <v>277.012</v>
      </c>
      <c r="F200" s="4">
        <v>289.12599999999998</v>
      </c>
      <c r="G200" s="4">
        <v>304.75599999999997</v>
      </c>
      <c r="H200" s="4">
        <v>424.13600000000002</v>
      </c>
      <c r="I200" s="4">
        <v>567.375</v>
      </c>
      <c r="J200" s="4">
        <v>690.19899999999996</v>
      </c>
      <c r="K200" s="4">
        <v>847.08799999999997</v>
      </c>
      <c r="M200" s="52">
        <f t="shared" si="39"/>
        <v>68.470328142000795</v>
      </c>
      <c r="O200" s="38">
        <f t="shared" si="40"/>
        <v>1.0972216022158341E-27</v>
      </c>
      <c r="P200" s="39">
        <f t="shared" si="41"/>
        <v>3.4443333417180311E-2</v>
      </c>
    </row>
    <row r="201" spans="1:16" x14ac:dyDescent="0.25">
      <c r="A201" s="15" t="s">
        <v>45</v>
      </c>
      <c r="B201" s="4">
        <v>155.19999999999999</v>
      </c>
      <c r="C201" s="4">
        <v>170.417</v>
      </c>
      <c r="D201" s="4">
        <v>190.23400000000001</v>
      </c>
      <c r="E201" s="4">
        <v>226.46600000000001</v>
      </c>
      <c r="F201" s="4">
        <v>266.87</v>
      </c>
      <c r="G201" s="4">
        <v>279.83499999999998</v>
      </c>
      <c r="H201" s="4">
        <v>296.69</v>
      </c>
      <c r="I201" s="4">
        <v>414.51299999999998</v>
      </c>
      <c r="J201" s="4">
        <v>553.59100000000001</v>
      </c>
      <c r="K201" s="4">
        <v>677.15700000000004</v>
      </c>
      <c r="M201" s="52">
        <f t="shared" si="39"/>
        <v>63.501959516313946</v>
      </c>
      <c r="O201" s="38">
        <f t="shared" si="40"/>
        <v>1.5640063888918797E-25</v>
      </c>
      <c r="P201" s="39">
        <f t="shared" si="41"/>
        <v>3.1827764863228206E-2</v>
      </c>
    </row>
    <row r="202" spans="1:16" x14ac:dyDescent="0.25">
      <c r="A202" s="15" t="s">
        <v>46</v>
      </c>
      <c r="B202" s="4">
        <v>140.553</v>
      </c>
      <c r="C202" s="4">
        <v>146.87799999999999</v>
      </c>
      <c r="D202" s="4">
        <v>162.05699999999999</v>
      </c>
      <c r="E202" s="4">
        <v>181.434</v>
      </c>
      <c r="F202" s="4">
        <v>217.05099999999999</v>
      </c>
      <c r="G202" s="4">
        <v>257.08800000000002</v>
      </c>
      <c r="H202" s="4">
        <v>271.05</v>
      </c>
      <c r="I202" s="4">
        <v>288.54000000000002</v>
      </c>
      <c r="J202" s="4">
        <v>402.33699999999999</v>
      </c>
      <c r="K202" s="4">
        <v>537.63199999999995</v>
      </c>
      <c r="M202" s="52">
        <f t="shared" si="39"/>
        <v>61.808893525808607</v>
      </c>
      <c r="O202" s="38">
        <f t="shared" si="40"/>
        <v>1.2379096839114854E-22</v>
      </c>
      <c r="P202" s="39">
        <f t="shared" si="41"/>
        <v>2.8346750695991699E-2</v>
      </c>
    </row>
    <row r="203" spans="1:16" x14ac:dyDescent="0.25">
      <c r="A203" s="15" t="s">
        <v>47</v>
      </c>
      <c r="B203" s="4">
        <v>130.56100000000001</v>
      </c>
      <c r="C203" s="4">
        <v>132.35300000000001</v>
      </c>
      <c r="D203" s="4">
        <v>138.94300000000001</v>
      </c>
      <c r="E203" s="4">
        <v>153.845</v>
      </c>
      <c r="F203" s="4">
        <v>173.035</v>
      </c>
      <c r="G203" s="4">
        <v>208.06200000000001</v>
      </c>
      <c r="H203" s="4">
        <v>247.74600000000001</v>
      </c>
      <c r="I203" s="4">
        <v>262.26400000000001</v>
      </c>
      <c r="J203" s="4">
        <v>278.68299999999999</v>
      </c>
      <c r="K203" s="4">
        <v>388.214</v>
      </c>
      <c r="M203" s="52">
        <f t="shared" si="39"/>
        <v>63.34770383640879</v>
      </c>
      <c r="O203" s="38">
        <f t="shared" si="40"/>
        <v>5.3379671840358945E-19</v>
      </c>
      <c r="P203" s="39">
        <f t="shared" si="41"/>
        <v>2.4011901570894303E-2</v>
      </c>
    </row>
    <row r="204" spans="1:16" x14ac:dyDescent="0.25">
      <c r="A204" s="15" t="s">
        <v>48</v>
      </c>
      <c r="B204" s="4">
        <v>116.206</v>
      </c>
      <c r="C204" s="4">
        <v>121.746</v>
      </c>
      <c r="D204" s="4">
        <v>123.979</v>
      </c>
      <c r="E204" s="4">
        <v>130.71299999999999</v>
      </c>
      <c r="F204" s="4">
        <v>145.41</v>
      </c>
      <c r="G204" s="4">
        <v>164.40799999999999</v>
      </c>
      <c r="H204" s="4">
        <v>198.756</v>
      </c>
      <c r="I204" s="4">
        <v>237.71</v>
      </c>
      <c r="J204" s="4">
        <v>251.215</v>
      </c>
      <c r="K204" s="4">
        <v>266.464</v>
      </c>
      <c r="M204" s="52">
        <f t="shared" si="39"/>
        <v>62.295140446760811</v>
      </c>
      <c r="O204" s="38">
        <f t="shared" si="40"/>
        <v>2.4599387214599233E-16</v>
      </c>
      <c r="P204" s="39">
        <f t="shared" si="41"/>
        <v>2.0817199204435179E-2</v>
      </c>
    </row>
    <row r="205" spans="1:16" x14ac:dyDescent="0.25">
      <c r="A205" s="15" t="s">
        <v>49</v>
      </c>
      <c r="B205" s="4">
        <v>97</v>
      </c>
      <c r="C205" s="4">
        <v>106.303</v>
      </c>
      <c r="D205" s="4">
        <v>111.93899999999999</v>
      </c>
      <c r="E205" s="4">
        <v>114.639</v>
      </c>
      <c r="F205" s="4">
        <v>121.511</v>
      </c>
      <c r="G205" s="4">
        <v>135.994</v>
      </c>
      <c r="H205" s="4">
        <v>154.68299999999999</v>
      </c>
      <c r="I205" s="4">
        <v>188.00700000000001</v>
      </c>
      <c r="J205" s="4">
        <v>224.55600000000001</v>
      </c>
      <c r="K205" s="4">
        <v>236.12899999999999</v>
      </c>
      <c r="M205" s="52">
        <f t="shared" si="39"/>
        <v>53.896253314179141</v>
      </c>
      <c r="O205" s="38">
        <f t="shared" si="40"/>
        <v>4.5790467816306427E-16</v>
      </c>
      <c r="P205" s="39">
        <f t="shared" si="41"/>
        <v>2.0419185247493001E-2</v>
      </c>
    </row>
    <row r="206" spans="1:16" x14ac:dyDescent="0.25">
      <c r="A206" s="15" t="s">
        <v>50</v>
      </c>
      <c r="B206" s="4">
        <v>78.376000000000005</v>
      </c>
      <c r="C206" s="4">
        <v>85.778999999999996</v>
      </c>
      <c r="D206" s="4">
        <v>94.581999999999994</v>
      </c>
      <c r="E206" s="4">
        <v>100.371</v>
      </c>
      <c r="F206" s="4">
        <v>103.48099999999999</v>
      </c>
      <c r="G206" s="4">
        <v>110.515</v>
      </c>
      <c r="H206" s="4">
        <v>124.60299999999999</v>
      </c>
      <c r="I206" s="4">
        <v>142.73599999999999</v>
      </c>
      <c r="J206" s="4">
        <v>173.36699999999999</v>
      </c>
      <c r="K206" s="4">
        <v>205.55199999999999</v>
      </c>
      <c r="M206" s="52">
        <f t="shared" si="39"/>
        <v>45.40045622230565</v>
      </c>
      <c r="O206" s="38">
        <f t="shared" si="40"/>
        <v>1.1564098313530775E-15</v>
      </c>
      <c r="P206" s="39">
        <f t="shared" si="41"/>
        <v>1.9848819904438503E-2</v>
      </c>
    </row>
    <row r="207" spans="1:16" x14ac:dyDescent="0.25">
      <c r="A207" s="15" t="s">
        <v>51</v>
      </c>
      <c r="B207" s="4">
        <v>60.14</v>
      </c>
      <c r="C207" s="4">
        <v>65.23</v>
      </c>
      <c r="D207" s="4">
        <v>71.912000000000006</v>
      </c>
      <c r="E207" s="4">
        <v>80.097999999999999</v>
      </c>
      <c r="F207" s="4">
        <v>85.733000000000004</v>
      </c>
      <c r="G207" s="4">
        <v>89.266999999999996</v>
      </c>
      <c r="H207" s="4">
        <v>96.26</v>
      </c>
      <c r="I207" s="4">
        <v>109.626</v>
      </c>
      <c r="J207" s="4">
        <v>125.645</v>
      </c>
      <c r="K207" s="4">
        <v>151.38499999999999</v>
      </c>
      <c r="M207" s="52">
        <f t="shared" si="39"/>
        <v>36.6473892522082</v>
      </c>
      <c r="O207" s="38">
        <f t="shared" si="40"/>
        <v>5.7366561523985848E-15</v>
      </c>
      <c r="P207" s="39">
        <f t="shared" si="41"/>
        <v>1.89055803103267E-2</v>
      </c>
    </row>
    <row r="208" spans="1:16" x14ac:dyDescent="0.25">
      <c r="A208" s="15" t="s">
        <v>52</v>
      </c>
      <c r="B208" s="4">
        <v>40.061</v>
      </c>
      <c r="C208" s="4">
        <v>45.283999999999999</v>
      </c>
      <c r="D208" s="4">
        <v>49.512</v>
      </c>
      <c r="E208" s="4">
        <v>55.249000000000002</v>
      </c>
      <c r="F208" s="4">
        <v>62.197000000000003</v>
      </c>
      <c r="G208" s="4">
        <v>67.433999999999997</v>
      </c>
      <c r="H208" s="4">
        <v>71.120999999999995</v>
      </c>
      <c r="I208" s="4">
        <v>77.8</v>
      </c>
      <c r="J208" s="4">
        <v>88.807000000000002</v>
      </c>
      <c r="K208" s="4">
        <v>100.953</v>
      </c>
      <c r="M208" s="52">
        <f t="shared" si="39"/>
        <v>25.00566497705227</v>
      </c>
      <c r="O208" s="38">
        <f t="shared" si="40"/>
        <v>1.1264449324673681E-15</v>
      </c>
      <c r="P208" s="39">
        <f t="shared" si="41"/>
        <v>1.9552629712849635E-2</v>
      </c>
    </row>
    <row r="209" spans="1:16" x14ac:dyDescent="0.25">
      <c r="A209" s="49" t="s">
        <v>53</v>
      </c>
      <c r="B209" s="4">
        <v>26.19</v>
      </c>
      <c r="C209" s="4">
        <v>25.728000000000002</v>
      </c>
      <c r="D209" s="4">
        <v>29.297999999999998</v>
      </c>
      <c r="E209" s="4">
        <v>32.44</v>
      </c>
      <c r="F209" s="4">
        <v>36.642000000000003</v>
      </c>
      <c r="G209" s="4">
        <v>41.908999999999999</v>
      </c>
      <c r="H209" s="4">
        <v>46.204999999999998</v>
      </c>
      <c r="I209" s="4">
        <v>49.720999999999997</v>
      </c>
      <c r="J209" s="4">
        <v>54.652999999999999</v>
      </c>
      <c r="K209" s="4">
        <v>61.912999999999997</v>
      </c>
      <c r="M209" s="52">
        <f t="shared" si="39"/>
        <v>14.68347255314491</v>
      </c>
      <c r="O209" s="38">
        <f t="shared" si="40"/>
        <v>1.2151987160299667E-16</v>
      </c>
      <c r="P209" s="39">
        <f t="shared" si="41"/>
        <v>2.0432818918104931E-2</v>
      </c>
    </row>
    <row r="210" spans="1:16" x14ac:dyDescent="0.25">
      <c r="A210" s="47"/>
      <c r="B210" s="50">
        <f>SUM(B194:B207)</f>
        <v>2931.8229999999999</v>
      </c>
      <c r="C210" s="50">
        <f t="shared" ref="C210:K210" si="42">SUM(C194:C207)</f>
        <v>3385.0909999999999</v>
      </c>
      <c r="D210" s="50">
        <f t="shared" si="42"/>
        <v>3948.3919999999994</v>
      </c>
      <c r="E210" s="50">
        <f t="shared" si="42"/>
        <v>4654.7049999999999</v>
      </c>
      <c r="F210" s="50">
        <f t="shared" si="42"/>
        <v>5538.8490000000002</v>
      </c>
      <c r="G210" s="50">
        <f t="shared" si="42"/>
        <v>6673.4679999999998</v>
      </c>
      <c r="H210" s="50">
        <f t="shared" si="42"/>
        <v>8088.2140000000018</v>
      </c>
      <c r="I210" s="50">
        <f t="shared" si="42"/>
        <v>9807.2920000000013</v>
      </c>
      <c r="J210" s="50">
        <f t="shared" si="42"/>
        <v>11724.068000000001</v>
      </c>
      <c r="K210" s="50">
        <f t="shared" si="42"/>
        <v>13754.652999999998</v>
      </c>
      <c r="M210" s="44">
        <f>SUM(M194:M207)</f>
        <v>1211.3452929494915</v>
      </c>
    </row>
    <row r="211" spans="1:16" ht="30" x14ac:dyDescent="0.25">
      <c r="A211" s="48" t="s">
        <v>56</v>
      </c>
      <c r="B211" s="41">
        <f>B190+B210</f>
        <v>5946.0969999999998</v>
      </c>
      <c r="C211" s="41">
        <f t="shared" ref="C211:K211" si="43">C190+C210</f>
        <v>6837.8510000000006</v>
      </c>
      <c r="D211" s="41">
        <f t="shared" si="43"/>
        <v>7949.8469999999998</v>
      </c>
      <c r="E211" s="41">
        <f t="shared" si="43"/>
        <v>9337.8040000000001</v>
      </c>
      <c r="F211" s="41">
        <f t="shared" si="43"/>
        <v>11082.805</v>
      </c>
      <c r="G211" s="41">
        <f t="shared" si="43"/>
        <v>13329.572</v>
      </c>
      <c r="H211" s="41">
        <f t="shared" si="43"/>
        <v>16140.655000000002</v>
      </c>
      <c r="I211" s="41">
        <f t="shared" si="43"/>
        <v>19567.909000000003</v>
      </c>
      <c r="J211" s="41">
        <f t="shared" si="43"/>
        <v>23382.204000000002</v>
      </c>
      <c r="K211" s="41">
        <f t="shared" si="43"/>
        <v>27393.964999999997</v>
      </c>
      <c r="M211" s="45">
        <f>M190+M210</f>
        <v>2481.6701748273786</v>
      </c>
    </row>
  </sheetData>
  <mergeCells count="16">
    <mergeCell ref="A58:P58"/>
    <mergeCell ref="A105:H105"/>
    <mergeCell ref="A169:H169"/>
    <mergeCell ref="A1:H1"/>
    <mergeCell ref="A2:H2"/>
    <mergeCell ref="A36:H36"/>
    <mergeCell ref="A37:H37"/>
    <mergeCell ref="A38:P38"/>
    <mergeCell ref="A79:P79"/>
    <mergeCell ref="A100:H100"/>
    <mergeCell ref="AA109:AE109"/>
    <mergeCell ref="T109:X109"/>
    <mergeCell ref="A172:K172"/>
    <mergeCell ref="A192:K192"/>
    <mergeCell ref="A164:A165"/>
    <mergeCell ref="I109:J10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Gui Liu</cp:lastModifiedBy>
  <dcterms:created xsi:type="dcterms:W3CDTF">2019-12-07T00:15:06Z</dcterms:created>
  <dcterms:modified xsi:type="dcterms:W3CDTF">2020-03-04T01:03:48Z</dcterms:modified>
</cp:coreProperties>
</file>