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HHCoM\Config\"/>
    </mc:Choice>
  </mc:AlternateContent>
  <bookViews>
    <workbookView xWindow="0" yWindow="0" windowWidth="25310" windowHeight="10820"/>
  </bookViews>
  <sheets>
    <sheet name="Params and sources" sheetId="1" r:id="rId1"/>
    <sheet name="Other models" sheetId="2" r:id="rId2"/>
  </sheets>
  <calcPr calcId="162913"/>
  <extLst>
    <ext uri="GoogleSheetsCustomDataVersion1">
      <go:sheetsCustomData xmlns:go="http://customooxmlschemas.google.com/" r:id="rId6" roundtripDataSignature="AMtx7mgICPGg9KeZeaER7JoZ0CKOKop+/g=="/>
    </ext>
  </extLst>
</workbook>
</file>

<file path=xl/calcChain.xml><?xml version="1.0" encoding="utf-8"?>
<calcChain xmlns="http://schemas.openxmlformats.org/spreadsheetml/2006/main">
  <c r="D312" i="1" l="1"/>
  <c r="D310" i="1"/>
  <c r="D309" i="1"/>
  <c r="D307" i="1"/>
  <c r="D306" i="1"/>
  <c r="D305" i="1"/>
  <c r="D304" i="1"/>
  <c r="D303" i="1"/>
  <c r="D300" i="1"/>
  <c r="D298" i="1"/>
  <c r="G297" i="1"/>
  <c r="D297" i="1"/>
  <c r="D295" i="1"/>
  <c r="D294" i="1"/>
  <c r="D293" i="1"/>
  <c r="D292" i="1"/>
  <c r="D291" i="1"/>
  <c r="D290" i="1"/>
  <c r="D302" i="1" s="1"/>
  <c r="G285" i="1"/>
  <c r="D283" i="1"/>
  <c r="D247" i="1"/>
  <c r="D235" i="1"/>
  <c r="G225" i="1"/>
  <c r="D223" i="1"/>
  <c r="D214" i="1"/>
  <c r="G213" i="1"/>
  <c r="D211" i="1"/>
  <c r="D202" i="1"/>
  <c r="G201" i="1"/>
  <c r="D199" i="1"/>
  <c r="G192" i="1"/>
  <c r="G190" i="1"/>
  <c r="G189" i="1"/>
  <c r="G187" i="1"/>
  <c r="G186" i="1"/>
  <c r="G184" i="1"/>
  <c r="G180" i="1"/>
  <c r="G178" i="1"/>
  <c r="D178" i="1"/>
  <c r="G177" i="1"/>
  <c r="G175" i="1"/>
  <c r="D175" i="1"/>
  <c r="G174" i="1"/>
  <c r="G172" i="1"/>
  <c r="G168" i="1"/>
  <c r="G166" i="1"/>
  <c r="D166" i="1"/>
  <c r="G165" i="1"/>
  <c r="G163" i="1"/>
  <c r="D163" i="1"/>
  <c r="G162" i="1"/>
  <c r="G160" i="1"/>
  <c r="G156" i="1"/>
  <c r="G154" i="1"/>
  <c r="G153" i="1"/>
  <c r="G151" i="1"/>
  <c r="G150" i="1"/>
  <c r="G148" i="1"/>
  <c r="G144" i="1"/>
  <c r="G142" i="1"/>
  <c r="D142" i="1"/>
  <c r="G141" i="1"/>
  <c r="G139" i="1"/>
  <c r="D139" i="1"/>
  <c r="G138" i="1"/>
  <c r="G136" i="1"/>
  <c r="D135" i="1"/>
  <c r="G132" i="1"/>
  <c r="D132" i="1"/>
  <c r="G130" i="1"/>
  <c r="D130" i="1"/>
  <c r="G129" i="1"/>
  <c r="D129" i="1"/>
  <c r="G127" i="1"/>
  <c r="D127" i="1"/>
  <c r="G126" i="1"/>
  <c r="D126" i="1"/>
  <c r="G124" i="1"/>
  <c r="D124" i="1"/>
  <c r="D123" i="1"/>
  <c r="G120" i="1"/>
  <c r="D120" i="1"/>
  <c r="G118" i="1"/>
  <c r="D118" i="1"/>
  <c r="G117" i="1"/>
  <c r="D117" i="1"/>
  <c r="G115" i="1"/>
  <c r="D115" i="1"/>
  <c r="G114" i="1"/>
  <c r="D114" i="1"/>
  <c r="G112" i="1"/>
  <c r="D112" i="1"/>
  <c r="D111" i="1"/>
  <c r="G108" i="1"/>
  <c r="D108" i="1"/>
  <c r="G106" i="1"/>
  <c r="D106" i="1"/>
  <c r="G105" i="1"/>
  <c r="D105" i="1"/>
  <c r="G103" i="1"/>
  <c r="D103" i="1"/>
  <c r="G102" i="1"/>
  <c r="D102" i="1"/>
  <c r="G100" i="1"/>
  <c r="D100" i="1"/>
  <c r="G99" i="1"/>
  <c r="D99" i="1"/>
  <c r="G96" i="1"/>
  <c r="D96" i="1"/>
  <c r="G94" i="1"/>
  <c r="D94" i="1"/>
  <c r="G93" i="1"/>
  <c r="D93" i="1"/>
  <c r="G91" i="1"/>
  <c r="D91" i="1"/>
  <c r="G90" i="1"/>
  <c r="D90" i="1"/>
  <c r="Z88" i="1"/>
  <c r="X88" i="1"/>
  <c r="V88" i="1"/>
  <c r="T88" i="1"/>
  <c r="R88" i="1"/>
  <c r="P88" i="1"/>
  <c r="N88" i="1"/>
  <c r="D88" i="1"/>
  <c r="Z87" i="1"/>
  <c r="Y87" i="1"/>
  <c r="X87" i="1"/>
  <c r="V87" i="1"/>
  <c r="T87" i="1"/>
  <c r="R87" i="1"/>
  <c r="P87" i="1"/>
  <c r="N87" i="1"/>
  <c r="G87" i="1"/>
  <c r="Z86" i="1"/>
  <c r="Y86" i="1"/>
  <c r="X86" i="1"/>
  <c r="W86" i="1"/>
  <c r="W87" i="1" s="1"/>
  <c r="W88" i="1" s="1"/>
  <c r="V86" i="1"/>
  <c r="T86" i="1"/>
  <c r="R86" i="1"/>
  <c r="P86" i="1"/>
  <c r="N86" i="1"/>
  <c r="M86" i="1"/>
  <c r="M87" i="1" s="1"/>
  <c r="M88" i="1" s="1"/>
  <c r="G86" i="1"/>
  <c r="D86" i="1"/>
  <c r="Z85" i="1"/>
  <c r="N85" i="1"/>
  <c r="N84" i="1"/>
  <c r="G83" i="1"/>
  <c r="D83" i="1"/>
  <c r="G81" i="1"/>
  <c r="D81" i="1"/>
  <c r="G80" i="1"/>
  <c r="D80" i="1"/>
  <c r="Z79" i="1"/>
  <c r="X79" i="1"/>
  <c r="V79" i="1"/>
  <c r="T79" i="1"/>
  <c r="R79" i="1"/>
  <c r="P79" i="1"/>
  <c r="N79" i="1"/>
  <c r="G79" i="1"/>
  <c r="D79" i="1"/>
  <c r="Z78" i="1"/>
  <c r="X78" i="1"/>
  <c r="V78" i="1"/>
  <c r="T78" i="1"/>
  <c r="R78" i="1"/>
  <c r="P78" i="1"/>
  <c r="N78" i="1"/>
  <c r="G78" i="1"/>
  <c r="D78" i="1"/>
  <c r="Z77" i="1"/>
  <c r="X77" i="1"/>
  <c r="W77" i="1"/>
  <c r="W78" i="1" s="1"/>
  <c r="W79" i="1" s="1"/>
  <c r="V77" i="1"/>
  <c r="T77" i="1"/>
  <c r="R77" i="1"/>
  <c r="P77" i="1"/>
  <c r="N77" i="1"/>
  <c r="M77" i="1"/>
  <c r="M78" i="1" s="1"/>
  <c r="M79" i="1" s="1"/>
  <c r="Z76" i="1"/>
  <c r="N76" i="1"/>
  <c r="G76" i="1"/>
  <c r="N75" i="1"/>
  <c r="G75" i="1"/>
  <c r="G195" i="1" s="1"/>
  <c r="D75" i="1"/>
  <c r="D134" i="1" s="1"/>
  <c r="D74" i="1"/>
  <c r="D73" i="1"/>
  <c r="D72" i="1"/>
  <c r="A72" i="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D71" i="1"/>
  <c r="G17" i="1"/>
  <c r="G319" i="1" s="1"/>
  <c r="F17" i="1"/>
  <c r="G304" i="1" s="1"/>
  <c r="G309" i="1" s="1"/>
  <c r="E17" i="1"/>
  <c r="G224" i="1" s="1"/>
  <c r="G261" i="1" s="1"/>
  <c r="C17" i="1"/>
  <c r="G71" i="1" s="1"/>
  <c r="N15" i="1"/>
  <c r="L15" i="1"/>
  <c r="M15" i="1" s="1"/>
  <c r="D15" i="1" s="1"/>
  <c r="N14" i="1"/>
  <c r="L14" i="1"/>
  <c r="M14" i="1" s="1"/>
  <c r="N13" i="1"/>
  <c r="L13" i="1"/>
  <c r="M13" i="1" s="1"/>
  <c r="D13" i="1" s="1"/>
  <c r="N12" i="1"/>
  <c r="L12" i="1"/>
  <c r="K12" i="1"/>
  <c r="N11" i="1"/>
  <c r="K11" i="1"/>
  <c r="L11" i="1" s="1"/>
  <c r="N10" i="1"/>
  <c r="K10" i="1"/>
  <c r="L10" i="1" s="1"/>
  <c r="M10" i="1" s="1"/>
  <c r="G8" i="1"/>
  <c r="F8" i="1"/>
  <c r="D181" i="1" s="1"/>
  <c r="D271" i="1" s="1"/>
  <c r="E8" i="1"/>
  <c r="D136" i="1" s="1"/>
  <c r="D151" i="1" s="1"/>
  <c r="C8" i="1"/>
  <c r="G73" i="1" l="1"/>
  <c r="G72" i="1"/>
  <c r="G74" i="1"/>
  <c r="Y88" i="1"/>
  <c r="G237" i="1"/>
  <c r="G335" i="1"/>
  <c r="G334" i="1"/>
  <c r="G333" i="1"/>
  <c r="G332" i="1"/>
  <c r="G331" i="1"/>
  <c r="G330" i="1"/>
  <c r="G329" i="1"/>
  <c r="G328" i="1"/>
  <c r="G327" i="1"/>
  <c r="G326" i="1"/>
  <c r="G324" i="1"/>
  <c r="G323" i="1"/>
  <c r="G322" i="1"/>
  <c r="G320" i="1"/>
  <c r="D14" i="1"/>
  <c r="G249" i="1"/>
  <c r="M12" i="1"/>
  <c r="D12" i="1" s="1"/>
  <c r="M11" i="1"/>
  <c r="D11" i="1"/>
  <c r="G204" i="1"/>
  <c r="G219" i="1"/>
  <c r="G207" i="1"/>
  <c r="G216" i="1"/>
  <c r="G218" i="1"/>
  <c r="G206" i="1"/>
  <c r="G217" i="1"/>
  <c r="G205" i="1"/>
  <c r="G215" i="1"/>
  <c r="G203" i="1"/>
  <c r="G214" i="1"/>
  <c r="G202" i="1"/>
  <c r="G212" i="1"/>
  <c r="G200" i="1"/>
  <c r="G223" i="1"/>
  <c r="G211" i="1"/>
  <c r="G199" i="1"/>
  <c r="G222" i="1"/>
  <c r="G210" i="1"/>
  <c r="G198" i="1"/>
  <c r="G221" i="1"/>
  <c r="G209" i="1"/>
  <c r="G197" i="1"/>
  <c r="G220" i="1"/>
  <c r="G208" i="1"/>
  <c r="G196" i="1"/>
  <c r="D187" i="1"/>
  <c r="D259" i="1"/>
  <c r="Y77" i="1"/>
  <c r="Y78" i="1" s="1"/>
  <c r="Y79" i="1" s="1"/>
  <c r="G252" i="1"/>
  <c r="G303" i="1"/>
  <c r="G291" i="1"/>
  <c r="G279" i="1"/>
  <c r="G267" i="1"/>
  <c r="G255" i="1"/>
  <c r="G243" i="1"/>
  <c r="G231" i="1"/>
  <c r="G240" i="1"/>
  <c r="G228" i="1"/>
  <c r="G300" i="1"/>
  <c r="G276" i="1"/>
  <c r="G302" i="1"/>
  <c r="G290" i="1"/>
  <c r="G278" i="1"/>
  <c r="G266" i="1"/>
  <c r="G254" i="1"/>
  <c r="G242" i="1"/>
  <c r="G230" i="1"/>
  <c r="G264" i="1"/>
  <c r="G301" i="1"/>
  <c r="G289" i="1"/>
  <c r="G277" i="1"/>
  <c r="G265" i="1"/>
  <c r="G253" i="1"/>
  <c r="G241" i="1"/>
  <c r="G229" i="1"/>
  <c r="G288" i="1"/>
  <c r="G299" i="1"/>
  <c r="G287" i="1"/>
  <c r="G275" i="1"/>
  <c r="G263" i="1"/>
  <c r="G251" i="1"/>
  <c r="G239" i="1"/>
  <c r="G227" i="1"/>
  <c r="G298" i="1"/>
  <c r="G286" i="1"/>
  <c r="G274" i="1"/>
  <c r="G262" i="1"/>
  <c r="G250" i="1"/>
  <c r="G238" i="1"/>
  <c r="G226" i="1"/>
  <c r="G296" i="1"/>
  <c r="G284" i="1"/>
  <c r="G272" i="1"/>
  <c r="G260" i="1"/>
  <c r="G248" i="1"/>
  <c r="G236" i="1"/>
  <c r="G295" i="1"/>
  <c r="G283" i="1"/>
  <c r="G271" i="1"/>
  <c r="G259" i="1"/>
  <c r="G247" i="1"/>
  <c r="G235" i="1"/>
  <c r="G294" i="1"/>
  <c r="G282" i="1"/>
  <c r="G270" i="1"/>
  <c r="G258" i="1"/>
  <c r="G246" i="1"/>
  <c r="G234" i="1"/>
  <c r="G293" i="1"/>
  <c r="G281" i="1"/>
  <c r="G269" i="1"/>
  <c r="G257" i="1"/>
  <c r="G245" i="1"/>
  <c r="G233" i="1"/>
  <c r="G292" i="1"/>
  <c r="G280" i="1"/>
  <c r="G268" i="1"/>
  <c r="G256" i="1"/>
  <c r="G244" i="1"/>
  <c r="G232" i="1"/>
  <c r="G321" i="1"/>
  <c r="D190" i="1"/>
  <c r="G325" i="1"/>
  <c r="G317" i="1"/>
  <c r="G312" i="1"/>
  <c r="G316" i="1"/>
  <c r="G315" i="1"/>
  <c r="G314" i="1"/>
  <c r="G313" i="1"/>
  <c r="G311" i="1"/>
  <c r="G310" i="1"/>
  <c r="G308" i="1"/>
  <c r="G307" i="1"/>
  <c r="G306" i="1"/>
  <c r="G305" i="1"/>
  <c r="G318" i="1"/>
  <c r="D172" i="1"/>
  <c r="D160" i="1"/>
  <c r="D148" i="1"/>
  <c r="D171" i="1"/>
  <c r="D168" i="1"/>
  <c r="D147" i="1"/>
  <c r="D159" i="1"/>
  <c r="D158" i="1"/>
  <c r="D170" i="1"/>
  <c r="D146" i="1"/>
  <c r="D144" i="1"/>
  <c r="D169" i="1"/>
  <c r="D157" i="1"/>
  <c r="D145" i="1"/>
  <c r="D156" i="1"/>
  <c r="D179" i="1"/>
  <c r="D167" i="1"/>
  <c r="D155" i="1"/>
  <c r="D143" i="1"/>
  <c r="D177" i="1"/>
  <c r="D165" i="1"/>
  <c r="D153" i="1"/>
  <c r="D141" i="1"/>
  <c r="D176" i="1"/>
  <c r="D164" i="1"/>
  <c r="D152" i="1"/>
  <c r="D140" i="1"/>
  <c r="D174" i="1"/>
  <c r="D162" i="1"/>
  <c r="D150" i="1"/>
  <c r="D138" i="1"/>
  <c r="D173" i="1"/>
  <c r="D161" i="1"/>
  <c r="D149" i="1"/>
  <c r="D137" i="1"/>
  <c r="D180" i="1"/>
  <c r="G273" i="1"/>
  <c r="D280" i="1"/>
  <c r="D268" i="1"/>
  <c r="D256" i="1"/>
  <c r="D244" i="1"/>
  <c r="D232" i="1"/>
  <c r="D220" i="1"/>
  <c r="D208" i="1"/>
  <c r="D196" i="1"/>
  <c r="D184" i="1"/>
  <c r="D204" i="1"/>
  <c r="D255" i="1"/>
  <c r="D264" i="1"/>
  <c r="D279" i="1"/>
  <c r="D267" i="1"/>
  <c r="D243" i="1"/>
  <c r="D231" i="1"/>
  <c r="D219" i="1"/>
  <c r="D207" i="1"/>
  <c r="D195" i="1"/>
  <c r="D183" i="1"/>
  <c r="D276" i="1"/>
  <c r="D266" i="1"/>
  <c r="D230" i="1"/>
  <c r="D206" i="1"/>
  <c r="D182" i="1"/>
  <c r="D216" i="1"/>
  <c r="D278" i="1"/>
  <c r="D254" i="1"/>
  <c r="D242" i="1"/>
  <c r="D218" i="1"/>
  <c r="D194" i="1"/>
  <c r="D288" i="1"/>
  <c r="D289" i="1"/>
  <c r="D277" i="1"/>
  <c r="D265" i="1"/>
  <c r="D253" i="1"/>
  <c r="D241" i="1"/>
  <c r="D229" i="1"/>
  <c r="D217" i="1"/>
  <c r="D205" i="1"/>
  <c r="D193" i="1"/>
  <c r="D192" i="1"/>
  <c r="D287" i="1"/>
  <c r="D275" i="1"/>
  <c r="D263" i="1"/>
  <c r="D251" i="1"/>
  <c r="D239" i="1"/>
  <c r="D227" i="1"/>
  <c r="D215" i="1"/>
  <c r="D203" i="1"/>
  <c r="D191" i="1"/>
  <c r="D286" i="1"/>
  <c r="D274" i="1"/>
  <c r="D262" i="1"/>
  <c r="D250" i="1"/>
  <c r="D238" i="1"/>
  <c r="D226" i="1"/>
  <c r="D285" i="1"/>
  <c r="D273" i="1"/>
  <c r="D261" i="1"/>
  <c r="D249" i="1"/>
  <c r="D237" i="1"/>
  <c r="D225" i="1"/>
  <c r="D213" i="1"/>
  <c r="D201" i="1"/>
  <c r="D189" i="1"/>
  <c r="D284" i="1"/>
  <c r="D272" i="1"/>
  <c r="D260" i="1"/>
  <c r="D248" i="1"/>
  <c r="D236" i="1"/>
  <c r="D224" i="1"/>
  <c r="D212" i="1"/>
  <c r="D200" i="1"/>
  <c r="D188" i="1"/>
  <c r="D282" i="1"/>
  <c r="D270" i="1"/>
  <c r="D258" i="1"/>
  <c r="D246" i="1"/>
  <c r="D234" i="1"/>
  <c r="D222" i="1"/>
  <c r="D210" i="1"/>
  <c r="D198" i="1"/>
  <c r="D186" i="1"/>
  <c r="D257" i="1"/>
  <c r="D252" i="1"/>
  <c r="D281" i="1"/>
  <c r="D269" i="1"/>
  <c r="D245" i="1"/>
  <c r="D233" i="1"/>
  <c r="D221" i="1"/>
  <c r="D209" i="1"/>
  <c r="D197" i="1"/>
  <c r="D185" i="1"/>
  <c r="D240" i="1"/>
  <c r="D228" i="1"/>
  <c r="D154" i="1"/>
  <c r="D89" i="1"/>
  <c r="D101" i="1"/>
  <c r="D125" i="1"/>
  <c r="D113" i="1"/>
  <c r="G89" i="1"/>
  <c r="G101" i="1"/>
  <c r="G113" i="1"/>
  <c r="G125" i="1"/>
  <c r="G137" i="1"/>
  <c r="G149" i="1"/>
  <c r="G161" i="1"/>
  <c r="G173" i="1"/>
  <c r="G185" i="1"/>
  <c r="D76" i="1"/>
  <c r="D77" i="1"/>
  <c r="D92" i="1"/>
  <c r="D104" i="1"/>
  <c r="D116" i="1"/>
  <c r="D128" i="1"/>
  <c r="D296" i="1"/>
  <c r="D308" i="1"/>
  <c r="G77" i="1"/>
  <c r="D87" i="1"/>
  <c r="G92" i="1"/>
  <c r="G104" i="1"/>
  <c r="G116" i="1"/>
  <c r="G128" i="1"/>
  <c r="G140" i="1"/>
  <c r="G152" i="1"/>
  <c r="G164" i="1"/>
  <c r="G176" i="1"/>
  <c r="G188" i="1"/>
  <c r="D82" i="1"/>
  <c r="D95" i="1"/>
  <c r="D107" i="1"/>
  <c r="D119" i="1"/>
  <c r="D131" i="1"/>
  <c r="D299" i="1"/>
  <c r="D311" i="1"/>
  <c r="G82" i="1"/>
  <c r="G95" i="1"/>
  <c r="G107" i="1"/>
  <c r="G119" i="1"/>
  <c r="G131" i="1"/>
  <c r="G143" i="1"/>
  <c r="G155" i="1"/>
  <c r="G167" i="1"/>
  <c r="G179" i="1"/>
  <c r="G191" i="1"/>
  <c r="D84" i="1"/>
  <c r="G88" i="1"/>
  <c r="D97" i="1"/>
  <c r="D109" i="1"/>
  <c r="D121" i="1"/>
  <c r="D133" i="1"/>
  <c r="D301" i="1"/>
  <c r="D313" i="1"/>
  <c r="G84" i="1"/>
  <c r="G97" i="1"/>
  <c r="G109" i="1"/>
  <c r="G121" i="1"/>
  <c r="G133" i="1"/>
  <c r="G145" i="1"/>
  <c r="G157" i="1"/>
  <c r="G169" i="1"/>
  <c r="G181" i="1"/>
  <c r="G193" i="1"/>
  <c r="D110" i="1"/>
  <c r="D85" i="1"/>
  <c r="G98" i="1"/>
  <c r="G110" i="1"/>
  <c r="G122" i="1"/>
  <c r="G134" i="1"/>
  <c r="G146" i="1"/>
  <c r="G158" i="1"/>
  <c r="G170" i="1"/>
  <c r="G182" i="1"/>
  <c r="G194" i="1"/>
  <c r="D98" i="1"/>
  <c r="D122" i="1"/>
  <c r="D10" i="1"/>
  <c r="G85" i="1"/>
  <c r="G111" i="1"/>
  <c r="G123" i="1"/>
  <c r="G135" i="1"/>
  <c r="G147" i="1"/>
  <c r="G159" i="1"/>
  <c r="G171" i="1"/>
  <c r="G183" i="1"/>
</calcChain>
</file>

<file path=xl/comments1.xml><?xml version="1.0" encoding="utf-8"?>
<comments xmlns="http://schemas.openxmlformats.org/spreadsheetml/2006/main">
  <authors>
    <author/>
  </authors>
  <commentList>
    <comment ref="H65" authorId="0" shapeId="0">
      <text>
        <r>
          <rPr>
            <sz val="11"/>
            <color theme="1"/>
            <rFont val="Arial"/>
          </rPr>
          <t>======
ID#AAAAEDVZvxQ
Darcy Rao    (2019-12-10 22:57:59)
Google sheets seems unable to handle 2 y-axes so this chart looks different than it does it you download it to excel</t>
        </r>
      </text>
    </comment>
  </commentList>
  <extLst>
    <ext xmlns:r="http://schemas.openxmlformats.org/officeDocument/2006/relationships" uri="GoogleSheetsCustomDataVersion1">
      <go:sheetsCustomData xmlns:go="http://customooxmlschemas.google.com/" r:id="rId1" roundtripDataSignature="AMtx7miTz/si5XOvnsQrMH2i4CO5MiMQ5g=="/>
    </ext>
  </extLst>
</comments>
</file>

<file path=xl/sharedStrings.xml><?xml version="1.0" encoding="utf-8"?>
<sst xmlns="http://schemas.openxmlformats.org/spreadsheetml/2006/main" count="211" uniqueCount="159">
  <si>
    <t>Other models</t>
  </si>
  <si>
    <t>Source</t>
  </si>
  <si>
    <t>Disease stages</t>
  </si>
  <si>
    <t>Durations</t>
  </si>
  <si>
    <t>Relative risks</t>
  </si>
  <si>
    <t>Comments</t>
  </si>
  <si>
    <t>Hontelez et al. PLoS Med 2013 https://www.ncbi.nlm.nih.gov/pmc/articles/PMC3805487/</t>
  </si>
  <si>
    <t>Acute, asympotmatic, sympomatic, AIDS</t>
  </si>
  <si>
    <t>3 mo, 5 years, 4 years, 8 months (total survival distribution median 10 years and IQR 8, 13)</t>
  </si>
  <si>
    <t>15 in acute, 3 in symptomatic, 7.5 in AIDS</t>
  </si>
  <si>
    <t>Also assume sexual activity in last 40 weeks is reduced by 50% (cite Hollingsworth et al. paper)</t>
  </si>
  <si>
    <t>Johnson et al. 2012. JR Soc Interface https://www-ncbi-nlm-nih-gov.offcampus.lib.washington.edu/pubmed/22258551</t>
  </si>
  <si>
    <t>Primary, asympomatic, Pre-AIDS symptoms, AIDS</t>
  </si>
  <si>
    <t>0.25 years, 5.16 years, 4.14 years, 1.96 years</t>
  </si>
  <si>
    <t>10 acute, 2.5 pre-AIDS, 5 untreated AIDS (relative to asympomatic)</t>
  </si>
  <si>
    <t>Sources for the durations = Johnson, Dorrington, and Matthews 2007 and Johnson and Dorrington 2006)</t>
  </si>
  <si>
    <t>Stover et al. AIDS Res Treat 2011 https://www-ncbi-nlm-nih-gov.offcampus.lib.washington.edu/pmc/articles/PMC3066594/</t>
  </si>
  <si>
    <t>They have 6 CD4 categories (newly infected, &gt;500, 350-500, 250-350, 200-250, and &lt;200), but they collapse the middle four in defining transmission risk, so they represent transmission risk as primary infection, asympotimatic, and sympotomatic</t>
  </si>
  <si>
    <t>9.2 in acute, 7.3 in sympomatic</t>
  </si>
  <si>
    <t>Tracks ART by CD4 count at initiation, with differential probabilities of treatment failure depending on CD4 at initiation</t>
  </si>
  <si>
    <t>We could mimick the differential probabilities of treatment failure by CD4 at initiation by having a time-varying parameter for treatment failure that changes are elibigility criteria for ART initation change</t>
  </si>
  <si>
    <t xml:space="preserve">Bersteyn et al </t>
  </si>
  <si>
    <t>Early infection, asymptomatic, AIDS</t>
  </si>
  <si>
    <t>2.9 months, X in asympomatic (sampled from a weibull distribution)  9 months</t>
  </si>
  <si>
    <t>26 in early infection, 7.2 in AIDS</t>
  </si>
  <si>
    <t>*Eaton 2012 (https://www-ncbi-nlm-nih-gov.offcampus.lib.washington.edu/pmc/articles/PMC3393664/#pmed.1001245-Johnson3) lists the assumptions for other HIV models</t>
  </si>
  <si>
    <t>Summary of parameters - durations are in years</t>
  </si>
  <si>
    <t>Viral load</t>
  </si>
  <si>
    <t>CD4 count</t>
  </si>
  <si>
    <t>Old categories</t>
  </si>
  <si>
    <t>Acute</t>
  </si>
  <si>
    <t>&lt;1000</t>
  </si>
  <si>
    <t>1000-10,000</t>
  </si>
  <si>
    <t>10,000-50,000</t>
  </si>
  <si>
    <t>&gt;50,000</t>
  </si>
  <si>
    <t>&gt;500</t>
  </si>
  <si>
    <t>350-500</t>
  </si>
  <si>
    <t>200-350</t>
  </si>
  <si>
    <t>&lt;200</t>
  </si>
  <si>
    <t>Explanation:
• Viral load: the original model assumed that all persons spent an average of ~3 years in a state of VL &lt;1000 following acute infection, which is not supported by other studies. The transmission parameters were also applied incorrectly (the relative risks for higher viral loads from Quinn were more or less right, but the reference value was applied to VL &lt;1000 but was from a study reporting average transmission probability, not the transmission probability in this suppressed state. Based on other studies (cited below) and modeling studies (e.g. Hontelez and Johnson, see next tab), we revise the VL states and transmissoin probabilities as shown in the table to the left. We define the time spent in the asymptomatic state such that the total time in all VL states matches the total time in the CD4 states (see below). We adjust the time in the asymptomatic state rather than other states because acute infection is commonly represented as 3 months for all indivdiuals, and Hubert et al. 2000 show that the trajectory of VL is pretty similar in the years leading up to AIDS regardless of how long it took to progress, suggesting that the time in the pre-AIDS and AIDS phases may be similar.
• Because the CD4 parameters came from the same data set as the VL parameters (see Ross et al 2018 Epidemics, but the data they analyzed may have included some persons who were on ART but reported no ARt use, which has recently been shown to be a common issue) we wanted to revisit them. Other studies have reported that CD4 decline is approximately linear on the square root scale. The plots below show the original model estimates compared to estimates from other studies. The original estimates are not far off, but we will revise them to have a more linear trajectory. The estimates from Pantazis et al. 2012 are specific to sub-Saharan Africa but are not stratified by gender. The estimates from Lodi et al. are not specific to sub-Saharan Africa, but they are stratified by gender and are pretty similar to Pantazis, at least for men. So we will use the estimates from Lodi. For women, we use estimates for time to various CD4 states  for women aged 25-29 (see explanation below in line with the Shishana et al. South African national HIV prevalence, HIV Incidence, behaviour and communication survey) and for men aged 30-34.
• Total survival: we use the original model parameters for HIV-related mortality, which are defined by CD4 state. These are defined for both sexes (Newell et al., Badri et al., and Adler et al), supported by sources below that indicate that mortality is similar for men and women. The final CD4 state (CD4 &lt;200) is the absorbing state, but to set the time spent in the VL states to be consistent with CD4 states, we define the average time in this state as the inverse of the mortality rates, which are stratified by age. To make the time in VL states correspond to the the time in CD4 states, we account for differences by age by adjusting the time in the asymptomatic stage -- the alternative is to have people in the ages 5-49 spend ~2 years longer in the final VL state than persons 50+, which doesn't seem biologically feasible.</t>
  </si>
  <si>
    <t>Duration (women)</t>
  </si>
  <si>
    <t>Duration (men)</t>
  </si>
  <si>
    <t>Relative risk</t>
  </si>
  <si>
    <t>Transmission probability (with baseline of 0.0004 for FTM)</t>
  </si>
  <si>
    <t>New categories</t>
  </si>
  <si>
    <t>Asympotomatic (3-4.5 log10 VL)</t>
  </si>
  <si>
    <t>Pre-AIDS symptomatic (4-5.5 log10 VL)</t>
  </si>
  <si>
    <t>AIDS (5.5-7 log10 VL)</t>
  </si>
  <si>
    <t xml:space="preserve">Late-stage </t>
  </si>
  <si>
    <t>&gt;500*</t>
  </si>
  <si>
    <t>Duration (girls 0-4)</t>
  </si>
  <si>
    <t>Duration (girls and women 5-49)</t>
  </si>
  <si>
    <t>Duration (women 50+)</t>
  </si>
  <si>
    <t>Duration (boys 0-4)</t>
  </si>
  <si>
    <t>Duration (boys and men 5-49)</t>
  </si>
  <si>
    <t>Duration (boys and en 5-49)</t>
  </si>
  <si>
    <t>Duration (men 50+)</t>
  </si>
  <si>
    <t>*Time to CD4 &lt;500 in Lodi is from seroconversion, which is a few weeks after infection. So I adjusted time in the CD4 &gt;500 state to subtract time in the acute state following seroconversion (assumed to occur after 0.05 years, or around 2.5 weeks)</t>
  </si>
  <si>
    <t xml:space="preserve"> </t>
  </si>
  <si>
    <t>Sources</t>
  </si>
  <si>
    <t>Notes</t>
  </si>
  <si>
    <t>Take-aways</t>
  </si>
  <si>
    <t>• Fauci et al 1996, Annals of Internal Medicine, https://annals.org/aim/fullarticle/709558/immunopathogenic-mechanisms-hiv-infection.</t>
  </si>
  <si>
    <t>Shows chart of CD4 and VL over time.</t>
  </si>
  <si>
    <t>Overall shape and values of the trajectory for CD4 and VL</t>
  </si>
  <si>
    <t>*</t>
  </si>
  <si>
    <t>• Jaffar et al. Bulletin of the WHO 2004 https://www.ncbi.nlm.nih.gov/pmc/articles/PMC2622848/pdf/15356940.pdf</t>
  </si>
  <si>
    <t>Median survival in Africa ~10 years from infection. In developing countries, estimates are stratified by age and range from 12.5 years to 7.9 years. Mortality rates for persons livign with HIV in Africa ~9.3-15.7/100K
Cite studies from Africa and Italy that have shown that CD4 decline is linear (Lepri et al. JID 1997; 175:775-780, Jaffar et al. JAIDS 1997:16:327-32
Median time from seroconversion to AIDS 9.4 years (IQR 5.5, 10.1). Similar to estimate of 9.8 from European studies. Survival after AIDS was 9.2 months from one study, but the mdeian CD4 at AIDS diagnosis was 126, so they are diagnosed a bit late in this study</t>
  </si>
  <si>
    <t>Supports having ~10 year survival on average, 9 month AIDS duration, and linear CD4 decline</t>
  </si>
  <si>
    <t>• Hontelez et al. PLoS Med 2013 https://www.ncbi.nlm.nih.gov/pmc/articles/PMC3805487/</t>
  </si>
  <si>
    <t>Model with disease states acute, asymptomatic, symptomatic, AIDS, with corresponding durations of 3 months, 5 years, 4 years, and 8 months, and relative risks of 15, 1, 3, and 7.5. Also assume sexual activity in last 40 weeks is reduced by 50% (cite Hollingsworth et al. paper)</t>
  </si>
  <si>
    <t>Supports VL categories, durations, and approximate relative risks, as well as having lower risk in the last 10 weeks</t>
  </si>
  <si>
    <t>• Johnson et al. 2012. JR Soc Interface https://www-ncbi-nlm-nih-gov.offcampus.lib.washington.edu/pubmed/22258551</t>
  </si>
  <si>
    <t>Model with disease states acute, asymptomatic, pre-AIDS symptomatic, and AIDS, with corresponding durations of 3 months, 5.16 years, 4.14 years, and 1.96 years, and relative risks of 10, 1, 2.5, and 5.</t>
  </si>
  <si>
    <t>Supports VL categories, durations, and approximate relative risks</t>
  </si>
  <si>
    <t>• Bersteyn et al (EMOD)</t>
  </si>
  <si>
    <t>Model with an acute phase of 2.9 months with a RR of 26 and an AIDS phase of 9 months with an RR of 7.2</t>
  </si>
  <si>
    <t>• Hubert et al. 2000, AIDS https://www.ncbi.nlm.nih.gov/pubmed/10708282</t>
  </si>
  <si>
    <r>
      <t xml:space="preserve">Obective: Describe viral load trajectories in persons not on ART leading up to AIDS. 330 patients from a French cohort (SEROCO). The mean viral load between 6-24 months after infection was 4.0 log10, with a lot of inter-individual variability. Higher VL in this stage with older age and lower CD4 cell count. This VL in the early chronic phase is predictive of time to progression to AIDS - lower in those who did not progress in the follow-up period. Only the group that did not progress to AIDS in the 90 months of foll0w-up had a platteau in VL after the acute phase of around 4 years. Overall, VL increased at a rate of 0.03 log10 per year from the 6th month of infection on. </t>
    </r>
    <r>
      <rPr>
        <b/>
        <sz val="11"/>
        <color theme="1"/>
        <rFont val="Calibri"/>
      </rPr>
      <t>Conclusions: Viral load does not appear to remain stable throughout the chronic phase and then suddenly increase before AIDS, as had been thought. Their data suggests that there is an initial decrease in VL, followed by a steady state of up to 4 years, then a linear increase in VL leading up to AIDS. But VL only goes up by 0.03 log10 copies per year overall. Among those who developed AIDS in the observed period, VL increased by a little less than 1 log10 in the last 6 years before AIDS</t>
    </r>
  </si>
  <si>
    <t>Median VL in asymptomatic phase 4.0 log10. VL does not stay stable and then suddenly increase with AIDS. Increases gradually leading up to AIDS, which supports having a pre-AIDS phase with elevated risk. There is heterogeneity in time to AIDS, but in the years leading up to AIDS the trajectory is similar, suggesting that differences in timing between men and women would be in the duration of the asymptomatic phase, rather than the sympomtatic or AIDS phases (looks like once the virus starts to escape the latent phase, the trajectory is similar)</t>
  </si>
  <si>
    <t>• Wawer et al. 2005 JID (https://www.ncbi.nlm.nih.gov/pubmed/15809897)</t>
  </si>
  <si>
    <t>Objective: estimate per-act transmission probabilities in 235 monogamous discordant couples in Uganda. Coital frequency decreased by ~14% in the 16-25 months before death and by ~40% in the 6-15 months before death. VL ~4-4.2 log10 in chronic stage, up to 5.05 log10 in the 5 months prior to death. The risk of transmission was elevated starting around 25 months before death relative to the chronic phase.</t>
  </si>
  <si>
    <t>Supports having lower risk of transmission before death. Median VL in chronic phase 4-4.2 log10. Don't use the relative risk parameters b/c the way risk was calculated at the partnership level was problematic</t>
  </si>
  <si>
    <t>• Lyles et al. 2000 JID https://www.ncbi.nlm.nih.gov/pubmed/10720507</t>
  </si>
  <si>
    <t>Anaylsis of MACS cohort data from 218 MSM seroconverters in the US. Meaussred the VL at the first visit post-seroconversion: median = 30,671, IQR 9521-102,526. At 6 months after the first positive, the median was 33,759 (IQR 12824, 69526). Over the first 3 years after seroconversion, the avergae rate of change in VL was 0.029 log10 per year - which correspond to a non-significant 7% increase per year. CD4 declined linearly at 109 cells/year. They found that the VL of seroconverters is strongly predictive of time to AIDS.</t>
  </si>
  <si>
    <t>Median VL in the asymptomatic phase 30,000-33,000. VL increases before AIDS. Also supports linear decline in CD4</t>
  </si>
  <si>
    <t>• Quinn et al. 2000 NEJM</t>
  </si>
  <si>
    <t>Assess HIV transmissoin risk by viral load in a cohort of 415 discordant couples in Rakai, Uganda between 1994 and 1998. "There were no instances of seroconversion of HIV-1–negative subjects whose partners had HIV-1 RNA levels of less than 1500 copies per milliliter." They observed 90 seroconversions, wiht a rate of transmission not statistically significantly different for male to female and female to male transmissoin. Relative risk of ~2.45 for each log10 increase in VL</t>
  </si>
  <si>
    <t>Indicates that transmission risk increases by ~2.5 with each log10 increase in VL. Combined with data on VL trajectory from Hubert, Lyles, supports that in our pre-AIDs phase risk would increase by ~2.5 if VL increases by approximately 1 log10 VL. If VL increases to ~6.1 log10 in AIDS, this would be a RR of ~7.</t>
  </si>
  <si>
    <t>• Boily et al.</t>
  </si>
  <si>
    <t>Meta-analysis of studies of the relative risk of transmission. RR in acute phase 9.2, in late stage 7.3. Also informs the baseline transmission</t>
  </si>
  <si>
    <t>Parameters for RR in acute and late-stage</t>
  </si>
  <si>
    <t>• Fideli et al. 2001 AIDS Res Hum Retroviruses https://www.ncbi.nlm.nih.gov/pubmed/11461676</t>
  </si>
  <si>
    <t>Study of 1022 discordant couples in Zambia to measure transmission. Relaive to Vl of &lt;10,000, the risk of transmission with VL of &gt;100,000 and 10,000-100,000 was 2.1 and 1.2 for MTF transmission and 7.6 and 4.1 for MTF transmission. The overall transmission rate did not differ for MTF and FTM transmission. there were no transmissions with VL &lt;1,000.</t>
  </si>
  <si>
    <t>Suggest that VL increases do not influence MTF transmission as much as they do FTM. Currently we don't implement this.</t>
  </si>
  <si>
    <t>• Kassa 1999</t>
  </si>
  <si>
    <t xml:space="preserve">VL by WHO stage in Ethiopia. VL was 4.08 in WHO stage 1, 3.81 in stage 2, 4.47 in stage 3, and 5.65 for hospitalized stage 3 and for stage 4 </t>
  </si>
  <si>
    <t>• Jain 2013</t>
  </si>
  <si>
    <t>Mean VL in PLHIV in Uganda who were not on ART was 4.23 log10</t>
  </si>
  <si>
    <t>• Lingappa 2010 PlOS one https://www-ncbi-nlm-nih-gov.offcampus.lib.washington.edu/pubmed/20856886/</t>
  </si>
  <si>
    <t>Analysis of Partners in Prevention study. For each increase in log10 VL, the relative risk of infection increased by 2.49. For VL between 5 and 6 log10, RR of 2.6 relative to 4-5 log10, and for VL between 6-7 the relative risk was 6.5</t>
  </si>
  <si>
    <t>• Anastos 2000 JAIDS https://www-ncbi-nlm-nih-gov.offcampus.lib.washington.edu/pubmed/10969345/</t>
  </si>
  <si>
    <t>Analysis of differences in VL and CD4 by race and gender prior to ART use in the US. Found that women had lower VL than men at the same CD4 categories, and more rapid CD4 decline. Non-white individuals had lower VL and slower decline</t>
  </si>
  <si>
    <t>Suggest that VL and CD4 may be different in Africa due to some racial factors?</t>
  </si>
  <si>
    <t xml:space="preserve">• Hollingsworth </t>
  </si>
  <si>
    <t>Re-analysis of data from Uganda on transmission risk. Conclude that transmission risk relative to asymptomatic infection would be 26 for acute infection, 7 for AIDS, and 0 for late stage (last 10 weeks), assuming people would be too sick to have sex. </t>
  </si>
  <si>
    <t>Support having lower sexual behavior in late-stage</t>
  </si>
  <si>
    <t>• Ross et al.</t>
  </si>
  <si>
    <t>Analysis of data from Partners in Prevention and Partners PrEP indicate that women had longer survival than men with untreated HIV</t>
  </si>
  <si>
    <t>Differences in time to death by gender - longer survival in women</t>
  </si>
  <si>
    <t>• Mangal et al. 2017 https://www-ncbi-nlm-nih-gov.offcampus.lib.washington.edu/pmc/articles/PMC5414573/#R10</t>
  </si>
  <si>
    <t>used data from 16,373 cases (including 3,341 in Africa) to fit a hidden Markov model of CD4 progression and mortality. They estimated that women have slightly slower progression rates (HR 0.92, CI 0.86, 0.99), but no difference in survival overall, adjusting for region. But in Africa, women had lower survival than men (10.7 vs. 11.6 years for those aged 20 at seroconversion, dropping to 8.1 vs. 9.0 for those aged 40 at seroconversion)</t>
  </si>
  <si>
    <t>In Africa, women had lower survival than men, although overall across regions there was no difference by gender</t>
  </si>
  <si>
    <t>• Lutalo et al. 2007 https://www-ncbi-nlm-nih-gov.offcampus.lib.washington.edu/pubmed/18032934</t>
  </si>
  <si>
    <t>Report on survival by sex in Rakai, Ugnad.a They found no difference in survival from seroconversion in men and women. Median survival from infection to death was ~8.7 years, lower than from studies in Tanzania (11.5) and South Africa (11.6)</t>
  </si>
  <si>
    <t>No difference in time to death for men and women</t>
  </si>
  <si>
    <t>• Lodi et al. 2011 https://www-ncbi-nlm-nih-gov.offcampus.lib.washington.edu/pubmed/21921225/</t>
  </si>
  <si>
    <t>estimate time to CD4 thresholds using data from CASCADE cohort cases in Europe, Australia, Canada, and sub-Saharan Africa. Females had slower decline in CD4 and higher CD4 at serocoversion.</t>
  </si>
  <si>
    <t>Gender differences in CD4 at seroconversion and progression (higher and slower for women). Provide inputs for CD4 transitions</t>
  </si>
  <si>
    <t>• Prins et al. 1999 https://www-ncbi-nlm-nih-gov.offcampus.lib.washington.edu/pubmed/10597777</t>
  </si>
  <si>
    <t>report that women have higher CD4 at seroconversion, AIDS, onset, and death than men.</t>
  </si>
  <si>
    <t>Suggest that, despite potential higher CD4 for women, survival may be the same by gender</t>
  </si>
  <si>
    <t>• Pantazis et al. 2012 PlOS One https://journals.plos.org/plosone/article?id=10.1371/journal.pone.0032369</t>
  </si>
  <si>
    <t>Compare CD4 loss in European (non-African and African origin) and sub-Saharan African populations before initiation of ART. Estimate a slope parameter for the change in CD4 on the squre root scale per year, overall and by region. The CD4 count at seroconversion for males in SSA was 518 and for females it was 570. Each year in SSA, CD4 was estimated to decline by 1.15 on the square root scale.</t>
  </si>
  <si>
    <t>Estimates for CD4 decline</t>
  </si>
  <si>
    <t>• Shishana et al. 2012 http://repository.hsrc.ac.za/bitstream/handle/20.500.11910/2490/8162.pdf?sequence=1&amp;isAllowed=y</t>
  </si>
  <si>
    <t>South Africa behavior and HIV survey. 24% of all infections in women are in the age group 15-24, but for men it is later. The group with the highest incidence was black African females aged 20-34. Prevalence for women peaked around ages 30-34 and 35-39 for men. This supports that men get HIV at older ages than women.</t>
  </si>
  <si>
    <t>Supports the choice of which estimates to use from Lodi - assume the mean age of infection for women is 25-29 and for men is 5 years later (30-34). Since a quarter of women are infected 15-24, the average is probably not much later than that, especially given that prevalence peaks in the 30s, suggesting that the mean age at infeciton would not be later than this.</t>
  </si>
  <si>
    <t>• Todd et al. AIDS 2007 https://journals.lww.com/aidsonline/Fulltext/2007/11006/Time_from_HIV_seroconversion_to_death__a.8.aspx#R11-8</t>
  </si>
  <si>
    <t>Analysis of data on time from HIV seroconversion to death from 8 cohort studies - 3 community based studies in East Africa, a cohort of South African Miners, a Thai military cohort, and three clinical cohorts including one in Rwanda, one in Thailand, and one in Haiti. Median survival was 10.3 in the four east African studies and 10.5 in South African miners, lower in Thailand and Haiti (7.9 and 7.4 years). There were significant differences by age at infection. They found significant differences in survival by sex, with longer survival in women (HR 0.78, 95% CI 0.62, 0.98), but when they adjusted for age adn site, this difference was not significant. Overall, the survival times in the African cohorts are similar to survival in high-income countries.</t>
  </si>
  <si>
    <t>Median survival in SSA of 10.3-10.5 years, with no differences by gender after adjusting for age. But there were strong age differences, with survival in the oldest age group (45+) less than half of survival in the youngest (15-24).</t>
  </si>
  <si>
    <t>• Morgan and Whitworth 2001 https://www.nature.com/articles/nm0201_143</t>
  </si>
  <si>
    <t>Review of HIV natural history in Africa. Estimates of time to AIDS are difficult to compare in this setting due to differences in the definition of AIDS and confounding factors such as mortality prior to AIDS and treatment of opportunistic infections. At the time of this review, the only published estiamte of time to AIDS was 4.4 years, but this was from a cohort of sex workers in Nairobi and was based on a model rather than direct data, and was influenced by loss to follow-up, and women had multipel HIV strains and STI coinfection, which may have biased the results. Data from several studies suggest that survival may be simliar to developed countries, rather than being accelerated as might be suggested from this study. Survival with AIDS depends on how promptly individuals are diagnosed and whether they receive treatment for opportunistic infections. Data from Uganda suggests 9.3 months, and data from developed countries in early years suggested 10 months, but survival time in Europe has doubled with better management of infection.</t>
  </si>
  <si>
    <t>HIV disease progression and survival in Africa does not appear to differ from devleoped countries. Biases in data may suggest otherwise, but there is evidence that it is similar.</t>
  </si>
  <si>
    <t>• Collaborative Group on AIDS Incubation and HIV Survival, including the CASCADE EU Concerted Action 2000 The Lancet  https://www.sciencedirect.com/science/article/pii/S0140673600020614?via%3Dihub</t>
  </si>
  <si>
    <t>Analyzed data from cohorts in Europe, North America, and Australia on time to AIDS and death. Strong age effects on survival (median 12.5 years for those aged 15-24 at seroconversion, 10.9 for 25-34, 9.1 for 35-44, 7.9 for 45-54, 6.1 for 55-64, and 4.0 for &gt;65). There were not enough events in individuals with heterosexual exposure, but the median survival was estimated to be more than 11 years and tiem to AIDS longer than 10 years. Estimates of time to AIDS were on average ~1.5 to 0 years shorter than median time to death. After adjusting for expsoure category, no differences in survival between men and women.</t>
  </si>
  <si>
    <t>Strong age effects on survival, but for heterosexual sex in developed countries, survival exceeds 11 years and time to AIDS exceeds 10 years on average. No differences by gender</t>
  </si>
  <si>
    <t>*The asterix indicates the references that were most influential</t>
  </si>
  <si>
    <t>Plots and derivation of parameters</t>
  </si>
  <si>
    <t>Plot original and revised CD4 and viral load trajectories for women aged 5-49</t>
  </si>
  <si>
    <t>Years</t>
  </si>
  <si>
    <t>CD4</t>
  </si>
  <si>
    <t>Transmission</t>
  </si>
  <si>
    <t>Revised CD4</t>
  </si>
  <si>
    <t>Revised VL</t>
  </si>
  <si>
    <t>CD4 count trajectory for women and men (sqrt scale) - comparison of current model with data Lodi et al. 2011 (https://www-ncbi-nlm-nih-gov.offcampus.lib.washington.edu/pubmed/21921225/),  Mangal et al. 2017 (https://www-ncbi-nlm-nih-gov.offcampus.lib.washington.edu/pmc/articles/PMC5414573/), and Pantazis et al. 2012 (https://journals.plos.org/plosone/article?id=10.1371/journal.pone.0032369)</t>
  </si>
  <si>
    <t>* Lodi et al. is not specific to South Africa. Estimates are stratified by age. Mangal is specific to Africa, and estimates are for 15-24 year-olds, although they did not find significant diffs by age. Pantazis provided an estimate for the average change in sqrt CD4 per year, with estimates specific to sub-saharan Africa but not stratified by gender.</t>
  </si>
  <si>
    <t>Males</t>
  </si>
  <si>
    <t>Time - original model</t>
  </si>
  <si>
    <t>SQRT CD4</t>
  </si>
  <si>
    <t>Time - Lodi 2011 &lt;25</t>
  </si>
  <si>
    <t>Time - Lodi 2011 25-29 yrs</t>
  </si>
  <si>
    <t>Time - Lodi 2011 30-35 yrs</t>
  </si>
  <si>
    <t>Time - Lodi 2011 &gt;35 yrs</t>
  </si>
  <si>
    <t>Time - Mangal 2017</t>
  </si>
  <si>
    <t>Time - Pantazis et al. 2012</t>
  </si>
  <si>
    <t>Estimate for CD4 in HIV-negative from Malaza et al. 2013  https://www.ncbi.nlm.nih.gov/pmc/articles/PMC3720940/</t>
  </si>
  <si>
    <t>Estimate for CD4 after the acute phase is sort of made up</t>
  </si>
  <si>
    <t>Females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</si>
</sst>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Arial"/>
    </font>
    <font>
      <sz val="11"/>
      <color theme="1"/>
      <name val="Calibri"/>
    </font>
    <font>
      <u/>
      <sz val="11"/>
      <color theme="10"/>
      <name val="Calibri"/>
    </font>
    <font>
      <b/>
      <sz val="11"/>
      <color theme="1"/>
      <name val="Calibri"/>
    </font>
    <font>
      <sz val="11"/>
      <color rgb="FF000000"/>
      <name val="Calibri"/>
    </font>
    <font>
      <sz val="11"/>
      <color rgb="FFFF0000"/>
      <name val="Calibri"/>
    </font>
    <font>
      <sz val="11"/>
      <name val="Arial"/>
    </font>
    <font>
      <sz val="12"/>
      <color rgb="FF000000"/>
      <name val="Calibri"/>
    </font>
    <font>
      <b/>
      <sz val="11"/>
      <color rgb="FF000000"/>
      <name val="Calibri"/>
    </font>
    <font>
      <i/>
      <sz val="11"/>
      <color theme="1"/>
      <name val="Calibri"/>
    </font>
    <font>
      <sz val="11"/>
      <color theme="1"/>
      <name val="Calibri"/>
    </font>
  </fonts>
  <fills count="10">
    <fill>
      <patternFill patternType="none"/>
    </fill>
    <fill>
      <patternFill patternType="gray125"/>
    </fill>
    <fill>
      <patternFill patternType="solid">
        <fgColor rgb="FFFBE4D5"/>
        <bgColor rgb="FFFBE4D5"/>
      </patternFill>
    </fill>
    <fill>
      <patternFill patternType="solid">
        <fgColor rgb="FFDEEAF6"/>
        <bgColor rgb="FFDEEAF6"/>
      </patternFill>
    </fill>
    <fill>
      <patternFill patternType="solid">
        <fgColor rgb="FFFFD965"/>
        <bgColor rgb="FFFFD965"/>
      </patternFill>
    </fill>
    <fill>
      <patternFill patternType="solid">
        <fgColor rgb="FFE2EFD9"/>
        <bgColor rgb="FFE2EFD9"/>
      </patternFill>
    </fill>
    <fill>
      <patternFill patternType="solid">
        <fgColor rgb="FFC5E0B3"/>
        <bgColor rgb="FFC5E0B3"/>
      </patternFill>
    </fill>
    <fill>
      <patternFill patternType="solid">
        <fgColor rgb="FFA8D08D"/>
        <bgColor rgb="FFA8D08D"/>
      </patternFill>
    </fill>
    <fill>
      <patternFill patternType="solid">
        <fgColor rgb="FF548135"/>
        <bgColor rgb="FF548135"/>
      </patternFill>
    </fill>
    <fill>
      <patternFill patternType="solid">
        <fgColor rgb="FFFEF2CB"/>
        <bgColor rgb="FFFEF2CB"/>
      </patternFill>
    </fill>
  </fills>
  <borders count="15">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s>
  <cellStyleXfs count="1">
    <xf numFmtId="0" fontId="0" fillId="0" borderId="0"/>
  </cellStyleXfs>
  <cellXfs count="57">
    <xf numFmtId="0" fontId="0" fillId="0" borderId="0" xfId="0" applyFont="1" applyAlignment="1"/>
    <xf numFmtId="0" fontId="1" fillId="0" borderId="0" xfId="0" applyFont="1"/>
    <xf numFmtId="0" fontId="1" fillId="2" borderId="1" xfId="0" applyFont="1" applyFill="1" applyBorder="1"/>
    <xf numFmtId="0" fontId="1" fillId="0" borderId="0" xfId="0" applyFont="1" applyAlignment="1">
      <alignment horizontal="left"/>
    </xf>
    <xf numFmtId="0" fontId="2" fillId="0" borderId="0" xfId="0" applyFont="1"/>
    <xf numFmtId="0" fontId="0" fillId="3" borderId="1" xfId="0" applyFont="1" applyFill="1" applyBorder="1"/>
    <xf numFmtId="0" fontId="3" fillId="3" borderId="1" xfId="0" applyFont="1" applyFill="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0" borderId="5" xfId="0" applyFont="1" applyBorder="1" applyAlignment="1">
      <alignment horizontal="left"/>
    </xf>
    <xf numFmtId="0" fontId="1" fillId="0" borderId="6" xfId="0" applyFont="1" applyBorder="1"/>
    <xf numFmtId="0" fontId="1" fillId="3" borderId="7" xfId="0" applyFont="1" applyFill="1" applyBorder="1"/>
    <xf numFmtId="0" fontId="1" fillId="3" borderId="1" xfId="0" applyFont="1" applyFill="1" applyBorder="1"/>
    <xf numFmtId="0" fontId="4" fillId="3" borderId="1" xfId="0" applyFont="1" applyFill="1" applyBorder="1"/>
    <xf numFmtId="0" fontId="1" fillId="3" borderId="8" xfId="0" applyFont="1" applyFill="1" applyBorder="1"/>
    <xf numFmtId="2" fontId="1" fillId="0" borderId="0" xfId="0" applyNumberFormat="1" applyFont="1"/>
    <xf numFmtId="2" fontId="1" fillId="0" borderId="6" xfId="0" applyNumberFormat="1" applyFont="1" applyBorder="1"/>
    <xf numFmtId="0" fontId="5" fillId="0" borderId="0" xfId="0" applyFont="1"/>
    <xf numFmtId="0" fontId="0" fillId="0" borderId="0" xfId="0" applyFont="1"/>
    <xf numFmtId="0" fontId="4" fillId="0" borderId="0" xfId="0" applyFont="1" applyAlignment="1"/>
    <xf numFmtId="0" fontId="1" fillId="0" borderId="9" xfId="0" applyFont="1" applyBorder="1" applyAlignment="1">
      <alignment horizontal="left"/>
    </xf>
    <xf numFmtId="0" fontId="1" fillId="0" borderId="10" xfId="0" applyFont="1" applyBorder="1"/>
    <xf numFmtId="0" fontId="4" fillId="0" borderId="10" xfId="0" applyFont="1" applyBorder="1" applyAlignment="1"/>
    <xf numFmtId="2" fontId="1" fillId="0" borderId="11" xfId="0" applyNumberFormat="1" applyFont="1" applyBorder="1"/>
    <xf numFmtId="0" fontId="1" fillId="0" borderId="11" xfId="0" applyFont="1" applyBorder="1"/>
    <xf numFmtId="0" fontId="1" fillId="4" borderId="1" xfId="0" applyFont="1" applyFill="1" applyBorder="1"/>
    <xf numFmtId="0" fontId="3" fillId="4" borderId="1" xfId="0" applyFont="1" applyFill="1" applyBorder="1"/>
    <xf numFmtId="0" fontId="1" fillId="0" borderId="0" xfId="0" applyFont="1" applyAlignment="1">
      <alignment horizontal="right"/>
    </xf>
    <xf numFmtId="0" fontId="3" fillId="0" borderId="0" xfId="0" applyFont="1"/>
    <xf numFmtId="0" fontId="3" fillId="0" borderId="0" xfId="0" applyFont="1" applyAlignment="1">
      <alignment horizontal="left"/>
    </xf>
    <xf numFmtId="0" fontId="8" fillId="0" borderId="0" xfId="0" applyFont="1" applyAlignment="1">
      <alignment horizontal="left"/>
    </xf>
    <xf numFmtId="0" fontId="0" fillId="0" borderId="0" xfId="0" applyFont="1" applyAlignment="1">
      <alignment horizontal="right"/>
    </xf>
    <xf numFmtId="0" fontId="9" fillId="0" borderId="0" xfId="0" applyFont="1" applyAlignment="1">
      <alignment horizontal="left"/>
    </xf>
    <xf numFmtId="0" fontId="3" fillId="5" borderId="1" xfId="0" applyFont="1" applyFill="1" applyBorder="1" applyAlignment="1">
      <alignment horizontal="left"/>
    </xf>
    <xf numFmtId="0" fontId="0" fillId="5" borderId="1" xfId="0" applyFont="1" applyFill="1" applyBorder="1"/>
    <xf numFmtId="0" fontId="10" fillId="0" borderId="0" xfId="0" applyFont="1"/>
    <xf numFmtId="0" fontId="1" fillId="5" borderId="1" xfId="0" applyFont="1" applyFill="1" applyBorder="1"/>
    <xf numFmtId="0" fontId="0" fillId="6" borderId="1" xfId="0" applyFont="1" applyFill="1" applyBorder="1"/>
    <xf numFmtId="0" fontId="1" fillId="6" borderId="1" xfId="0" applyFont="1" applyFill="1" applyBorder="1"/>
    <xf numFmtId="0" fontId="0" fillId="7" borderId="1" xfId="0" applyFont="1" applyFill="1" applyBorder="1"/>
    <xf numFmtId="0" fontId="1" fillId="7" borderId="1" xfId="0" applyFont="1" applyFill="1" applyBorder="1"/>
    <xf numFmtId="0" fontId="0" fillId="8" borderId="1" xfId="0" applyFont="1" applyFill="1" applyBorder="1"/>
    <xf numFmtId="0" fontId="1" fillId="8" borderId="1" xfId="0" applyFont="1" applyFill="1" applyBorder="1"/>
    <xf numFmtId="0" fontId="0" fillId="9" borderId="1" xfId="0" applyFont="1" applyFill="1" applyBorder="1"/>
    <xf numFmtId="0" fontId="1" fillId="9" borderId="1" xfId="0" applyFont="1" applyFill="1" applyBorder="1"/>
    <xf numFmtId="3" fontId="1" fillId="0" borderId="0" xfId="0" applyNumberFormat="1" applyFont="1"/>
    <xf numFmtId="0" fontId="0" fillId="0" borderId="0" xfId="0" applyFont="1" applyAlignment="1">
      <alignment horizontal="left" wrapText="1"/>
    </xf>
    <xf numFmtId="0" fontId="0" fillId="0" borderId="0" xfId="0" applyFont="1" applyAlignment="1"/>
    <xf numFmtId="0" fontId="1" fillId="4" borderId="12" xfId="0" applyFont="1" applyFill="1" applyBorder="1" applyAlignment="1">
      <alignment horizontal="left"/>
    </xf>
    <xf numFmtId="0" fontId="6" fillId="0" borderId="13" xfId="0" applyFont="1" applyBorder="1"/>
    <xf numFmtId="0" fontId="6" fillId="0" borderId="14" xfId="0" applyFont="1" applyBorder="1"/>
    <xf numFmtId="0" fontId="1" fillId="0" borderId="0" xfId="0" applyFont="1" applyAlignment="1">
      <alignment wrapText="1"/>
    </xf>
    <xf numFmtId="0" fontId="1" fillId="0" borderId="0" xfId="0" applyFont="1" applyAlignment="1">
      <alignment horizontal="left" wrapText="1"/>
    </xf>
    <xf numFmtId="0" fontId="7"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mn-lt"/>
              </a:defRPr>
            </a:pPr>
            <a:r>
              <a:rPr lang="en-US"/>
              <a:t>CD4 and viral load progression (approximate): original and revised parameters, for women</a:t>
            </a:r>
          </a:p>
        </c:rich>
      </c:tx>
      <c:layout/>
      <c:overlay val="0"/>
    </c:title>
    <c:autoTitleDeleted val="0"/>
    <c:plotArea>
      <c:layout/>
      <c:lineChart>
        <c:grouping val="standard"/>
        <c:varyColors val="1"/>
        <c:ser>
          <c:idx val="0"/>
          <c:order val="0"/>
          <c:spPr>
            <a:ln w="19050" cmpd="sng">
              <a:solidFill>
                <a:schemeClr val="accent5"/>
              </a:solidFill>
              <a:prstDash val="solid"/>
            </a:ln>
          </c:spPr>
          <c:marker>
            <c:symbol val="circle"/>
            <c:size val="5"/>
            <c:spPr>
              <a:solidFill>
                <a:schemeClr val="accent5"/>
              </a:solidFill>
              <a:ln cmpd="sng">
                <a:solidFill>
                  <a:schemeClr val="accent5"/>
                </a:solidFill>
              </a:ln>
            </c:spPr>
          </c:marker>
          <c:cat>
            <c:numRef>
              <c:f>'Params and sources'!$A$71:$A$313</c:f>
              <c:numCache>
                <c:formatCode>General</c:formatCode>
                <c:ptCount val="243"/>
                <c:pt idx="0">
                  <c:v>0.1</c:v>
                </c:pt>
                <c:pt idx="1">
                  <c:v>0.15000000000000002</c:v>
                </c:pt>
                <c:pt idx="2">
                  <c:v>0.2</c:v>
                </c:pt>
                <c:pt idx="3">
                  <c:v>0.25</c:v>
                </c:pt>
                <c:pt idx="4">
                  <c:v>0.3</c:v>
                </c:pt>
                <c:pt idx="5">
                  <c:v>0.35</c:v>
                </c:pt>
                <c:pt idx="6">
                  <c:v>0.39999999999999997</c:v>
                </c:pt>
                <c:pt idx="7">
                  <c:v>0.44999999999999996</c:v>
                </c:pt>
                <c:pt idx="8">
                  <c:v>0.49999999999999994</c:v>
                </c:pt>
                <c:pt idx="9">
                  <c:v>0.54999999999999993</c:v>
                </c:pt>
                <c:pt idx="10">
                  <c:v>0.6</c:v>
                </c:pt>
                <c:pt idx="11">
                  <c:v>0.65</c:v>
                </c:pt>
                <c:pt idx="12">
                  <c:v>0.70000000000000007</c:v>
                </c:pt>
                <c:pt idx="13">
                  <c:v>0.75000000000000011</c:v>
                </c:pt>
                <c:pt idx="14">
                  <c:v>0.80000000000000016</c:v>
                </c:pt>
                <c:pt idx="15">
                  <c:v>0.8500000000000002</c:v>
                </c:pt>
                <c:pt idx="16">
                  <c:v>0.90000000000000024</c:v>
                </c:pt>
                <c:pt idx="17">
                  <c:v>0.95000000000000029</c:v>
                </c:pt>
                <c:pt idx="18">
                  <c:v>1.0000000000000002</c:v>
                </c:pt>
                <c:pt idx="19">
                  <c:v>1.0500000000000003</c:v>
                </c:pt>
                <c:pt idx="20">
                  <c:v>1.1000000000000003</c:v>
                </c:pt>
                <c:pt idx="21">
                  <c:v>1.1500000000000004</c:v>
                </c:pt>
                <c:pt idx="22">
                  <c:v>1.2000000000000004</c:v>
                </c:pt>
                <c:pt idx="23">
                  <c:v>1.2500000000000004</c:v>
                </c:pt>
                <c:pt idx="24">
                  <c:v>1.3000000000000005</c:v>
                </c:pt>
                <c:pt idx="25">
                  <c:v>1.3500000000000005</c:v>
                </c:pt>
                <c:pt idx="26">
                  <c:v>1.4000000000000006</c:v>
                </c:pt>
                <c:pt idx="27">
                  <c:v>1.4500000000000006</c:v>
                </c:pt>
                <c:pt idx="28">
                  <c:v>1.5000000000000007</c:v>
                </c:pt>
                <c:pt idx="29">
                  <c:v>1.5500000000000007</c:v>
                </c:pt>
                <c:pt idx="30">
                  <c:v>1.6000000000000008</c:v>
                </c:pt>
                <c:pt idx="31">
                  <c:v>1.6500000000000008</c:v>
                </c:pt>
                <c:pt idx="32">
                  <c:v>1.7000000000000008</c:v>
                </c:pt>
                <c:pt idx="33">
                  <c:v>1.7500000000000009</c:v>
                </c:pt>
                <c:pt idx="34">
                  <c:v>1.8000000000000009</c:v>
                </c:pt>
                <c:pt idx="35">
                  <c:v>1.850000000000001</c:v>
                </c:pt>
                <c:pt idx="36">
                  <c:v>1.900000000000001</c:v>
                </c:pt>
                <c:pt idx="37">
                  <c:v>1.9500000000000011</c:v>
                </c:pt>
                <c:pt idx="38">
                  <c:v>2.0000000000000009</c:v>
                </c:pt>
                <c:pt idx="39">
                  <c:v>2.0500000000000007</c:v>
                </c:pt>
                <c:pt idx="40">
                  <c:v>2.1000000000000005</c:v>
                </c:pt>
                <c:pt idx="41">
                  <c:v>2.1500000000000004</c:v>
                </c:pt>
                <c:pt idx="42">
                  <c:v>2.2000000000000002</c:v>
                </c:pt>
                <c:pt idx="43">
                  <c:v>2.25</c:v>
                </c:pt>
                <c:pt idx="44">
                  <c:v>2.2999999999999998</c:v>
                </c:pt>
                <c:pt idx="45">
                  <c:v>2.3499999999999996</c:v>
                </c:pt>
                <c:pt idx="46">
                  <c:v>2.3999999999999995</c:v>
                </c:pt>
                <c:pt idx="47">
                  <c:v>2.4499999999999993</c:v>
                </c:pt>
                <c:pt idx="48">
                  <c:v>2.4999999999999991</c:v>
                </c:pt>
                <c:pt idx="49">
                  <c:v>2.5499999999999989</c:v>
                </c:pt>
                <c:pt idx="50">
                  <c:v>2.5999999999999988</c:v>
                </c:pt>
                <c:pt idx="51">
                  <c:v>2.6499999999999986</c:v>
                </c:pt>
                <c:pt idx="52">
                  <c:v>2.6999999999999984</c:v>
                </c:pt>
                <c:pt idx="53">
                  <c:v>2.7499999999999982</c:v>
                </c:pt>
                <c:pt idx="54">
                  <c:v>2.799999999999998</c:v>
                </c:pt>
                <c:pt idx="55">
                  <c:v>2.8499999999999979</c:v>
                </c:pt>
                <c:pt idx="56">
                  <c:v>2.8999999999999977</c:v>
                </c:pt>
                <c:pt idx="57">
                  <c:v>2.9499999999999975</c:v>
                </c:pt>
                <c:pt idx="58">
                  <c:v>2.9999999999999973</c:v>
                </c:pt>
                <c:pt idx="59">
                  <c:v>3.0499999999999972</c:v>
                </c:pt>
                <c:pt idx="60">
                  <c:v>3.099999999999997</c:v>
                </c:pt>
                <c:pt idx="61">
                  <c:v>3.1499999999999968</c:v>
                </c:pt>
                <c:pt idx="62">
                  <c:v>3.1999999999999966</c:v>
                </c:pt>
                <c:pt idx="63">
                  <c:v>3.2499999999999964</c:v>
                </c:pt>
                <c:pt idx="64">
                  <c:v>3.2999999999999963</c:v>
                </c:pt>
                <c:pt idx="65">
                  <c:v>3.3499999999999961</c:v>
                </c:pt>
                <c:pt idx="66">
                  <c:v>3.3999999999999959</c:v>
                </c:pt>
                <c:pt idx="67">
                  <c:v>3.4499999999999957</c:v>
                </c:pt>
                <c:pt idx="68">
                  <c:v>3.4999999999999956</c:v>
                </c:pt>
                <c:pt idx="69">
                  <c:v>3.5499999999999954</c:v>
                </c:pt>
                <c:pt idx="70">
                  <c:v>3.5999999999999952</c:v>
                </c:pt>
                <c:pt idx="71">
                  <c:v>3.649999999999995</c:v>
                </c:pt>
                <c:pt idx="72">
                  <c:v>3.6999999999999948</c:v>
                </c:pt>
                <c:pt idx="73">
                  <c:v>3.7499999999999947</c:v>
                </c:pt>
                <c:pt idx="74">
                  <c:v>3.7999999999999945</c:v>
                </c:pt>
                <c:pt idx="75">
                  <c:v>3.8499999999999943</c:v>
                </c:pt>
                <c:pt idx="76">
                  <c:v>3.8999999999999941</c:v>
                </c:pt>
                <c:pt idx="77">
                  <c:v>3.949999999999994</c:v>
                </c:pt>
                <c:pt idx="78">
                  <c:v>3.9999999999999938</c:v>
                </c:pt>
                <c:pt idx="79">
                  <c:v>4.0499999999999936</c:v>
                </c:pt>
                <c:pt idx="80">
                  <c:v>4.0999999999999934</c:v>
                </c:pt>
                <c:pt idx="81">
                  <c:v>4.1499999999999932</c:v>
                </c:pt>
                <c:pt idx="82">
                  <c:v>4.1999999999999931</c:v>
                </c:pt>
                <c:pt idx="83">
                  <c:v>4.2499999999999929</c:v>
                </c:pt>
                <c:pt idx="84">
                  <c:v>4.2999999999999927</c:v>
                </c:pt>
                <c:pt idx="85">
                  <c:v>4.3499999999999925</c:v>
                </c:pt>
                <c:pt idx="86">
                  <c:v>4.3999999999999924</c:v>
                </c:pt>
                <c:pt idx="87">
                  <c:v>4.4499999999999922</c:v>
                </c:pt>
                <c:pt idx="88">
                  <c:v>4.499999999999992</c:v>
                </c:pt>
                <c:pt idx="89">
                  <c:v>4.5499999999999918</c:v>
                </c:pt>
                <c:pt idx="90">
                  <c:v>4.5999999999999917</c:v>
                </c:pt>
                <c:pt idx="91">
                  <c:v>4.6499999999999915</c:v>
                </c:pt>
                <c:pt idx="92">
                  <c:v>4.6999999999999913</c:v>
                </c:pt>
                <c:pt idx="93">
                  <c:v>4.7499999999999911</c:v>
                </c:pt>
                <c:pt idx="94">
                  <c:v>4.7999999999999909</c:v>
                </c:pt>
                <c:pt idx="95">
                  <c:v>4.8499999999999908</c:v>
                </c:pt>
                <c:pt idx="96">
                  <c:v>4.8999999999999906</c:v>
                </c:pt>
                <c:pt idx="97">
                  <c:v>4.9499999999999904</c:v>
                </c:pt>
                <c:pt idx="98">
                  <c:v>4.9999999999999902</c:v>
                </c:pt>
                <c:pt idx="99">
                  <c:v>5.0499999999999901</c:v>
                </c:pt>
                <c:pt idx="100">
                  <c:v>5.0999999999999899</c:v>
                </c:pt>
                <c:pt idx="101">
                  <c:v>5.1499999999999897</c:v>
                </c:pt>
                <c:pt idx="102">
                  <c:v>5.1999999999999895</c:v>
                </c:pt>
                <c:pt idx="103">
                  <c:v>5.2499999999999893</c:v>
                </c:pt>
                <c:pt idx="104">
                  <c:v>5.2999999999999892</c:v>
                </c:pt>
                <c:pt idx="105">
                  <c:v>5.349999999999989</c:v>
                </c:pt>
                <c:pt idx="106">
                  <c:v>5.3999999999999888</c:v>
                </c:pt>
                <c:pt idx="107">
                  <c:v>5.4499999999999886</c:v>
                </c:pt>
                <c:pt idx="108">
                  <c:v>5.4999999999999885</c:v>
                </c:pt>
                <c:pt idx="109">
                  <c:v>5.5499999999999883</c:v>
                </c:pt>
                <c:pt idx="110">
                  <c:v>5.5999999999999881</c:v>
                </c:pt>
                <c:pt idx="111">
                  <c:v>5.6499999999999879</c:v>
                </c:pt>
                <c:pt idx="112">
                  <c:v>5.6999999999999877</c:v>
                </c:pt>
                <c:pt idx="113">
                  <c:v>5.7499999999999876</c:v>
                </c:pt>
                <c:pt idx="114">
                  <c:v>5.7999999999999874</c:v>
                </c:pt>
                <c:pt idx="115">
                  <c:v>5.8499999999999872</c:v>
                </c:pt>
                <c:pt idx="116">
                  <c:v>5.899999999999987</c:v>
                </c:pt>
                <c:pt idx="117">
                  <c:v>5.9499999999999869</c:v>
                </c:pt>
                <c:pt idx="118">
                  <c:v>5.9999999999999867</c:v>
                </c:pt>
                <c:pt idx="119">
                  <c:v>6.0499999999999865</c:v>
                </c:pt>
                <c:pt idx="120">
                  <c:v>6.0999999999999863</c:v>
                </c:pt>
                <c:pt idx="121">
                  <c:v>6.1499999999999861</c:v>
                </c:pt>
                <c:pt idx="122">
                  <c:v>6.199999999999986</c:v>
                </c:pt>
                <c:pt idx="123">
                  <c:v>6.2499999999999858</c:v>
                </c:pt>
                <c:pt idx="124">
                  <c:v>6.2999999999999856</c:v>
                </c:pt>
                <c:pt idx="125">
                  <c:v>6.3499999999999854</c:v>
                </c:pt>
                <c:pt idx="126">
                  <c:v>6.3999999999999853</c:v>
                </c:pt>
                <c:pt idx="127">
                  <c:v>6.4499999999999851</c:v>
                </c:pt>
                <c:pt idx="128">
                  <c:v>6.4999999999999849</c:v>
                </c:pt>
                <c:pt idx="129">
                  <c:v>6.5499999999999847</c:v>
                </c:pt>
                <c:pt idx="130">
                  <c:v>6.5999999999999845</c:v>
                </c:pt>
                <c:pt idx="131">
                  <c:v>6.6499999999999844</c:v>
                </c:pt>
                <c:pt idx="132">
                  <c:v>6.6999999999999842</c:v>
                </c:pt>
                <c:pt idx="133">
                  <c:v>6.749999999999984</c:v>
                </c:pt>
                <c:pt idx="134">
                  <c:v>6.7999999999999838</c:v>
                </c:pt>
                <c:pt idx="135">
                  <c:v>6.8499999999999837</c:v>
                </c:pt>
                <c:pt idx="136">
                  <c:v>6.8999999999999835</c:v>
                </c:pt>
                <c:pt idx="137">
                  <c:v>6.9499999999999833</c:v>
                </c:pt>
                <c:pt idx="138">
                  <c:v>6.9999999999999831</c:v>
                </c:pt>
                <c:pt idx="139">
                  <c:v>7.0499999999999829</c:v>
                </c:pt>
                <c:pt idx="140">
                  <c:v>7.0999999999999828</c:v>
                </c:pt>
                <c:pt idx="141">
                  <c:v>7.1499999999999826</c:v>
                </c:pt>
                <c:pt idx="142">
                  <c:v>7.1999999999999824</c:v>
                </c:pt>
                <c:pt idx="143">
                  <c:v>7.2499999999999822</c:v>
                </c:pt>
                <c:pt idx="144">
                  <c:v>7.2999999999999821</c:v>
                </c:pt>
                <c:pt idx="145">
                  <c:v>7.3499999999999819</c:v>
                </c:pt>
                <c:pt idx="146">
                  <c:v>7.3999999999999817</c:v>
                </c:pt>
                <c:pt idx="147">
                  <c:v>7.4499999999999815</c:v>
                </c:pt>
                <c:pt idx="148">
                  <c:v>7.4999999999999813</c:v>
                </c:pt>
                <c:pt idx="149">
                  <c:v>7.5499999999999812</c:v>
                </c:pt>
                <c:pt idx="150">
                  <c:v>7.599999999999981</c:v>
                </c:pt>
                <c:pt idx="151">
                  <c:v>7.6499999999999808</c:v>
                </c:pt>
                <c:pt idx="152">
                  <c:v>7.6999999999999806</c:v>
                </c:pt>
                <c:pt idx="153">
                  <c:v>7.7499999999999805</c:v>
                </c:pt>
                <c:pt idx="154">
                  <c:v>7.7999999999999803</c:v>
                </c:pt>
                <c:pt idx="155">
                  <c:v>7.8499999999999801</c:v>
                </c:pt>
                <c:pt idx="156">
                  <c:v>7.8999999999999799</c:v>
                </c:pt>
                <c:pt idx="157">
                  <c:v>7.9499999999999797</c:v>
                </c:pt>
                <c:pt idx="158">
                  <c:v>7.9999999999999796</c:v>
                </c:pt>
                <c:pt idx="159">
                  <c:v>8.0499999999999794</c:v>
                </c:pt>
                <c:pt idx="160">
                  <c:v>8.0999999999999801</c:v>
                </c:pt>
                <c:pt idx="161">
                  <c:v>8.1499999999999808</c:v>
                </c:pt>
                <c:pt idx="162">
                  <c:v>8.1999999999999815</c:v>
                </c:pt>
                <c:pt idx="163">
                  <c:v>8.2499999999999822</c:v>
                </c:pt>
                <c:pt idx="164">
                  <c:v>8.2999999999999829</c:v>
                </c:pt>
                <c:pt idx="165">
                  <c:v>8.3499999999999837</c:v>
                </c:pt>
                <c:pt idx="166">
                  <c:v>8.3999999999999844</c:v>
                </c:pt>
                <c:pt idx="167">
                  <c:v>8.4499999999999851</c:v>
                </c:pt>
                <c:pt idx="168">
                  <c:v>8.4999999999999858</c:v>
                </c:pt>
                <c:pt idx="169">
                  <c:v>8.5499999999999865</c:v>
                </c:pt>
                <c:pt idx="170">
                  <c:v>8.5999999999999872</c:v>
                </c:pt>
                <c:pt idx="171">
                  <c:v>8.6499999999999879</c:v>
                </c:pt>
                <c:pt idx="172">
                  <c:v>8.6999999999999886</c:v>
                </c:pt>
                <c:pt idx="173">
                  <c:v>8.7499999999999893</c:v>
                </c:pt>
                <c:pt idx="174">
                  <c:v>8.7999999999999901</c:v>
                </c:pt>
                <c:pt idx="175">
                  <c:v>8.8499999999999908</c:v>
                </c:pt>
                <c:pt idx="176">
                  <c:v>8.8999999999999915</c:v>
                </c:pt>
                <c:pt idx="177">
                  <c:v>8.9499999999999922</c:v>
                </c:pt>
                <c:pt idx="178">
                  <c:v>8.9999999999999929</c:v>
                </c:pt>
                <c:pt idx="179">
                  <c:v>9.0499999999999936</c:v>
                </c:pt>
                <c:pt idx="180">
                  <c:v>9.0999999999999943</c:v>
                </c:pt>
                <c:pt idx="181">
                  <c:v>9.149999999999995</c:v>
                </c:pt>
                <c:pt idx="182">
                  <c:v>9.1999999999999957</c:v>
                </c:pt>
                <c:pt idx="183">
                  <c:v>9.2499999999999964</c:v>
                </c:pt>
                <c:pt idx="184">
                  <c:v>9.2999999999999972</c:v>
                </c:pt>
                <c:pt idx="185">
                  <c:v>9.3499999999999979</c:v>
                </c:pt>
                <c:pt idx="186">
                  <c:v>9.3999999999999986</c:v>
                </c:pt>
                <c:pt idx="187">
                  <c:v>9.4499999999999993</c:v>
                </c:pt>
                <c:pt idx="188">
                  <c:v>9.5</c:v>
                </c:pt>
                <c:pt idx="189">
                  <c:v>9.5500000000000007</c:v>
                </c:pt>
                <c:pt idx="190">
                  <c:v>9.6000000000000014</c:v>
                </c:pt>
                <c:pt idx="191">
                  <c:v>9.6500000000000021</c:v>
                </c:pt>
                <c:pt idx="192">
                  <c:v>9.7000000000000028</c:v>
                </c:pt>
                <c:pt idx="193">
                  <c:v>9.7500000000000036</c:v>
                </c:pt>
                <c:pt idx="194">
                  <c:v>9.8000000000000043</c:v>
                </c:pt>
                <c:pt idx="195">
                  <c:v>9.850000000000005</c:v>
                </c:pt>
                <c:pt idx="196">
                  <c:v>9.9000000000000057</c:v>
                </c:pt>
                <c:pt idx="197">
                  <c:v>9.9500000000000064</c:v>
                </c:pt>
                <c:pt idx="198">
                  <c:v>10.000000000000007</c:v>
                </c:pt>
                <c:pt idx="199">
                  <c:v>10.050000000000008</c:v>
                </c:pt>
                <c:pt idx="200">
                  <c:v>10.100000000000009</c:v>
                </c:pt>
                <c:pt idx="201">
                  <c:v>10.150000000000009</c:v>
                </c:pt>
                <c:pt idx="202">
                  <c:v>10.20000000000001</c:v>
                </c:pt>
                <c:pt idx="203">
                  <c:v>10.250000000000011</c:v>
                </c:pt>
                <c:pt idx="204">
                  <c:v>10.300000000000011</c:v>
                </c:pt>
                <c:pt idx="205">
                  <c:v>10.350000000000012</c:v>
                </c:pt>
                <c:pt idx="206">
                  <c:v>10.400000000000013</c:v>
                </c:pt>
                <c:pt idx="207">
                  <c:v>10.450000000000014</c:v>
                </c:pt>
                <c:pt idx="208">
                  <c:v>10.500000000000014</c:v>
                </c:pt>
                <c:pt idx="209">
                  <c:v>10.550000000000015</c:v>
                </c:pt>
                <c:pt idx="210">
                  <c:v>10.600000000000016</c:v>
                </c:pt>
                <c:pt idx="211">
                  <c:v>10.650000000000016</c:v>
                </c:pt>
                <c:pt idx="212">
                  <c:v>10.700000000000017</c:v>
                </c:pt>
                <c:pt idx="213">
                  <c:v>10.750000000000018</c:v>
                </c:pt>
                <c:pt idx="214">
                  <c:v>10.800000000000018</c:v>
                </c:pt>
                <c:pt idx="215">
                  <c:v>10.850000000000019</c:v>
                </c:pt>
                <c:pt idx="216">
                  <c:v>10.90000000000002</c:v>
                </c:pt>
                <c:pt idx="217">
                  <c:v>10.950000000000021</c:v>
                </c:pt>
                <c:pt idx="218">
                  <c:v>11.000000000000021</c:v>
                </c:pt>
                <c:pt idx="219">
                  <c:v>11.050000000000022</c:v>
                </c:pt>
                <c:pt idx="220">
                  <c:v>11.100000000000023</c:v>
                </c:pt>
                <c:pt idx="221">
                  <c:v>11.150000000000023</c:v>
                </c:pt>
                <c:pt idx="222">
                  <c:v>11.200000000000024</c:v>
                </c:pt>
                <c:pt idx="223">
                  <c:v>11.250000000000025</c:v>
                </c:pt>
                <c:pt idx="224">
                  <c:v>11.300000000000026</c:v>
                </c:pt>
                <c:pt idx="225">
                  <c:v>11.350000000000026</c:v>
                </c:pt>
                <c:pt idx="226">
                  <c:v>11.400000000000027</c:v>
                </c:pt>
                <c:pt idx="227">
                  <c:v>11.450000000000028</c:v>
                </c:pt>
                <c:pt idx="228">
                  <c:v>11.500000000000028</c:v>
                </c:pt>
                <c:pt idx="229">
                  <c:v>11.550000000000029</c:v>
                </c:pt>
                <c:pt idx="230">
                  <c:v>11.60000000000003</c:v>
                </c:pt>
                <c:pt idx="231">
                  <c:v>11.650000000000031</c:v>
                </c:pt>
                <c:pt idx="232">
                  <c:v>11.700000000000031</c:v>
                </c:pt>
                <c:pt idx="233">
                  <c:v>11.750000000000032</c:v>
                </c:pt>
                <c:pt idx="234">
                  <c:v>11.800000000000033</c:v>
                </c:pt>
                <c:pt idx="235">
                  <c:v>11.850000000000033</c:v>
                </c:pt>
                <c:pt idx="236">
                  <c:v>11.900000000000034</c:v>
                </c:pt>
                <c:pt idx="237">
                  <c:v>11.950000000000035</c:v>
                </c:pt>
                <c:pt idx="238">
                  <c:v>12.000000000000036</c:v>
                </c:pt>
                <c:pt idx="239">
                  <c:v>12.050000000000036</c:v>
                </c:pt>
                <c:pt idx="240">
                  <c:v>12.100000000000037</c:v>
                </c:pt>
                <c:pt idx="241">
                  <c:v>12.150000000000038</c:v>
                </c:pt>
                <c:pt idx="242">
                  <c:v>12.200000000000038</c:v>
                </c:pt>
              </c:numCache>
            </c:numRef>
          </c:cat>
          <c:val>
            <c:numRef>
              <c:f>'Params and sources'!$B$71:$B$313</c:f>
              <c:numCache>
                <c:formatCode>General</c:formatCode>
                <c:ptCount val="243"/>
                <c:pt idx="0">
                  <c:v>833</c:v>
                </c:pt>
                <c:pt idx="1">
                  <c:v>833</c:v>
                </c:pt>
                <c:pt idx="2">
                  <c:v>833</c:v>
                </c:pt>
                <c:pt idx="3">
                  <c:v>833</c:v>
                </c:pt>
                <c:pt idx="4">
                  <c:v>600</c:v>
                </c:pt>
                <c:pt idx="5">
                  <c:v>600</c:v>
                </c:pt>
                <c:pt idx="6">
                  <c:v>600</c:v>
                </c:pt>
                <c:pt idx="7">
                  <c:v>600</c:v>
                </c:pt>
                <c:pt idx="8">
                  <c:v>600</c:v>
                </c:pt>
                <c:pt idx="9">
                  <c:v>600</c:v>
                </c:pt>
                <c:pt idx="10">
                  <c:v>600</c:v>
                </c:pt>
                <c:pt idx="11">
                  <c:v>600</c:v>
                </c:pt>
                <c:pt idx="12">
                  <c:v>600</c:v>
                </c:pt>
                <c:pt idx="13">
                  <c:v>600</c:v>
                </c:pt>
                <c:pt idx="14">
                  <c:v>600</c:v>
                </c:pt>
                <c:pt idx="15">
                  <c:v>600</c:v>
                </c:pt>
                <c:pt idx="16">
                  <c:v>600</c:v>
                </c:pt>
                <c:pt idx="17">
                  <c:v>600</c:v>
                </c:pt>
                <c:pt idx="18">
                  <c:v>600</c:v>
                </c:pt>
                <c:pt idx="19">
                  <c:v>600</c:v>
                </c:pt>
                <c:pt idx="20">
                  <c:v>600</c:v>
                </c:pt>
                <c:pt idx="21">
                  <c:v>600</c:v>
                </c:pt>
                <c:pt idx="22">
                  <c:v>600</c:v>
                </c:pt>
                <c:pt idx="23">
                  <c:v>600</c:v>
                </c:pt>
                <c:pt idx="24">
                  <c:v>600</c:v>
                </c:pt>
                <c:pt idx="25">
                  <c:v>600</c:v>
                </c:pt>
                <c:pt idx="26">
                  <c:v>600</c:v>
                </c:pt>
                <c:pt idx="27">
                  <c:v>600</c:v>
                </c:pt>
                <c:pt idx="28">
                  <c:v>600</c:v>
                </c:pt>
                <c:pt idx="29">
                  <c:v>600</c:v>
                </c:pt>
                <c:pt idx="30">
                  <c:v>600</c:v>
                </c:pt>
                <c:pt idx="31">
                  <c:v>600</c:v>
                </c:pt>
                <c:pt idx="32">
                  <c:v>600</c:v>
                </c:pt>
                <c:pt idx="33">
                  <c:v>600</c:v>
                </c:pt>
                <c:pt idx="34">
                  <c:v>600</c:v>
                </c:pt>
                <c:pt idx="35">
                  <c:v>600</c:v>
                </c:pt>
                <c:pt idx="36">
                  <c:v>600</c:v>
                </c:pt>
                <c:pt idx="37">
                  <c:v>600</c:v>
                </c:pt>
                <c:pt idx="38">
                  <c:v>600</c:v>
                </c:pt>
                <c:pt idx="39">
                  <c:v>600</c:v>
                </c:pt>
                <c:pt idx="40">
                  <c:v>600</c:v>
                </c:pt>
                <c:pt idx="41">
                  <c:v>600</c:v>
                </c:pt>
                <c:pt idx="42">
                  <c:v>600</c:v>
                </c:pt>
                <c:pt idx="43">
                  <c:v>425</c:v>
                </c:pt>
                <c:pt idx="44">
                  <c:v>425</c:v>
                </c:pt>
                <c:pt idx="45">
                  <c:v>425</c:v>
                </c:pt>
                <c:pt idx="46">
                  <c:v>425</c:v>
                </c:pt>
                <c:pt idx="47">
                  <c:v>425</c:v>
                </c:pt>
                <c:pt idx="48">
                  <c:v>425</c:v>
                </c:pt>
                <c:pt idx="49">
                  <c:v>425</c:v>
                </c:pt>
                <c:pt idx="50">
                  <c:v>425</c:v>
                </c:pt>
                <c:pt idx="51">
                  <c:v>425</c:v>
                </c:pt>
                <c:pt idx="52">
                  <c:v>425</c:v>
                </c:pt>
                <c:pt idx="53">
                  <c:v>425</c:v>
                </c:pt>
                <c:pt idx="54">
                  <c:v>425</c:v>
                </c:pt>
                <c:pt idx="55">
                  <c:v>425</c:v>
                </c:pt>
                <c:pt idx="56">
                  <c:v>425</c:v>
                </c:pt>
                <c:pt idx="57">
                  <c:v>425</c:v>
                </c:pt>
                <c:pt idx="58">
                  <c:v>425</c:v>
                </c:pt>
                <c:pt idx="59">
                  <c:v>425</c:v>
                </c:pt>
                <c:pt idx="60">
                  <c:v>425</c:v>
                </c:pt>
                <c:pt idx="61">
                  <c:v>425</c:v>
                </c:pt>
                <c:pt idx="62">
                  <c:v>425</c:v>
                </c:pt>
                <c:pt idx="63">
                  <c:v>425</c:v>
                </c:pt>
                <c:pt idx="64">
                  <c:v>425</c:v>
                </c:pt>
                <c:pt idx="65">
                  <c:v>425</c:v>
                </c:pt>
                <c:pt idx="66">
                  <c:v>425</c:v>
                </c:pt>
                <c:pt idx="67">
                  <c:v>425</c:v>
                </c:pt>
                <c:pt idx="68">
                  <c:v>425</c:v>
                </c:pt>
                <c:pt idx="69">
                  <c:v>425</c:v>
                </c:pt>
                <c:pt idx="70">
                  <c:v>275</c:v>
                </c:pt>
                <c:pt idx="71">
                  <c:v>275</c:v>
                </c:pt>
                <c:pt idx="72">
                  <c:v>275</c:v>
                </c:pt>
                <c:pt idx="73">
                  <c:v>275</c:v>
                </c:pt>
                <c:pt idx="74">
                  <c:v>275</c:v>
                </c:pt>
                <c:pt idx="75">
                  <c:v>275</c:v>
                </c:pt>
                <c:pt idx="76">
                  <c:v>275</c:v>
                </c:pt>
                <c:pt idx="77">
                  <c:v>275</c:v>
                </c:pt>
                <c:pt idx="78">
                  <c:v>275</c:v>
                </c:pt>
                <c:pt idx="79">
                  <c:v>275</c:v>
                </c:pt>
                <c:pt idx="80">
                  <c:v>275</c:v>
                </c:pt>
                <c:pt idx="81">
                  <c:v>275</c:v>
                </c:pt>
                <c:pt idx="82">
                  <c:v>275</c:v>
                </c:pt>
                <c:pt idx="83">
                  <c:v>275</c:v>
                </c:pt>
                <c:pt idx="84">
                  <c:v>275</c:v>
                </c:pt>
                <c:pt idx="85">
                  <c:v>275</c:v>
                </c:pt>
                <c:pt idx="86">
                  <c:v>275</c:v>
                </c:pt>
                <c:pt idx="87">
                  <c:v>275</c:v>
                </c:pt>
                <c:pt idx="88">
                  <c:v>275</c:v>
                </c:pt>
                <c:pt idx="89">
                  <c:v>275</c:v>
                </c:pt>
                <c:pt idx="90">
                  <c:v>275</c:v>
                </c:pt>
                <c:pt idx="91">
                  <c:v>275</c:v>
                </c:pt>
                <c:pt idx="92">
                  <c:v>275</c:v>
                </c:pt>
                <c:pt idx="93">
                  <c:v>275</c:v>
                </c:pt>
                <c:pt idx="94">
                  <c:v>275</c:v>
                </c:pt>
                <c:pt idx="95">
                  <c:v>275</c:v>
                </c:pt>
                <c:pt idx="96">
                  <c:v>275</c:v>
                </c:pt>
                <c:pt idx="97">
                  <c:v>275</c:v>
                </c:pt>
                <c:pt idx="98">
                  <c:v>275</c:v>
                </c:pt>
                <c:pt idx="99">
                  <c:v>275</c:v>
                </c:pt>
                <c:pt idx="100">
                  <c:v>275</c:v>
                </c:pt>
                <c:pt idx="101">
                  <c:v>275</c:v>
                </c:pt>
                <c:pt idx="102">
                  <c:v>275</c:v>
                </c:pt>
                <c:pt idx="103">
                  <c:v>275</c:v>
                </c:pt>
                <c:pt idx="104">
                  <c:v>275</c:v>
                </c:pt>
                <c:pt idx="105">
                  <c:v>275</c:v>
                </c:pt>
                <c:pt idx="106">
                  <c:v>275</c:v>
                </c:pt>
                <c:pt idx="107">
                  <c:v>275</c:v>
                </c:pt>
                <c:pt idx="108">
                  <c:v>275</c:v>
                </c:pt>
                <c:pt idx="109">
                  <c:v>275</c:v>
                </c:pt>
                <c:pt idx="110">
                  <c:v>275</c:v>
                </c:pt>
                <c:pt idx="111">
                  <c:v>275</c:v>
                </c:pt>
                <c:pt idx="112">
                  <c:v>275</c:v>
                </c:pt>
                <c:pt idx="113">
                  <c:v>275</c:v>
                </c:pt>
                <c:pt idx="114">
                  <c:v>275</c:v>
                </c:pt>
                <c:pt idx="115">
                  <c:v>275</c:v>
                </c:pt>
                <c:pt idx="116">
                  <c:v>275</c:v>
                </c:pt>
                <c:pt idx="117">
                  <c:v>275</c:v>
                </c:pt>
                <c:pt idx="118">
                  <c:v>275</c:v>
                </c:pt>
                <c:pt idx="119">
                  <c:v>275</c:v>
                </c:pt>
                <c:pt idx="120">
                  <c:v>275</c:v>
                </c:pt>
                <c:pt idx="121">
                  <c:v>275</c:v>
                </c:pt>
                <c:pt idx="122">
                  <c:v>275</c:v>
                </c:pt>
                <c:pt idx="123">
                  <c:v>275</c:v>
                </c:pt>
                <c:pt idx="124">
                  <c:v>275</c:v>
                </c:pt>
                <c:pt idx="125">
                  <c:v>275</c:v>
                </c:pt>
                <c:pt idx="126">
                  <c:v>275</c:v>
                </c:pt>
                <c:pt idx="127">
                  <c:v>275</c:v>
                </c:pt>
                <c:pt idx="128">
                  <c:v>275</c:v>
                </c:pt>
                <c:pt idx="129">
                  <c:v>275</c:v>
                </c:pt>
                <c:pt idx="130">
                  <c:v>275</c:v>
                </c:pt>
                <c:pt idx="131">
                  <c:v>275</c:v>
                </c:pt>
                <c:pt idx="132">
                  <c:v>275</c:v>
                </c:pt>
                <c:pt idx="133">
                  <c:v>275</c:v>
                </c:pt>
                <c:pt idx="134">
                  <c:v>275</c:v>
                </c:pt>
                <c:pt idx="135">
                  <c:v>275</c:v>
                </c:pt>
                <c:pt idx="136">
                  <c:v>275</c:v>
                </c:pt>
                <c:pt idx="137">
                  <c:v>275</c:v>
                </c:pt>
                <c:pt idx="138">
                  <c:v>275</c:v>
                </c:pt>
                <c:pt idx="139">
                  <c:v>275</c:v>
                </c:pt>
                <c:pt idx="140">
                  <c:v>275</c:v>
                </c:pt>
                <c:pt idx="141">
                  <c:v>275</c:v>
                </c:pt>
                <c:pt idx="142">
                  <c:v>275</c:v>
                </c:pt>
                <c:pt idx="143">
                  <c:v>275</c:v>
                </c:pt>
                <c:pt idx="144">
                  <c:v>275</c:v>
                </c:pt>
                <c:pt idx="145">
                  <c:v>275</c:v>
                </c:pt>
                <c:pt idx="146">
                  <c:v>275</c:v>
                </c:pt>
                <c:pt idx="147">
                  <c:v>275</c:v>
                </c:pt>
                <c:pt idx="148">
                  <c:v>275</c:v>
                </c:pt>
                <c:pt idx="149">
                  <c:v>275</c:v>
                </c:pt>
                <c:pt idx="150">
                  <c:v>275</c:v>
                </c:pt>
                <c:pt idx="151">
                  <c:v>275</c:v>
                </c:pt>
                <c:pt idx="152">
                  <c:v>275</c:v>
                </c:pt>
                <c:pt idx="153">
                  <c:v>275</c:v>
                </c:pt>
                <c:pt idx="154">
                  <c:v>275</c:v>
                </c:pt>
                <c:pt idx="155">
                  <c:v>275</c:v>
                </c:pt>
                <c:pt idx="156">
                  <c:v>275</c:v>
                </c:pt>
                <c:pt idx="157">
                  <c:v>275</c:v>
                </c:pt>
                <c:pt idx="158">
                  <c:v>275</c:v>
                </c:pt>
                <c:pt idx="159">
                  <c:v>275</c:v>
                </c:pt>
                <c:pt idx="160">
                  <c:v>275</c:v>
                </c:pt>
                <c:pt idx="161">
                  <c:v>275</c:v>
                </c:pt>
                <c:pt idx="162">
                  <c:v>275</c:v>
                </c:pt>
                <c:pt idx="163">
                  <c:v>275</c:v>
                </c:pt>
                <c:pt idx="164">
                  <c:v>275</c:v>
                </c:pt>
                <c:pt idx="165">
                  <c:v>275</c:v>
                </c:pt>
                <c:pt idx="166">
                  <c:v>275</c:v>
                </c:pt>
                <c:pt idx="167">
                  <c:v>275</c:v>
                </c:pt>
                <c:pt idx="168">
                  <c:v>275</c:v>
                </c:pt>
                <c:pt idx="169">
                  <c:v>275</c:v>
                </c:pt>
                <c:pt idx="170">
                  <c:v>275</c:v>
                </c:pt>
                <c:pt idx="171">
                  <c:v>275</c:v>
                </c:pt>
                <c:pt idx="172">
                  <c:v>275</c:v>
                </c:pt>
                <c:pt idx="173">
                  <c:v>275</c:v>
                </c:pt>
                <c:pt idx="174">
                  <c:v>275</c:v>
                </c:pt>
                <c:pt idx="175">
                  <c:v>275</c:v>
                </c:pt>
                <c:pt idx="176">
                  <c:v>275</c:v>
                </c:pt>
                <c:pt idx="177">
                  <c:v>275</c:v>
                </c:pt>
                <c:pt idx="178">
                  <c:v>275</c:v>
                </c:pt>
                <c:pt idx="179">
                  <c:v>275</c:v>
                </c:pt>
                <c:pt idx="180">
                  <c:v>275</c:v>
                </c:pt>
                <c:pt idx="181">
                  <c:v>275</c:v>
                </c:pt>
                <c:pt idx="182">
                  <c:v>275</c:v>
                </c:pt>
                <c:pt idx="183">
                  <c:v>275</c:v>
                </c:pt>
                <c:pt idx="184">
                  <c:v>275</c:v>
                </c:pt>
                <c:pt idx="185">
                  <c:v>275</c:v>
                </c:pt>
                <c:pt idx="186">
                  <c:v>275</c:v>
                </c:pt>
                <c:pt idx="187">
                  <c:v>275</c:v>
                </c:pt>
                <c:pt idx="188">
                  <c:v>275</c:v>
                </c:pt>
                <c:pt idx="189">
                  <c:v>275</c:v>
                </c:pt>
                <c:pt idx="190">
                  <c:v>275</c:v>
                </c:pt>
                <c:pt idx="191">
                  <c:v>275</c:v>
                </c:pt>
                <c:pt idx="192">
                  <c:v>275</c:v>
                </c:pt>
                <c:pt idx="193">
                  <c:v>275</c:v>
                </c:pt>
                <c:pt idx="194">
                  <c:v>275</c:v>
                </c:pt>
                <c:pt idx="195">
                  <c:v>275</c:v>
                </c:pt>
                <c:pt idx="196">
                  <c:v>275</c:v>
                </c:pt>
                <c:pt idx="197">
                  <c:v>275</c:v>
                </c:pt>
                <c:pt idx="198">
                  <c:v>275</c:v>
                </c:pt>
                <c:pt idx="199">
                  <c:v>275</c:v>
                </c:pt>
                <c:pt idx="200">
                  <c:v>275</c:v>
                </c:pt>
                <c:pt idx="201">
                  <c:v>275</c:v>
                </c:pt>
                <c:pt idx="202">
                  <c:v>275</c:v>
                </c:pt>
                <c:pt idx="203">
                  <c:v>275</c:v>
                </c:pt>
                <c:pt idx="204">
                  <c:v>150</c:v>
                </c:pt>
                <c:pt idx="205">
                  <c:v>150</c:v>
                </c:pt>
                <c:pt idx="206">
                  <c:v>150</c:v>
                </c:pt>
                <c:pt idx="207">
                  <c:v>150</c:v>
                </c:pt>
                <c:pt idx="208">
                  <c:v>150</c:v>
                </c:pt>
                <c:pt idx="209">
                  <c:v>150</c:v>
                </c:pt>
                <c:pt idx="210">
                  <c:v>150</c:v>
                </c:pt>
                <c:pt idx="211">
                  <c:v>150</c:v>
                </c:pt>
                <c:pt idx="212">
                  <c:v>150</c:v>
                </c:pt>
                <c:pt idx="213">
                  <c:v>150</c:v>
                </c:pt>
                <c:pt idx="214">
                  <c:v>150</c:v>
                </c:pt>
                <c:pt idx="215">
                  <c:v>150</c:v>
                </c:pt>
                <c:pt idx="216">
                  <c:v>150</c:v>
                </c:pt>
                <c:pt idx="217">
                  <c:v>150</c:v>
                </c:pt>
                <c:pt idx="218">
                  <c:v>150</c:v>
                </c:pt>
                <c:pt idx="219">
                  <c:v>150</c:v>
                </c:pt>
                <c:pt idx="220">
                  <c:v>150</c:v>
                </c:pt>
                <c:pt idx="221">
                  <c:v>150</c:v>
                </c:pt>
                <c:pt idx="222">
                  <c:v>150</c:v>
                </c:pt>
                <c:pt idx="223">
                  <c:v>150</c:v>
                </c:pt>
                <c:pt idx="224">
                  <c:v>150</c:v>
                </c:pt>
                <c:pt idx="225">
                  <c:v>150</c:v>
                </c:pt>
                <c:pt idx="226">
                  <c:v>150</c:v>
                </c:pt>
                <c:pt idx="227">
                  <c:v>150</c:v>
                </c:pt>
                <c:pt idx="228">
                  <c:v>150</c:v>
                </c:pt>
                <c:pt idx="229">
                  <c:v>150</c:v>
                </c:pt>
                <c:pt idx="230">
                  <c:v>150</c:v>
                </c:pt>
                <c:pt idx="231">
                  <c:v>150</c:v>
                </c:pt>
                <c:pt idx="232">
                  <c:v>150</c:v>
                </c:pt>
                <c:pt idx="233">
                  <c:v>150</c:v>
                </c:pt>
                <c:pt idx="234">
                  <c:v>150</c:v>
                </c:pt>
                <c:pt idx="235">
                  <c:v>150</c:v>
                </c:pt>
                <c:pt idx="236">
                  <c:v>150</c:v>
                </c:pt>
                <c:pt idx="237">
                  <c:v>150</c:v>
                </c:pt>
                <c:pt idx="238">
                  <c:v>150</c:v>
                </c:pt>
                <c:pt idx="239">
                  <c:v>150</c:v>
                </c:pt>
                <c:pt idx="240">
                  <c:v>150</c:v>
                </c:pt>
                <c:pt idx="241">
                  <c:v>150</c:v>
                </c:pt>
                <c:pt idx="242">
                  <c:v>150</c:v>
                </c:pt>
              </c:numCache>
            </c:numRef>
          </c:val>
          <c:smooth val="0"/>
          <c:extLst>
            <c:ext xmlns:c16="http://schemas.microsoft.com/office/drawing/2014/chart" uri="{C3380CC4-5D6E-409C-BE32-E72D297353CC}">
              <c16:uniqueId val="{00000000-61D7-4D52-9AF8-6BAA9C8D1F18}"/>
            </c:ext>
          </c:extLst>
        </c:ser>
        <c:ser>
          <c:idx val="1"/>
          <c:order val="1"/>
          <c:spPr>
            <a:ln w="19050" cmpd="sng">
              <a:solidFill>
                <a:schemeClr val="accent5"/>
              </a:solidFill>
              <a:prstDash val="dash"/>
            </a:ln>
          </c:spPr>
          <c:marker>
            <c:symbol val="circle"/>
            <c:size val="5"/>
            <c:spPr>
              <a:solidFill>
                <a:schemeClr val="accent5"/>
              </a:solidFill>
              <a:ln cmpd="sng">
                <a:solidFill>
                  <a:schemeClr val="accent5"/>
                </a:solidFill>
              </a:ln>
            </c:spPr>
          </c:marker>
          <c:cat>
            <c:numRef>
              <c:f>'Params and sources'!$A$71:$A$313</c:f>
              <c:numCache>
                <c:formatCode>General</c:formatCode>
                <c:ptCount val="243"/>
                <c:pt idx="0">
                  <c:v>0.1</c:v>
                </c:pt>
                <c:pt idx="1">
                  <c:v>0.15000000000000002</c:v>
                </c:pt>
                <c:pt idx="2">
                  <c:v>0.2</c:v>
                </c:pt>
                <c:pt idx="3">
                  <c:v>0.25</c:v>
                </c:pt>
                <c:pt idx="4">
                  <c:v>0.3</c:v>
                </c:pt>
                <c:pt idx="5">
                  <c:v>0.35</c:v>
                </c:pt>
                <c:pt idx="6">
                  <c:v>0.39999999999999997</c:v>
                </c:pt>
                <c:pt idx="7">
                  <c:v>0.44999999999999996</c:v>
                </c:pt>
                <c:pt idx="8">
                  <c:v>0.49999999999999994</c:v>
                </c:pt>
                <c:pt idx="9">
                  <c:v>0.54999999999999993</c:v>
                </c:pt>
                <c:pt idx="10">
                  <c:v>0.6</c:v>
                </c:pt>
                <c:pt idx="11">
                  <c:v>0.65</c:v>
                </c:pt>
                <c:pt idx="12">
                  <c:v>0.70000000000000007</c:v>
                </c:pt>
                <c:pt idx="13">
                  <c:v>0.75000000000000011</c:v>
                </c:pt>
                <c:pt idx="14">
                  <c:v>0.80000000000000016</c:v>
                </c:pt>
                <c:pt idx="15">
                  <c:v>0.8500000000000002</c:v>
                </c:pt>
                <c:pt idx="16">
                  <c:v>0.90000000000000024</c:v>
                </c:pt>
                <c:pt idx="17">
                  <c:v>0.95000000000000029</c:v>
                </c:pt>
                <c:pt idx="18">
                  <c:v>1.0000000000000002</c:v>
                </c:pt>
                <c:pt idx="19">
                  <c:v>1.0500000000000003</c:v>
                </c:pt>
                <c:pt idx="20">
                  <c:v>1.1000000000000003</c:v>
                </c:pt>
                <c:pt idx="21">
                  <c:v>1.1500000000000004</c:v>
                </c:pt>
                <c:pt idx="22">
                  <c:v>1.2000000000000004</c:v>
                </c:pt>
                <c:pt idx="23">
                  <c:v>1.2500000000000004</c:v>
                </c:pt>
                <c:pt idx="24">
                  <c:v>1.3000000000000005</c:v>
                </c:pt>
                <c:pt idx="25">
                  <c:v>1.3500000000000005</c:v>
                </c:pt>
                <c:pt idx="26">
                  <c:v>1.4000000000000006</c:v>
                </c:pt>
                <c:pt idx="27">
                  <c:v>1.4500000000000006</c:v>
                </c:pt>
                <c:pt idx="28">
                  <c:v>1.5000000000000007</c:v>
                </c:pt>
                <c:pt idx="29">
                  <c:v>1.5500000000000007</c:v>
                </c:pt>
                <c:pt idx="30">
                  <c:v>1.6000000000000008</c:v>
                </c:pt>
                <c:pt idx="31">
                  <c:v>1.6500000000000008</c:v>
                </c:pt>
                <c:pt idx="32">
                  <c:v>1.7000000000000008</c:v>
                </c:pt>
                <c:pt idx="33">
                  <c:v>1.7500000000000009</c:v>
                </c:pt>
                <c:pt idx="34">
                  <c:v>1.8000000000000009</c:v>
                </c:pt>
                <c:pt idx="35">
                  <c:v>1.850000000000001</c:v>
                </c:pt>
                <c:pt idx="36">
                  <c:v>1.900000000000001</c:v>
                </c:pt>
                <c:pt idx="37">
                  <c:v>1.9500000000000011</c:v>
                </c:pt>
                <c:pt idx="38">
                  <c:v>2.0000000000000009</c:v>
                </c:pt>
                <c:pt idx="39">
                  <c:v>2.0500000000000007</c:v>
                </c:pt>
                <c:pt idx="40">
                  <c:v>2.1000000000000005</c:v>
                </c:pt>
                <c:pt idx="41">
                  <c:v>2.1500000000000004</c:v>
                </c:pt>
                <c:pt idx="42">
                  <c:v>2.2000000000000002</c:v>
                </c:pt>
                <c:pt idx="43">
                  <c:v>2.25</c:v>
                </c:pt>
                <c:pt idx="44">
                  <c:v>2.2999999999999998</c:v>
                </c:pt>
                <c:pt idx="45">
                  <c:v>2.3499999999999996</c:v>
                </c:pt>
                <c:pt idx="46">
                  <c:v>2.3999999999999995</c:v>
                </c:pt>
                <c:pt idx="47">
                  <c:v>2.4499999999999993</c:v>
                </c:pt>
                <c:pt idx="48">
                  <c:v>2.4999999999999991</c:v>
                </c:pt>
                <c:pt idx="49">
                  <c:v>2.5499999999999989</c:v>
                </c:pt>
                <c:pt idx="50">
                  <c:v>2.5999999999999988</c:v>
                </c:pt>
                <c:pt idx="51">
                  <c:v>2.6499999999999986</c:v>
                </c:pt>
                <c:pt idx="52">
                  <c:v>2.6999999999999984</c:v>
                </c:pt>
                <c:pt idx="53">
                  <c:v>2.7499999999999982</c:v>
                </c:pt>
                <c:pt idx="54">
                  <c:v>2.799999999999998</c:v>
                </c:pt>
                <c:pt idx="55">
                  <c:v>2.8499999999999979</c:v>
                </c:pt>
                <c:pt idx="56">
                  <c:v>2.8999999999999977</c:v>
                </c:pt>
                <c:pt idx="57">
                  <c:v>2.9499999999999975</c:v>
                </c:pt>
                <c:pt idx="58">
                  <c:v>2.9999999999999973</c:v>
                </c:pt>
                <c:pt idx="59">
                  <c:v>3.0499999999999972</c:v>
                </c:pt>
                <c:pt idx="60">
                  <c:v>3.099999999999997</c:v>
                </c:pt>
                <c:pt idx="61">
                  <c:v>3.1499999999999968</c:v>
                </c:pt>
                <c:pt idx="62">
                  <c:v>3.1999999999999966</c:v>
                </c:pt>
                <c:pt idx="63">
                  <c:v>3.2499999999999964</c:v>
                </c:pt>
                <c:pt idx="64">
                  <c:v>3.2999999999999963</c:v>
                </c:pt>
                <c:pt idx="65">
                  <c:v>3.3499999999999961</c:v>
                </c:pt>
                <c:pt idx="66">
                  <c:v>3.3999999999999959</c:v>
                </c:pt>
                <c:pt idx="67">
                  <c:v>3.4499999999999957</c:v>
                </c:pt>
                <c:pt idx="68">
                  <c:v>3.4999999999999956</c:v>
                </c:pt>
                <c:pt idx="69">
                  <c:v>3.5499999999999954</c:v>
                </c:pt>
                <c:pt idx="70">
                  <c:v>3.5999999999999952</c:v>
                </c:pt>
                <c:pt idx="71">
                  <c:v>3.649999999999995</c:v>
                </c:pt>
                <c:pt idx="72">
                  <c:v>3.6999999999999948</c:v>
                </c:pt>
                <c:pt idx="73">
                  <c:v>3.7499999999999947</c:v>
                </c:pt>
                <c:pt idx="74">
                  <c:v>3.7999999999999945</c:v>
                </c:pt>
                <c:pt idx="75">
                  <c:v>3.8499999999999943</c:v>
                </c:pt>
                <c:pt idx="76">
                  <c:v>3.8999999999999941</c:v>
                </c:pt>
                <c:pt idx="77">
                  <c:v>3.949999999999994</c:v>
                </c:pt>
                <c:pt idx="78">
                  <c:v>3.9999999999999938</c:v>
                </c:pt>
                <c:pt idx="79">
                  <c:v>4.0499999999999936</c:v>
                </c:pt>
                <c:pt idx="80">
                  <c:v>4.0999999999999934</c:v>
                </c:pt>
                <c:pt idx="81">
                  <c:v>4.1499999999999932</c:v>
                </c:pt>
                <c:pt idx="82">
                  <c:v>4.1999999999999931</c:v>
                </c:pt>
                <c:pt idx="83">
                  <c:v>4.2499999999999929</c:v>
                </c:pt>
                <c:pt idx="84">
                  <c:v>4.2999999999999927</c:v>
                </c:pt>
                <c:pt idx="85">
                  <c:v>4.3499999999999925</c:v>
                </c:pt>
                <c:pt idx="86">
                  <c:v>4.3999999999999924</c:v>
                </c:pt>
                <c:pt idx="87">
                  <c:v>4.4499999999999922</c:v>
                </c:pt>
                <c:pt idx="88">
                  <c:v>4.499999999999992</c:v>
                </c:pt>
                <c:pt idx="89">
                  <c:v>4.5499999999999918</c:v>
                </c:pt>
                <c:pt idx="90">
                  <c:v>4.5999999999999917</c:v>
                </c:pt>
                <c:pt idx="91">
                  <c:v>4.6499999999999915</c:v>
                </c:pt>
                <c:pt idx="92">
                  <c:v>4.6999999999999913</c:v>
                </c:pt>
                <c:pt idx="93">
                  <c:v>4.7499999999999911</c:v>
                </c:pt>
                <c:pt idx="94">
                  <c:v>4.7999999999999909</c:v>
                </c:pt>
                <c:pt idx="95">
                  <c:v>4.8499999999999908</c:v>
                </c:pt>
                <c:pt idx="96">
                  <c:v>4.8999999999999906</c:v>
                </c:pt>
                <c:pt idx="97">
                  <c:v>4.9499999999999904</c:v>
                </c:pt>
                <c:pt idx="98">
                  <c:v>4.9999999999999902</c:v>
                </c:pt>
                <c:pt idx="99">
                  <c:v>5.0499999999999901</c:v>
                </c:pt>
                <c:pt idx="100">
                  <c:v>5.0999999999999899</c:v>
                </c:pt>
                <c:pt idx="101">
                  <c:v>5.1499999999999897</c:v>
                </c:pt>
                <c:pt idx="102">
                  <c:v>5.1999999999999895</c:v>
                </c:pt>
                <c:pt idx="103">
                  <c:v>5.2499999999999893</c:v>
                </c:pt>
                <c:pt idx="104">
                  <c:v>5.2999999999999892</c:v>
                </c:pt>
                <c:pt idx="105">
                  <c:v>5.349999999999989</c:v>
                </c:pt>
                <c:pt idx="106">
                  <c:v>5.3999999999999888</c:v>
                </c:pt>
                <c:pt idx="107">
                  <c:v>5.4499999999999886</c:v>
                </c:pt>
                <c:pt idx="108">
                  <c:v>5.4999999999999885</c:v>
                </c:pt>
                <c:pt idx="109">
                  <c:v>5.5499999999999883</c:v>
                </c:pt>
                <c:pt idx="110">
                  <c:v>5.5999999999999881</c:v>
                </c:pt>
                <c:pt idx="111">
                  <c:v>5.6499999999999879</c:v>
                </c:pt>
                <c:pt idx="112">
                  <c:v>5.6999999999999877</c:v>
                </c:pt>
                <c:pt idx="113">
                  <c:v>5.7499999999999876</c:v>
                </c:pt>
                <c:pt idx="114">
                  <c:v>5.7999999999999874</c:v>
                </c:pt>
                <c:pt idx="115">
                  <c:v>5.8499999999999872</c:v>
                </c:pt>
                <c:pt idx="116">
                  <c:v>5.899999999999987</c:v>
                </c:pt>
                <c:pt idx="117">
                  <c:v>5.9499999999999869</c:v>
                </c:pt>
                <c:pt idx="118">
                  <c:v>5.9999999999999867</c:v>
                </c:pt>
                <c:pt idx="119">
                  <c:v>6.0499999999999865</c:v>
                </c:pt>
                <c:pt idx="120">
                  <c:v>6.0999999999999863</c:v>
                </c:pt>
                <c:pt idx="121">
                  <c:v>6.1499999999999861</c:v>
                </c:pt>
                <c:pt idx="122">
                  <c:v>6.199999999999986</c:v>
                </c:pt>
                <c:pt idx="123">
                  <c:v>6.2499999999999858</c:v>
                </c:pt>
                <c:pt idx="124">
                  <c:v>6.2999999999999856</c:v>
                </c:pt>
                <c:pt idx="125">
                  <c:v>6.3499999999999854</c:v>
                </c:pt>
                <c:pt idx="126">
                  <c:v>6.3999999999999853</c:v>
                </c:pt>
                <c:pt idx="127">
                  <c:v>6.4499999999999851</c:v>
                </c:pt>
                <c:pt idx="128">
                  <c:v>6.4999999999999849</c:v>
                </c:pt>
                <c:pt idx="129">
                  <c:v>6.5499999999999847</c:v>
                </c:pt>
                <c:pt idx="130">
                  <c:v>6.5999999999999845</c:v>
                </c:pt>
                <c:pt idx="131">
                  <c:v>6.6499999999999844</c:v>
                </c:pt>
                <c:pt idx="132">
                  <c:v>6.6999999999999842</c:v>
                </c:pt>
                <c:pt idx="133">
                  <c:v>6.749999999999984</c:v>
                </c:pt>
                <c:pt idx="134">
                  <c:v>6.7999999999999838</c:v>
                </c:pt>
                <c:pt idx="135">
                  <c:v>6.8499999999999837</c:v>
                </c:pt>
                <c:pt idx="136">
                  <c:v>6.8999999999999835</c:v>
                </c:pt>
                <c:pt idx="137">
                  <c:v>6.9499999999999833</c:v>
                </c:pt>
                <c:pt idx="138">
                  <c:v>6.9999999999999831</c:v>
                </c:pt>
                <c:pt idx="139">
                  <c:v>7.0499999999999829</c:v>
                </c:pt>
                <c:pt idx="140">
                  <c:v>7.0999999999999828</c:v>
                </c:pt>
                <c:pt idx="141">
                  <c:v>7.1499999999999826</c:v>
                </c:pt>
                <c:pt idx="142">
                  <c:v>7.1999999999999824</c:v>
                </c:pt>
                <c:pt idx="143">
                  <c:v>7.2499999999999822</c:v>
                </c:pt>
                <c:pt idx="144">
                  <c:v>7.2999999999999821</c:v>
                </c:pt>
                <c:pt idx="145">
                  <c:v>7.3499999999999819</c:v>
                </c:pt>
                <c:pt idx="146">
                  <c:v>7.3999999999999817</c:v>
                </c:pt>
                <c:pt idx="147">
                  <c:v>7.4499999999999815</c:v>
                </c:pt>
                <c:pt idx="148">
                  <c:v>7.4999999999999813</c:v>
                </c:pt>
                <c:pt idx="149">
                  <c:v>7.5499999999999812</c:v>
                </c:pt>
                <c:pt idx="150">
                  <c:v>7.599999999999981</c:v>
                </c:pt>
                <c:pt idx="151">
                  <c:v>7.6499999999999808</c:v>
                </c:pt>
                <c:pt idx="152">
                  <c:v>7.6999999999999806</c:v>
                </c:pt>
                <c:pt idx="153">
                  <c:v>7.7499999999999805</c:v>
                </c:pt>
                <c:pt idx="154">
                  <c:v>7.7999999999999803</c:v>
                </c:pt>
                <c:pt idx="155">
                  <c:v>7.8499999999999801</c:v>
                </c:pt>
                <c:pt idx="156">
                  <c:v>7.8999999999999799</c:v>
                </c:pt>
                <c:pt idx="157">
                  <c:v>7.9499999999999797</c:v>
                </c:pt>
                <c:pt idx="158">
                  <c:v>7.9999999999999796</c:v>
                </c:pt>
                <c:pt idx="159">
                  <c:v>8.0499999999999794</c:v>
                </c:pt>
                <c:pt idx="160">
                  <c:v>8.0999999999999801</c:v>
                </c:pt>
                <c:pt idx="161">
                  <c:v>8.1499999999999808</c:v>
                </c:pt>
                <c:pt idx="162">
                  <c:v>8.1999999999999815</c:v>
                </c:pt>
                <c:pt idx="163">
                  <c:v>8.2499999999999822</c:v>
                </c:pt>
                <c:pt idx="164">
                  <c:v>8.2999999999999829</c:v>
                </c:pt>
                <c:pt idx="165">
                  <c:v>8.3499999999999837</c:v>
                </c:pt>
                <c:pt idx="166">
                  <c:v>8.3999999999999844</c:v>
                </c:pt>
                <c:pt idx="167">
                  <c:v>8.4499999999999851</c:v>
                </c:pt>
                <c:pt idx="168">
                  <c:v>8.4999999999999858</c:v>
                </c:pt>
                <c:pt idx="169">
                  <c:v>8.5499999999999865</c:v>
                </c:pt>
                <c:pt idx="170">
                  <c:v>8.5999999999999872</c:v>
                </c:pt>
                <c:pt idx="171">
                  <c:v>8.6499999999999879</c:v>
                </c:pt>
                <c:pt idx="172">
                  <c:v>8.6999999999999886</c:v>
                </c:pt>
                <c:pt idx="173">
                  <c:v>8.7499999999999893</c:v>
                </c:pt>
                <c:pt idx="174">
                  <c:v>8.7999999999999901</c:v>
                </c:pt>
                <c:pt idx="175">
                  <c:v>8.8499999999999908</c:v>
                </c:pt>
                <c:pt idx="176">
                  <c:v>8.8999999999999915</c:v>
                </c:pt>
                <c:pt idx="177">
                  <c:v>8.9499999999999922</c:v>
                </c:pt>
                <c:pt idx="178">
                  <c:v>8.9999999999999929</c:v>
                </c:pt>
                <c:pt idx="179">
                  <c:v>9.0499999999999936</c:v>
                </c:pt>
                <c:pt idx="180">
                  <c:v>9.0999999999999943</c:v>
                </c:pt>
                <c:pt idx="181">
                  <c:v>9.149999999999995</c:v>
                </c:pt>
                <c:pt idx="182">
                  <c:v>9.1999999999999957</c:v>
                </c:pt>
                <c:pt idx="183">
                  <c:v>9.2499999999999964</c:v>
                </c:pt>
                <c:pt idx="184">
                  <c:v>9.2999999999999972</c:v>
                </c:pt>
                <c:pt idx="185">
                  <c:v>9.3499999999999979</c:v>
                </c:pt>
                <c:pt idx="186">
                  <c:v>9.3999999999999986</c:v>
                </c:pt>
                <c:pt idx="187">
                  <c:v>9.4499999999999993</c:v>
                </c:pt>
                <c:pt idx="188">
                  <c:v>9.5</c:v>
                </c:pt>
                <c:pt idx="189">
                  <c:v>9.5500000000000007</c:v>
                </c:pt>
                <c:pt idx="190">
                  <c:v>9.6000000000000014</c:v>
                </c:pt>
                <c:pt idx="191">
                  <c:v>9.6500000000000021</c:v>
                </c:pt>
                <c:pt idx="192">
                  <c:v>9.7000000000000028</c:v>
                </c:pt>
                <c:pt idx="193">
                  <c:v>9.7500000000000036</c:v>
                </c:pt>
                <c:pt idx="194">
                  <c:v>9.8000000000000043</c:v>
                </c:pt>
                <c:pt idx="195">
                  <c:v>9.850000000000005</c:v>
                </c:pt>
                <c:pt idx="196">
                  <c:v>9.9000000000000057</c:v>
                </c:pt>
                <c:pt idx="197">
                  <c:v>9.9500000000000064</c:v>
                </c:pt>
                <c:pt idx="198">
                  <c:v>10.000000000000007</c:v>
                </c:pt>
                <c:pt idx="199">
                  <c:v>10.050000000000008</c:v>
                </c:pt>
                <c:pt idx="200">
                  <c:v>10.100000000000009</c:v>
                </c:pt>
                <c:pt idx="201">
                  <c:v>10.150000000000009</c:v>
                </c:pt>
                <c:pt idx="202">
                  <c:v>10.20000000000001</c:v>
                </c:pt>
                <c:pt idx="203">
                  <c:v>10.250000000000011</c:v>
                </c:pt>
                <c:pt idx="204">
                  <c:v>10.300000000000011</c:v>
                </c:pt>
                <c:pt idx="205">
                  <c:v>10.350000000000012</c:v>
                </c:pt>
                <c:pt idx="206">
                  <c:v>10.400000000000013</c:v>
                </c:pt>
                <c:pt idx="207">
                  <c:v>10.450000000000014</c:v>
                </c:pt>
                <c:pt idx="208">
                  <c:v>10.500000000000014</c:v>
                </c:pt>
                <c:pt idx="209">
                  <c:v>10.550000000000015</c:v>
                </c:pt>
                <c:pt idx="210">
                  <c:v>10.600000000000016</c:v>
                </c:pt>
                <c:pt idx="211">
                  <c:v>10.650000000000016</c:v>
                </c:pt>
                <c:pt idx="212">
                  <c:v>10.700000000000017</c:v>
                </c:pt>
                <c:pt idx="213">
                  <c:v>10.750000000000018</c:v>
                </c:pt>
                <c:pt idx="214">
                  <c:v>10.800000000000018</c:v>
                </c:pt>
                <c:pt idx="215">
                  <c:v>10.850000000000019</c:v>
                </c:pt>
                <c:pt idx="216">
                  <c:v>10.90000000000002</c:v>
                </c:pt>
                <c:pt idx="217">
                  <c:v>10.950000000000021</c:v>
                </c:pt>
                <c:pt idx="218">
                  <c:v>11.000000000000021</c:v>
                </c:pt>
                <c:pt idx="219">
                  <c:v>11.050000000000022</c:v>
                </c:pt>
                <c:pt idx="220">
                  <c:v>11.100000000000023</c:v>
                </c:pt>
                <c:pt idx="221">
                  <c:v>11.150000000000023</c:v>
                </c:pt>
                <c:pt idx="222">
                  <c:v>11.200000000000024</c:v>
                </c:pt>
                <c:pt idx="223">
                  <c:v>11.250000000000025</c:v>
                </c:pt>
                <c:pt idx="224">
                  <c:v>11.300000000000026</c:v>
                </c:pt>
                <c:pt idx="225">
                  <c:v>11.350000000000026</c:v>
                </c:pt>
                <c:pt idx="226">
                  <c:v>11.400000000000027</c:v>
                </c:pt>
                <c:pt idx="227">
                  <c:v>11.450000000000028</c:v>
                </c:pt>
                <c:pt idx="228">
                  <c:v>11.500000000000028</c:v>
                </c:pt>
                <c:pt idx="229">
                  <c:v>11.550000000000029</c:v>
                </c:pt>
                <c:pt idx="230">
                  <c:v>11.60000000000003</c:v>
                </c:pt>
                <c:pt idx="231">
                  <c:v>11.650000000000031</c:v>
                </c:pt>
                <c:pt idx="232">
                  <c:v>11.700000000000031</c:v>
                </c:pt>
                <c:pt idx="233">
                  <c:v>11.750000000000032</c:v>
                </c:pt>
                <c:pt idx="234">
                  <c:v>11.800000000000033</c:v>
                </c:pt>
                <c:pt idx="235">
                  <c:v>11.850000000000033</c:v>
                </c:pt>
                <c:pt idx="236">
                  <c:v>11.900000000000034</c:v>
                </c:pt>
                <c:pt idx="237">
                  <c:v>11.950000000000035</c:v>
                </c:pt>
                <c:pt idx="238">
                  <c:v>12.000000000000036</c:v>
                </c:pt>
                <c:pt idx="239">
                  <c:v>12.050000000000036</c:v>
                </c:pt>
                <c:pt idx="240">
                  <c:v>12.100000000000037</c:v>
                </c:pt>
                <c:pt idx="241">
                  <c:v>12.150000000000038</c:v>
                </c:pt>
                <c:pt idx="242">
                  <c:v>12.200000000000038</c:v>
                </c:pt>
              </c:numCache>
            </c:numRef>
          </c:cat>
          <c:val>
            <c:numRef>
              <c:f>'Params and sources'!$E$71:$E$335</c:f>
              <c:numCache>
                <c:formatCode>General</c:formatCode>
                <c:ptCount val="265"/>
                <c:pt idx="0">
                  <c:v>833</c:v>
                </c:pt>
                <c:pt idx="1">
                  <c:v>833</c:v>
                </c:pt>
                <c:pt idx="2">
                  <c:v>833</c:v>
                </c:pt>
                <c:pt idx="3">
                  <c:v>833</c:v>
                </c:pt>
                <c:pt idx="4">
                  <c:v>600</c:v>
                </c:pt>
                <c:pt idx="5">
                  <c:v>600</c:v>
                </c:pt>
                <c:pt idx="6">
                  <c:v>600</c:v>
                </c:pt>
                <c:pt idx="7">
                  <c:v>600</c:v>
                </c:pt>
                <c:pt idx="8">
                  <c:v>600</c:v>
                </c:pt>
                <c:pt idx="9">
                  <c:v>600</c:v>
                </c:pt>
                <c:pt idx="10">
                  <c:v>600</c:v>
                </c:pt>
                <c:pt idx="11">
                  <c:v>600</c:v>
                </c:pt>
                <c:pt idx="12">
                  <c:v>600</c:v>
                </c:pt>
                <c:pt idx="13">
                  <c:v>600</c:v>
                </c:pt>
                <c:pt idx="14">
                  <c:v>600</c:v>
                </c:pt>
                <c:pt idx="15">
                  <c:v>600</c:v>
                </c:pt>
                <c:pt idx="16">
                  <c:v>600</c:v>
                </c:pt>
                <c:pt idx="17">
                  <c:v>600</c:v>
                </c:pt>
                <c:pt idx="18">
                  <c:v>600</c:v>
                </c:pt>
                <c:pt idx="19">
                  <c:v>600</c:v>
                </c:pt>
                <c:pt idx="20">
                  <c:v>600</c:v>
                </c:pt>
                <c:pt idx="21">
                  <c:v>600</c:v>
                </c:pt>
                <c:pt idx="22">
                  <c:v>600</c:v>
                </c:pt>
                <c:pt idx="23">
                  <c:v>425</c:v>
                </c:pt>
                <c:pt idx="24">
                  <c:v>425</c:v>
                </c:pt>
                <c:pt idx="25">
                  <c:v>425</c:v>
                </c:pt>
                <c:pt idx="26">
                  <c:v>425</c:v>
                </c:pt>
                <c:pt idx="27">
                  <c:v>425</c:v>
                </c:pt>
                <c:pt idx="28">
                  <c:v>425</c:v>
                </c:pt>
                <c:pt idx="29">
                  <c:v>425</c:v>
                </c:pt>
                <c:pt idx="30">
                  <c:v>425</c:v>
                </c:pt>
                <c:pt idx="31">
                  <c:v>425</c:v>
                </c:pt>
                <c:pt idx="32">
                  <c:v>425</c:v>
                </c:pt>
                <c:pt idx="33">
                  <c:v>425</c:v>
                </c:pt>
                <c:pt idx="34">
                  <c:v>425</c:v>
                </c:pt>
                <c:pt idx="35">
                  <c:v>425</c:v>
                </c:pt>
                <c:pt idx="36">
                  <c:v>425</c:v>
                </c:pt>
                <c:pt idx="37">
                  <c:v>425</c:v>
                </c:pt>
                <c:pt idx="38">
                  <c:v>425</c:v>
                </c:pt>
                <c:pt idx="39">
                  <c:v>425</c:v>
                </c:pt>
                <c:pt idx="40">
                  <c:v>425</c:v>
                </c:pt>
                <c:pt idx="41">
                  <c:v>425</c:v>
                </c:pt>
                <c:pt idx="42">
                  <c:v>425</c:v>
                </c:pt>
                <c:pt idx="43">
                  <c:v>425</c:v>
                </c:pt>
                <c:pt idx="44">
                  <c:v>425</c:v>
                </c:pt>
                <c:pt idx="45">
                  <c:v>425</c:v>
                </c:pt>
                <c:pt idx="46">
                  <c:v>425</c:v>
                </c:pt>
                <c:pt idx="47">
                  <c:v>425</c:v>
                </c:pt>
                <c:pt idx="48">
                  <c:v>425</c:v>
                </c:pt>
                <c:pt idx="49">
                  <c:v>425</c:v>
                </c:pt>
                <c:pt idx="50">
                  <c:v>425</c:v>
                </c:pt>
                <c:pt idx="51">
                  <c:v>425</c:v>
                </c:pt>
                <c:pt idx="52">
                  <c:v>425</c:v>
                </c:pt>
                <c:pt idx="53">
                  <c:v>425</c:v>
                </c:pt>
                <c:pt idx="54">
                  <c:v>425</c:v>
                </c:pt>
                <c:pt idx="55">
                  <c:v>425</c:v>
                </c:pt>
                <c:pt idx="56">
                  <c:v>425</c:v>
                </c:pt>
                <c:pt idx="57">
                  <c:v>425</c:v>
                </c:pt>
                <c:pt idx="58">
                  <c:v>425</c:v>
                </c:pt>
                <c:pt idx="59">
                  <c:v>425</c:v>
                </c:pt>
                <c:pt idx="60">
                  <c:v>425</c:v>
                </c:pt>
                <c:pt idx="61">
                  <c:v>425</c:v>
                </c:pt>
                <c:pt idx="62">
                  <c:v>425</c:v>
                </c:pt>
                <c:pt idx="63">
                  <c:v>425</c:v>
                </c:pt>
                <c:pt idx="64">
                  <c:v>425</c:v>
                </c:pt>
                <c:pt idx="65">
                  <c:v>425</c:v>
                </c:pt>
                <c:pt idx="66">
                  <c:v>425</c:v>
                </c:pt>
                <c:pt idx="67">
                  <c:v>425</c:v>
                </c:pt>
                <c:pt idx="68">
                  <c:v>425</c:v>
                </c:pt>
                <c:pt idx="69">
                  <c:v>425</c:v>
                </c:pt>
                <c:pt idx="70">
                  <c:v>425</c:v>
                </c:pt>
                <c:pt idx="71">
                  <c:v>425</c:v>
                </c:pt>
                <c:pt idx="72">
                  <c:v>425</c:v>
                </c:pt>
                <c:pt idx="73">
                  <c:v>425</c:v>
                </c:pt>
                <c:pt idx="74">
                  <c:v>425</c:v>
                </c:pt>
                <c:pt idx="75">
                  <c:v>425</c:v>
                </c:pt>
                <c:pt idx="76">
                  <c:v>425</c:v>
                </c:pt>
                <c:pt idx="77">
                  <c:v>425</c:v>
                </c:pt>
                <c:pt idx="78">
                  <c:v>425</c:v>
                </c:pt>
                <c:pt idx="79">
                  <c:v>425</c:v>
                </c:pt>
                <c:pt idx="80">
                  <c:v>425</c:v>
                </c:pt>
                <c:pt idx="81">
                  <c:v>425</c:v>
                </c:pt>
                <c:pt idx="82">
                  <c:v>425</c:v>
                </c:pt>
                <c:pt idx="83">
                  <c:v>425</c:v>
                </c:pt>
                <c:pt idx="84">
                  <c:v>425</c:v>
                </c:pt>
                <c:pt idx="85">
                  <c:v>425</c:v>
                </c:pt>
                <c:pt idx="86">
                  <c:v>425</c:v>
                </c:pt>
                <c:pt idx="87">
                  <c:v>425</c:v>
                </c:pt>
                <c:pt idx="88">
                  <c:v>425</c:v>
                </c:pt>
                <c:pt idx="89">
                  <c:v>425</c:v>
                </c:pt>
                <c:pt idx="90">
                  <c:v>425</c:v>
                </c:pt>
                <c:pt idx="91">
                  <c:v>425</c:v>
                </c:pt>
                <c:pt idx="92">
                  <c:v>425</c:v>
                </c:pt>
                <c:pt idx="93">
                  <c:v>425</c:v>
                </c:pt>
                <c:pt idx="94">
                  <c:v>425</c:v>
                </c:pt>
                <c:pt idx="95">
                  <c:v>425</c:v>
                </c:pt>
                <c:pt idx="96">
                  <c:v>425</c:v>
                </c:pt>
                <c:pt idx="97">
                  <c:v>275</c:v>
                </c:pt>
                <c:pt idx="98">
                  <c:v>275</c:v>
                </c:pt>
                <c:pt idx="99">
                  <c:v>275</c:v>
                </c:pt>
                <c:pt idx="100">
                  <c:v>275</c:v>
                </c:pt>
                <c:pt idx="101">
                  <c:v>275</c:v>
                </c:pt>
                <c:pt idx="102">
                  <c:v>275</c:v>
                </c:pt>
                <c:pt idx="103">
                  <c:v>275</c:v>
                </c:pt>
                <c:pt idx="104">
                  <c:v>275</c:v>
                </c:pt>
                <c:pt idx="105">
                  <c:v>275</c:v>
                </c:pt>
                <c:pt idx="106">
                  <c:v>275</c:v>
                </c:pt>
                <c:pt idx="107">
                  <c:v>275</c:v>
                </c:pt>
                <c:pt idx="108">
                  <c:v>275</c:v>
                </c:pt>
                <c:pt idx="109">
                  <c:v>275</c:v>
                </c:pt>
                <c:pt idx="110">
                  <c:v>275</c:v>
                </c:pt>
                <c:pt idx="111">
                  <c:v>275</c:v>
                </c:pt>
                <c:pt idx="112">
                  <c:v>275</c:v>
                </c:pt>
                <c:pt idx="113">
                  <c:v>275</c:v>
                </c:pt>
                <c:pt idx="114">
                  <c:v>275</c:v>
                </c:pt>
                <c:pt idx="115">
                  <c:v>275</c:v>
                </c:pt>
                <c:pt idx="116">
                  <c:v>275</c:v>
                </c:pt>
                <c:pt idx="117">
                  <c:v>275</c:v>
                </c:pt>
                <c:pt idx="118">
                  <c:v>275</c:v>
                </c:pt>
                <c:pt idx="119">
                  <c:v>275</c:v>
                </c:pt>
                <c:pt idx="120">
                  <c:v>275</c:v>
                </c:pt>
                <c:pt idx="121">
                  <c:v>275</c:v>
                </c:pt>
                <c:pt idx="122">
                  <c:v>275</c:v>
                </c:pt>
                <c:pt idx="123">
                  <c:v>275</c:v>
                </c:pt>
                <c:pt idx="124">
                  <c:v>275</c:v>
                </c:pt>
                <c:pt idx="125">
                  <c:v>275</c:v>
                </c:pt>
                <c:pt idx="126">
                  <c:v>275</c:v>
                </c:pt>
                <c:pt idx="127">
                  <c:v>275</c:v>
                </c:pt>
                <c:pt idx="128">
                  <c:v>275</c:v>
                </c:pt>
                <c:pt idx="129">
                  <c:v>275</c:v>
                </c:pt>
                <c:pt idx="130">
                  <c:v>275</c:v>
                </c:pt>
                <c:pt idx="131">
                  <c:v>275</c:v>
                </c:pt>
                <c:pt idx="132">
                  <c:v>275</c:v>
                </c:pt>
                <c:pt idx="133">
                  <c:v>275</c:v>
                </c:pt>
                <c:pt idx="134">
                  <c:v>275</c:v>
                </c:pt>
                <c:pt idx="135">
                  <c:v>275</c:v>
                </c:pt>
                <c:pt idx="136">
                  <c:v>275</c:v>
                </c:pt>
                <c:pt idx="137">
                  <c:v>275</c:v>
                </c:pt>
                <c:pt idx="138">
                  <c:v>275</c:v>
                </c:pt>
                <c:pt idx="139">
                  <c:v>275</c:v>
                </c:pt>
                <c:pt idx="140">
                  <c:v>275</c:v>
                </c:pt>
                <c:pt idx="141">
                  <c:v>275</c:v>
                </c:pt>
                <c:pt idx="142">
                  <c:v>275</c:v>
                </c:pt>
                <c:pt idx="143">
                  <c:v>275</c:v>
                </c:pt>
                <c:pt idx="144">
                  <c:v>275</c:v>
                </c:pt>
                <c:pt idx="145">
                  <c:v>275</c:v>
                </c:pt>
                <c:pt idx="146">
                  <c:v>275</c:v>
                </c:pt>
                <c:pt idx="147">
                  <c:v>275</c:v>
                </c:pt>
                <c:pt idx="148">
                  <c:v>275</c:v>
                </c:pt>
                <c:pt idx="149">
                  <c:v>275</c:v>
                </c:pt>
                <c:pt idx="150">
                  <c:v>275</c:v>
                </c:pt>
                <c:pt idx="151">
                  <c:v>275</c:v>
                </c:pt>
                <c:pt idx="152">
                  <c:v>275</c:v>
                </c:pt>
                <c:pt idx="153">
                  <c:v>275</c:v>
                </c:pt>
                <c:pt idx="154">
                  <c:v>275</c:v>
                </c:pt>
                <c:pt idx="155">
                  <c:v>275</c:v>
                </c:pt>
                <c:pt idx="156">
                  <c:v>275</c:v>
                </c:pt>
                <c:pt idx="157">
                  <c:v>275</c:v>
                </c:pt>
                <c:pt idx="158">
                  <c:v>275</c:v>
                </c:pt>
                <c:pt idx="159">
                  <c:v>275</c:v>
                </c:pt>
                <c:pt idx="160">
                  <c:v>275</c:v>
                </c:pt>
                <c:pt idx="161">
                  <c:v>275</c:v>
                </c:pt>
                <c:pt idx="162">
                  <c:v>275</c:v>
                </c:pt>
                <c:pt idx="163">
                  <c:v>275</c:v>
                </c:pt>
                <c:pt idx="164">
                  <c:v>275</c:v>
                </c:pt>
                <c:pt idx="165">
                  <c:v>275</c:v>
                </c:pt>
                <c:pt idx="166">
                  <c:v>275</c:v>
                </c:pt>
                <c:pt idx="167">
                  <c:v>275</c:v>
                </c:pt>
                <c:pt idx="168">
                  <c:v>275</c:v>
                </c:pt>
                <c:pt idx="169">
                  <c:v>275</c:v>
                </c:pt>
                <c:pt idx="170">
                  <c:v>275</c:v>
                </c:pt>
                <c:pt idx="171">
                  <c:v>275</c:v>
                </c:pt>
                <c:pt idx="172">
                  <c:v>275</c:v>
                </c:pt>
                <c:pt idx="173">
                  <c:v>275</c:v>
                </c:pt>
                <c:pt idx="174">
                  <c:v>275</c:v>
                </c:pt>
                <c:pt idx="175">
                  <c:v>275</c:v>
                </c:pt>
                <c:pt idx="176">
                  <c:v>275</c:v>
                </c:pt>
                <c:pt idx="177">
                  <c:v>275</c:v>
                </c:pt>
                <c:pt idx="178">
                  <c:v>275</c:v>
                </c:pt>
                <c:pt idx="179">
                  <c:v>275</c:v>
                </c:pt>
                <c:pt idx="180">
                  <c:v>275</c:v>
                </c:pt>
                <c:pt idx="181">
                  <c:v>275</c:v>
                </c:pt>
                <c:pt idx="182">
                  <c:v>275</c:v>
                </c:pt>
                <c:pt idx="183">
                  <c:v>275</c:v>
                </c:pt>
                <c:pt idx="184">
                  <c:v>275</c:v>
                </c:pt>
                <c:pt idx="185">
                  <c:v>275</c:v>
                </c:pt>
                <c:pt idx="186">
                  <c:v>275</c:v>
                </c:pt>
                <c:pt idx="187">
                  <c:v>275</c:v>
                </c:pt>
                <c:pt idx="188">
                  <c:v>275</c:v>
                </c:pt>
                <c:pt idx="189">
                  <c:v>275</c:v>
                </c:pt>
                <c:pt idx="190">
                  <c:v>275</c:v>
                </c:pt>
                <c:pt idx="191">
                  <c:v>150</c:v>
                </c:pt>
                <c:pt idx="192">
                  <c:v>150</c:v>
                </c:pt>
                <c:pt idx="193">
                  <c:v>150</c:v>
                </c:pt>
                <c:pt idx="194">
                  <c:v>150</c:v>
                </c:pt>
                <c:pt idx="195">
                  <c:v>150</c:v>
                </c:pt>
                <c:pt idx="196">
                  <c:v>150</c:v>
                </c:pt>
                <c:pt idx="197">
                  <c:v>150</c:v>
                </c:pt>
                <c:pt idx="198">
                  <c:v>150</c:v>
                </c:pt>
                <c:pt idx="199">
                  <c:v>150</c:v>
                </c:pt>
                <c:pt idx="200">
                  <c:v>150</c:v>
                </c:pt>
                <c:pt idx="201">
                  <c:v>150</c:v>
                </c:pt>
                <c:pt idx="202">
                  <c:v>150</c:v>
                </c:pt>
                <c:pt idx="203">
                  <c:v>150</c:v>
                </c:pt>
                <c:pt idx="204">
                  <c:v>150</c:v>
                </c:pt>
                <c:pt idx="205">
                  <c:v>150</c:v>
                </c:pt>
                <c:pt idx="206">
                  <c:v>150</c:v>
                </c:pt>
                <c:pt idx="207">
                  <c:v>150</c:v>
                </c:pt>
                <c:pt idx="208">
                  <c:v>150</c:v>
                </c:pt>
                <c:pt idx="209">
                  <c:v>150</c:v>
                </c:pt>
                <c:pt idx="210">
                  <c:v>150</c:v>
                </c:pt>
                <c:pt idx="211">
                  <c:v>150</c:v>
                </c:pt>
                <c:pt idx="212">
                  <c:v>150</c:v>
                </c:pt>
                <c:pt idx="213">
                  <c:v>150</c:v>
                </c:pt>
                <c:pt idx="214">
                  <c:v>150</c:v>
                </c:pt>
                <c:pt idx="215">
                  <c:v>150</c:v>
                </c:pt>
                <c:pt idx="216">
                  <c:v>150</c:v>
                </c:pt>
                <c:pt idx="217">
                  <c:v>150</c:v>
                </c:pt>
                <c:pt idx="218">
                  <c:v>150</c:v>
                </c:pt>
                <c:pt idx="219">
                  <c:v>150</c:v>
                </c:pt>
                <c:pt idx="220">
                  <c:v>150</c:v>
                </c:pt>
                <c:pt idx="221">
                  <c:v>150</c:v>
                </c:pt>
                <c:pt idx="222">
                  <c:v>150</c:v>
                </c:pt>
                <c:pt idx="223">
                  <c:v>150</c:v>
                </c:pt>
                <c:pt idx="224">
                  <c:v>150</c:v>
                </c:pt>
                <c:pt idx="225">
                  <c:v>150</c:v>
                </c:pt>
                <c:pt idx="226">
                  <c:v>150</c:v>
                </c:pt>
                <c:pt idx="227">
                  <c:v>150</c:v>
                </c:pt>
                <c:pt idx="228">
                  <c:v>150</c:v>
                </c:pt>
                <c:pt idx="229">
                  <c:v>150</c:v>
                </c:pt>
                <c:pt idx="230">
                  <c:v>150</c:v>
                </c:pt>
                <c:pt idx="231">
                  <c:v>150</c:v>
                </c:pt>
                <c:pt idx="232">
                  <c:v>150</c:v>
                </c:pt>
                <c:pt idx="233">
                  <c:v>150</c:v>
                </c:pt>
                <c:pt idx="234">
                  <c:v>150</c:v>
                </c:pt>
                <c:pt idx="235">
                  <c:v>150</c:v>
                </c:pt>
                <c:pt idx="236">
                  <c:v>150</c:v>
                </c:pt>
                <c:pt idx="237">
                  <c:v>150</c:v>
                </c:pt>
                <c:pt idx="238">
                  <c:v>150</c:v>
                </c:pt>
                <c:pt idx="239">
                  <c:v>150</c:v>
                </c:pt>
                <c:pt idx="240">
                  <c:v>150</c:v>
                </c:pt>
                <c:pt idx="241">
                  <c:v>150</c:v>
                </c:pt>
                <c:pt idx="242">
                  <c:v>150</c:v>
                </c:pt>
                <c:pt idx="243">
                  <c:v>150</c:v>
                </c:pt>
                <c:pt idx="244">
                  <c:v>150</c:v>
                </c:pt>
                <c:pt idx="245">
                  <c:v>150</c:v>
                </c:pt>
                <c:pt idx="246">
                  <c:v>150</c:v>
                </c:pt>
                <c:pt idx="247">
                  <c:v>150</c:v>
                </c:pt>
                <c:pt idx="248">
                  <c:v>150</c:v>
                </c:pt>
                <c:pt idx="249">
                  <c:v>150</c:v>
                </c:pt>
                <c:pt idx="250">
                  <c:v>150</c:v>
                </c:pt>
                <c:pt idx="251">
                  <c:v>150</c:v>
                </c:pt>
                <c:pt idx="252">
                  <c:v>150</c:v>
                </c:pt>
                <c:pt idx="253">
                  <c:v>150</c:v>
                </c:pt>
                <c:pt idx="254">
                  <c:v>150</c:v>
                </c:pt>
                <c:pt idx="255">
                  <c:v>150</c:v>
                </c:pt>
                <c:pt idx="256">
                  <c:v>150</c:v>
                </c:pt>
                <c:pt idx="257">
                  <c:v>150</c:v>
                </c:pt>
                <c:pt idx="258">
                  <c:v>150</c:v>
                </c:pt>
                <c:pt idx="259">
                  <c:v>150</c:v>
                </c:pt>
                <c:pt idx="260">
                  <c:v>150</c:v>
                </c:pt>
                <c:pt idx="261">
                  <c:v>150</c:v>
                </c:pt>
                <c:pt idx="262">
                  <c:v>150</c:v>
                </c:pt>
                <c:pt idx="263">
                  <c:v>150</c:v>
                </c:pt>
                <c:pt idx="264">
                  <c:v>150</c:v>
                </c:pt>
              </c:numCache>
            </c:numRef>
          </c:val>
          <c:smooth val="0"/>
          <c:extLst>
            <c:ext xmlns:c16="http://schemas.microsoft.com/office/drawing/2014/chart" uri="{C3380CC4-5D6E-409C-BE32-E72D297353CC}">
              <c16:uniqueId val="{00000001-61D7-4D52-9AF8-6BAA9C8D1F18}"/>
            </c:ext>
          </c:extLst>
        </c:ser>
        <c:dLbls>
          <c:showLegendKey val="0"/>
          <c:showVal val="0"/>
          <c:showCatName val="0"/>
          <c:showSerName val="0"/>
          <c:showPercent val="0"/>
          <c:showBubbleSize val="0"/>
        </c:dLbls>
        <c:marker val="1"/>
        <c:smooth val="0"/>
        <c:axId val="897850103"/>
        <c:axId val="441796853"/>
      </c:lineChart>
      <c:lineChart>
        <c:grouping val="standard"/>
        <c:varyColors val="1"/>
        <c:ser>
          <c:idx val="2"/>
          <c:order val="2"/>
          <c:spPr>
            <a:ln w="19050" cmpd="sng">
              <a:solidFill>
                <a:srgbClr val="B25E25"/>
              </a:solidFill>
              <a:prstDash val="solid"/>
            </a:ln>
          </c:spPr>
          <c:marker>
            <c:symbol val="circle"/>
            <c:size val="5"/>
            <c:spPr>
              <a:solidFill>
                <a:srgbClr val="B25E25"/>
              </a:solidFill>
              <a:ln cmpd="sng">
                <a:solidFill>
                  <a:srgbClr val="B25E25"/>
                </a:solidFill>
              </a:ln>
            </c:spPr>
          </c:marker>
          <c:cat>
            <c:numRef>
              <c:f>'Params and sources'!$A$71:$A$313</c:f>
              <c:numCache>
                <c:formatCode>General</c:formatCode>
                <c:ptCount val="243"/>
                <c:pt idx="0">
                  <c:v>0.1</c:v>
                </c:pt>
                <c:pt idx="1">
                  <c:v>0.15000000000000002</c:v>
                </c:pt>
                <c:pt idx="2">
                  <c:v>0.2</c:v>
                </c:pt>
                <c:pt idx="3">
                  <c:v>0.25</c:v>
                </c:pt>
                <c:pt idx="4">
                  <c:v>0.3</c:v>
                </c:pt>
                <c:pt idx="5">
                  <c:v>0.35</c:v>
                </c:pt>
                <c:pt idx="6">
                  <c:v>0.39999999999999997</c:v>
                </c:pt>
                <c:pt idx="7">
                  <c:v>0.44999999999999996</c:v>
                </c:pt>
                <c:pt idx="8">
                  <c:v>0.49999999999999994</c:v>
                </c:pt>
                <c:pt idx="9">
                  <c:v>0.54999999999999993</c:v>
                </c:pt>
                <c:pt idx="10">
                  <c:v>0.6</c:v>
                </c:pt>
                <c:pt idx="11">
                  <c:v>0.65</c:v>
                </c:pt>
                <c:pt idx="12">
                  <c:v>0.70000000000000007</c:v>
                </c:pt>
                <c:pt idx="13">
                  <c:v>0.75000000000000011</c:v>
                </c:pt>
                <c:pt idx="14">
                  <c:v>0.80000000000000016</c:v>
                </c:pt>
                <c:pt idx="15">
                  <c:v>0.8500000000000002</c:v>
                </c:pt>
                <c:pt idx="16">
                  <c:v>0.90000000000000024</c:v>
                </c:pt>
                <c:pt idx="17">
                  <c:v>0.95000000000000029</c:v>
                </c:pt>
                <c:pt idx="18">
                  <c:v>1.0000000000000002</c:v>
                </c:pt>
                <c:pt idx="19">
                  <c:v>1.0500000000000003</c:v>
                </c:pt>
                <c:pt idx="20">
                  <c:v>1.1000000000000003</c:v>
                </c:pt>
                <c:pt idx="21">
                  <c:v>1.1500000000000004</c:v>
                </c:pt>
                <c:pt idx="22">
                  <c:v>1.2000000000000004</c:v>
                </c:pt>
                <c:pt idx="23">
                  <c:v>1.2500000000000004</c:v>
                </c:pt>
                <c:pt idx="24">
                  <c:v>1.3000000000000005</c:v>
                </c:pt>
                <c:pt idx="25">
                  <c:v>1.3500000000000005</c:v>
                </c:pt>
                <c:pt idx="26">
                  <c:v>1.4000000000000006</c:v>
                </c:pt>
                <c:pt idx="27">
                  <c:v>1.4500000000000006</c:v>
                </c:pt>
                <c:pt idx="28">
                  <c:v>1.5000000000000007</c:v>
                </c:pt>
                <c:pt idx="29">
                  <c:v>1.5500000000000007</c:v>
                </c:pt>
                <c:pt idx="30">
                  <c:v>1.6000000000000008</c:v>
                </c:pt>
                <c:pt idx="31">
                  <c:v>1.6500000000000008</c:v>
                </c:pt>
                <c:pt idx="32">
                  <c:v>1.7000000000000008</c:v>
                </c:pt>
                <c:pt idx="33">
                  <c:v>1.7500000000000009</c:v>
                </c:pt>
                <c:pt idx="34">
                  <c:v>1.8000000000000009</c:v>
                </c:pt>
                <c:pt idx="35">
                  <c:v>1.850000000000001</c:v>
                </c:pt>
                <c:pt idx="36">
                  <c:v>1.900000000000001</c:v>
                </c:pt>
                <c:pt idx="37">
                  <c:v>1.9500000000000011</c:v>
                </c:pt>
                <c:pt idx="38">
                  <c:v>2.0000000000000009</c:v>
                </c:pt>
                <c:pt idx="39">
                  <c:v>2.0500000000000007</c:v>
                </c:pt>
                <c:pt idx="40">
                  <c:v>2.1000000000000005</c:v>
                </c:pt>
                <c:pt idx="41">
                  <c:v>2.1500000000000004</c:v>
                </c:pt>
                <c:pt idx="42">
                  <c:v>2.2000000000000002</c:v>
                </c:pt>
                <c:pt idx="43">
                  <c:v>2.25</c:v>
                </c:pt>
                <c:pt idx="44">
                  <c:v>2.2999999999999998</c:v>
                </c:pt>
                <c:pt idx="45">
                  <c:v>2.3499999999999996</c:v>
                </c:pt>
                <c:pt idx="46">
                  <c:v>2.3999999999999995</c:v>
                </c:pt>
                <c:pt idx="47">
                  <c:v>2.4499999999999993</c:v>
                </c:pt>
                <c:pt idx="48">
                  <c:v>2.4999999999999991</c:v>
                </c:pt>
                <c:pt idx="49">
                  <c:v>2.5499999999999989</c:v>
                </c:pt>
                <c:pt idx="50">
                  <c:v>2.5999999999999988</c:v>
                </c:pt>
                <c:pt idx="51">
                  <c:v>2.6499999999999986</c:v>
                </c:pt>
                <c:pt idx="52">
                  <c:v>2.6999999999999984</c:v>
                </c:pt>
                <c:pt idx="53">
                  <c:v>2.7499999999999982</c:v>
                </c:pt>
                <c:pt idx="54">
                  <c:v>2.799999999999998</c:v>
                </c:pt>
                <c:pt idx="55">
                  <c:v>2.8499999999999979</c:v>
                </c:pt>
                <c:pt idx="56">
                  <c:v>2.8999999999999977</c:v>
                </c:pt>
                <c:pt idx="57">
                  <c:v>2.9499999999999975</c:v>
                </c:pt>
                <c:pt idx="58">
                  <c:v>2.9999999999999973</c:v>
                </c:pt>
                <c:pt idx="59">
                  <c:v>3.0499999999999972</c:v>
                </c:pt>
                <c:pt idx="60">
                  <c:v>3.099999999999997</c:v>
                </c:pt>
                <c:pt idx="61">
                  <c:v>3.1499999999999968</c:v>
                </c:pt>
                <c:pt idx="62">
                  <c:v>3.1999999999999966</c:v>
                </c:pt>
                <c:pt idx="63">
                  <c:v>3.2499999999999964</c:v>
                </c:pt>
                <c:pt idx="64">
                  <c:v>3.2999999999999963</c:v>
                </c:pt>
                <c:pt idx="65">
                  <c:v>3.3499999999999961</c:v>
                </c:pt>
                <c:pt idx="66">
                  <c:v>3.3999999999999959</c:v>
                </c:pt>
                <c:pt idx="67">
                  <c:v>3.4499999999999957</c:v>
                </c:pt>
                <c:pt idx="68">
                  <c:v>3.4999999999999956</c:v>
                </c:pt>
                <c:pt idx="69">
                  <c:v>3.5499999999999954</c:v>
                </c:pt>
                <c:pt idx="70">
                  <c:v>3.5999999999999952</c:v>
                </c:pt>
                <c:pt idx="71">
                  <c:v>3.649999999999995</c:v>
                </c:pt>
                <c:pt idx="72">
                  <c:v>3.6999999999999948</c:v>
                </c:pt>
                <c:pt idx="73">
                  <c:v>3.7499999999999947</c:v>
                </c:pt>
                <c:pt idx="74">
                  <c:v>3.7999999999999945</c:v>
                </c:pt>
                <c:pt idx="75">
                  <c:v>3.8499999999999943</c:v>
                </c:pt>
                <c:pt idx="76">
                  <c:v>3.8999999999999941</c:v>
                </c:pt>
                <c:pt idx="77">
                  <c:v>3.949999999999994</c:v>
                </c:pt>
                <c:pt idx="78">
                  <c:v>3.9999999999999938</c:v>
                </c:pt>
                <c:pt idx="79">
                  <c:v>4.0499999999999936</c:v>
                </c:pt>
                <c:pt idx="80">
                  <c:v>4.0999999999999934</c:v>
                </c:pt>
                <c:pt idx="81">
                  <c:v>4.1499999999999932</c:v>
                </c:pt>
                <c:pt idx="82">
                  <c:v>4.1999999999999931</c:v>
                </c:pt>
                <c:pt idx="83">
                  <c:v>4.2499999999999929</c:v>
                </c:pt>
                <c:pt idx="84">
                  <c:v>4.2999999999999927</c:v>
                </c:pt>
                <c:pt idx="85">
                  <c:v>4.3499999999999925</c:v>
                </c:pt>
                <c:pt idx="86">
                  <c:v>4.3999999999999924</c:v>
                </c:pt>
                <c:pt idx="87">
                  <c:v>4.4499999999999922</c:v>
                </c:pt>
                <c:pt idx="88">
                  <c:v>4.499999999999992</c:v>
                </c:pt>
                <c:pt idx="89">
                  <c:v>4.5499999999999918</c:v>
                </c:pt>
                <c:pt idx="90">
                  <c:v>4.5999999999999917</c:v>
                </c:pt>
                <c:pt idx="91">
                  <c:v>4.6499999999999915</c:v>
                </c:pt>
                <c:pt idx="92">
                  <c:v>4.6999999999999913</c:v>
                </c:pt>
                <c:pt idx="93">
                  <c:v>4.7499999999999911</c:v>
                </c:pt>
                <c:pt idx="94">
                  <c:v>4.7999999999999909</c:v>
                </c:pt>
                <c:pt idx="95">
                  <c:v>4.8499999999999908</c:v>
                </c:pt>
                <c:pt idx="96">
                  <c:v>4.8999999999999906</c:v>
                </c:pt>
                <c:pt idx="97">
                  <c:v>4.9499999999999904</c:v>
                </c:pt>
                <c:pt idx="98">
                  <c:v>4.9999999999999902</c:v>
                </c:pt>
                <c:pt idx="99">
                  <c:v>5.0499999999999901</c:v>
                </c:pt>
                <c:pt idx="100">
                  <c:v>5.0999999999999899</c:v>
                </c:pt>
                <c:pt idx="101">
                  <c:v>5.1499999999999897</c:v>
                </c:pt>
                <c:pt idx="102">
                  <c:v>5.1999999999999895</c:v>
                </c:pt>
                <c:pt idx="103">
                  <c:v>5.2499999999999893</c:v>
                </c:pt>
                <c:pt idx="104">
                  <c:v>5.2999999999999892</c:v>
                </c:pt>
                <c:pt idx="105">
                  <c:v>5.349999999999989</c:v>
                </c:pt>
                <c:pt idx="106">
                  <c:v>5.3999999999999888</c:v>
                </c:pt>
                <c:pt idx="107">
                  <c:v>5.4499999999999886</c:v>
                </c:pt>
                <c:pt idx="108">
                  <c:v>5.4999999999999885</c:v>
                </c:pt>
                <c:pt idx="109">
                  <c:v>5.5499999999999883</c:v>
                </c:pt>
                <c:pt idx="110">
                  <c:v>5.5999999999999881</c:v>
                </c:pt>
                <c:pt idx="111">
                  <c:v>5.6499999999999879</c:v>
                </c:pt>
                <c:pt idx="112">
                  <c:v>5.6999999999999877</c:v>
                </c:pt>
                <c:pt idx="113">
                  <c:v>5.7499999999999876</c:v>
                </c:pt>
                <c:pt idx="114">
                  <c:v>5.7999999999999874</c:v>
                </c:pt>
                <c:pt idx="115">
                  <c:v>5.8499999999999872</c:v>
                </c:pt>
                <c:pt idx="116">
                  <c:v>5.899999999999987</c:v>
                </c:pt>
                <c:pt idx="117">
                  <c:v>5.9499999999999869</c:v>
                </c:pt>
                <c:pt idx="118">
                  <c:v>5.9999999999999867</c:v>
                </c:pt>
                <c:pt idx="119">
                  <c:v>6.0499999999999865</c:v>
                </c:pt>
                <c:pt idx="120">
                  <c:v>6.0999999999999863</c:v>
                </c:pt>
                <c:pt idx="121">
                  <c:v>6.1499999999999861</c:v>
                </c:pt>
                <c:pt idx="122">
                  <c:v>6.199999999999986</c:v>
                </c:pt>
                <c:pt idx="123">
                  <c:v>6.2499999999999858</c:v>
                </c:pt>
                <c:pt idx="124">
                  <c:v>6.2999999999999856</c:v>
                </c:pt>
                <c:pt idx="125">
                  <c:v>6.3499999999999854</c:v>
                </c:pt>
                <c:pt idx="126">
                  <c:v>6.3999999999999853</c:v>
                </c:pt>
                <c:pt idx="127">
                  <c:v>6.4499999999999851</c:v>
                </c:pt>
                <c:pt idx="128">
                  <c:v>6.4999999999999849</c:v>
                </c:pt>
                <c:pt idx="129">
                  <c:v>6.5499999999999847</c:v>
                </c:pt>
                <c:pt idx="130">
                  <c:v>6.5999999999999845</c:v>
                </c:pt>
                <c:pt idx="131">
                  <c:v>6.6499999999999844</c:v>
                </c:pt>
                <c:pt idx="132">
                  <c:v>6.6999999999999842</c:v>
                </c:pt>
                <c:pt idx="133">
                  <c:v>6.749999999999984</c:v>
                </c:pt>
                <c:pt idx="134">
                  <c:v>6.7999999999999838</c:v>
                </c:pt>
                <c:pt idx="135">
                  <c:v>6.8499999999999837</c:v>
                </c:pt>
                <c:pt idx="136">
                  <c:v>6.8999999999999835</c:v>
                </c:pt>
                <c:pt idx="137">
                  <c:v>6.9499999999999833</c:v>
                </c:pt>
                <c:pt idx="138">
                  <c:v>6.9999999999999831</c:v>
                </c:pt>
                <c:pt idx="139">
                  <c:v>7.0499999999999829</c:v>
                </c:pt>
                <c:pt idx="140">
                  <c:v>7.0999999999999828</c:v>
                </c:pt>
                <c:pt idx="141">
                  <c:v>7.1499999999999826</c:v>
                </c:pt>
                <c:pt idx="142">
                  <c:v>7.1999999999999824</c:v>
                </c:pt>
                <c:pt idx="143">
                  <c:v>7.2499999999999822</c:v>
                </c:pt>
                <c:pt idx="144">
                  <c:v>7.2999999999999821</c:v>
                </c:pt>
                <c:pt idx="145">
                  <c:v>7.3499999999999819</c:v>
                </c:pt>
                <c:pt idx="146">
                  <c:v>7.3999999999999817</c:v>
                </c:pt>
                <c:pt idx="147">
                  <c:v>7.4499999999999815</c:v>
                </c:pt>
                <c:pt idx="148">
                  <c:v>7.4999999999999813</c:v>
                </c:pt>
                <c:pt idx="149">
                  <c:v>7.5499999999999812</c:v>
                </c:pt>
                <c:pt idx="150">
                  <c:v>7.599999999999981</c:v>
                </c:pt>
                <c:pt idx="151">
                  <c:v>7.6499999999999808</c:v>
                </c:pt>
                <c:pt idx="152">
                  <c:v>7.6999999999999806</c:v>
                </c:pt>
                <c:pt idx="153">
                  <c:v>7.7499999999999805</c:v>
                </c:pt>
                <c:pt idx="154">
                  <c:v>7.7999999999999803</c:v>
                </c:pt>
                <c:pt idx="155">
                  <c:v>7.8499999999999801</c:v>
                </c:pt>
                <c:pt idx="156">
                  <c:v>7.8999999999999799</c:v>
                </c:pt>
                <c:pt idx="157">
                  <c:v>7.9499999999999797</c:v>
                </c:pt>
                <c:pt idx="158">
                  <c:v>7.9999999999999796</c:v>
                </c:pt>
                <c:pt idx="159">
                  <c:v>8.0499999999999794</c:v>
                </c:pt>
                <c:pt idx="160">
                  <c:v>8.0999999999999801</c:v>
                </c:pt>
                <c:pt idx="161">
                  <c:v>8.1499999999999808</c:v>
                </c:pt>
                <c:pt idx="162">
                  <c:v>8.1999999999999815</c:v>
                </c:pt>
                <c:pt idx="163">
                  <c:v>8.2499999999999822</c:v>
                </c:pt>
                <c:pt idx="164">
                  <c:v>8.2999999999999829</c:v>
                </c:pt>
                <c:pt idx="165">
                  <c:v>8.3499999999999837</c:v>
                </c:pt>
                <c:pt idx="166">
                  <c:v>8.3999999999999844</c:v>
                </c:pt>
                <c:pt idx="167">
                  <c:v>8.4499999999999851</c:v>
                </c:pt>
                <c:pt idx="168">
                  <c:v>8.4999999999999858</c:v>
                </c:pt>
                <c:pt idx="169">
                  <c:v>8.5499999999999865</c:v>
                </c:pt>
                <c:pt idx="170">
                  <c:v>8.5999999999999872</c:v>
                </c:pt>
                <c:pt idx="171">
                  <c:v>8.6499999999999879</c:v>
                </c:pt>
                <c:pt idx="172">
                  <c:v>8.6999999999999886</c:v>
                </c:pt>
                <c:pt idx="173">
                  <c:v>8.7499999999999893</c:v>
                </c:pt>
                <c:pt idx="174">
                  <c:v>8.7999999999999901</c:v>
                </c:pt>
                <c:pt idx="175">
                  <c:v>8.8499999999999908</c:v>
                </c:pt>
                <c:pt idx="176">
                  <c:v>8.8999999999999915</c:v>
                </c:pt>
                <c:pt idx="177">
                  <c:v>8.9499999999999922</c:v>
                </c:pt>
                <c:pt idx="178">
                  <c:v>8.9999999999999929</c:v>
                </c:pt>
                <c:pt idx="179">
                  <c:v>9.0499999999999936</c:v>
                </c:pt>
                <c:pt idx="180">
                  <c:v>9.0999999999999943</c:v>
                </c:pt>
                <c:pt idx="181">
                  <c:v>9.149999999999995</c:v>
                </c:pt>
                <c:pt idx="182">
                  <c:v>9.1999999999999957</c:v>
                </c:pt>
                <c:pt idx="183">
                  <c:v>9.2499999999999964</c:v>
                </c:pt>
                <c:pt idx="184">
                  <c:v>9.2999999999999972</c:v>
                </c:pt>
                <c:pt idx="185">
                  <c:v>9.3499999999999979</c:v>
                </c:pt>
                <c:pt idx="186">
                  <c:v>9.3999999999999986</c:v>
                </c:pt>
                <c:pt idx="187">
                  <c:v>9.4499999999999993</c:v>
                </c:pt>
                <c:pt idx="188">
                  <c:v>9.5</c:v>
                </c:pt>
                <c:pt idx="189">
                  <c:v>9.5500000000000007</c:v>
                </c:pt>
                <c:pt idx="190">
                  <c:v>9.6000000000000014</c:v>
                </c:pt>
                <c:pt idx="191">
                  <c:v>9.6500000000000021</c:v>
                </c:pt>
                <c:pt idx="192">
                  <c:v>9.7000000000000028</c:v>
                </c:pt>
                <c:pt idx="193">
                  <c:v>9.7500000000000036</c:v>
                </c:pt>
                <c:pt idx="194">
                  <c:v>9.8000000000000043</c:v>
                </c:pt>
                <c:pt idx="195">
                  <c:v>9.850000000000005</c:v>
                </c:pt>
                <c:pt idx="196">
                  <c:v>9.9000000000000057</c:v>
                </c:pt>
                <c:pt idx="197">
                  <c:v>9.9500000000000064</c:v>
                </c:pt>
                <c:pt idx="198">
                  <c:v>10.000000000000007</c:v>
                </c:pt>
                <c:pt idx="199">
                  <c:v>10.050000000000008</c:v>
                </c:pt>
                <c:pt idx="200">
                  <c:v>10.100000000000009</c:v>
                </c:pt>
                <c:pt idx="201">
                  <c:v>10.150000000000009</c:v>
                </c:pt>
                <c:pt idx="202">
                  <c:v>10.20000000000001</c:v>
                </c:pt>
                <c:pt idx="203">
                  <c:v>10.250000000000011</c:v>
                </c:pt>
                <c:pt idx="204">
                  <c:v>10.300000000000011</c:v>
                </c:pt>
                <c:pt idx="205">
                  <c:v>10.350000000000012</c:v>
                </c:pt>
                <c:pt idx="206">
                  <c:v>10.400000000000013</c:v>
                </c:pt>
                <c:pt idx="207">
                  <c:v>10.450000000000014</c:v>
                </c:pt>
                <c:pt idx="208">
                  <c:v>10.500000000000014</c:v>
                </c:pt>
                <c:pt idx="209">
                  <c:v>10.550000000000015</c:v>
                </c:pt>
                <c:pt idx="210">
                  <c:v>10.600000000000016</c:v>
                </c:pt>
                <c:pt idx="211">
                  <c:v>10.650000000000016</c:v>
                </c:pt>
                <c:pt idx="212">
                  <c:v>10.700000000000017</c:v>
                </c:pt>
                <c:pt idx="213">
                  <c:v>10.750000000000018</c:v>
                </c:pt>
                <c:pt idx="214">
                  <c:v>10.800000000000018</c:v>
                </c:pt>
                <c:pt idx="215">
                  <c:v>10.850000000000019</c:v>
                </c:pt>
                <c:pt idx="216">
                  <c:v>10.90000000000002</c:v>
                </c:pt>
                <c:pt idx="217">
                  <c:v>10.950000000000021</c:v>
                </c:pt>
                <c:pt idx="218">
                  <c:v>11.000000000000021</c:v>
                </c:pt>
                <c:pt idx="219">
                  <c:v>11.050000000000022</c:v>
                </c:pt>
                <c:pt idx="220">
                  <c:v>11.100000000000023</c:v>
                </c:pt>
                <c:pt idx="221">
                  <c:v>11.150000000000023</c:v>
                </c:pt>
                <c:pt idx="222">
                  <c:v>11.200000000000024</c:v>
                </c:pt>
                <c:pt idx="223">
                  <c:v>11.250000000000025</c:v>
                </c:pt>
                <c:pt idx="224">
                  <c:v>11.300000000000026</c:v>
                </c:pt>
                <c:pt idx="225">
                  <c:v>11.350000000000026</c:v>
                </c:pt>
                <c:pt idx="226">
                  <c:v>11.400000000000027</c:v>
                </c:pt>
                <c:pt idx="227">
                  <c:v>11.450000000000028</c:v>
                </c:pt>
                <c:pt idx="228">
                  <c:v>11.500000000000028</c:v>
                </c:pt>
                <c:pt idx="229">
                  <c:v>11.550000000000029</c:v>
                </c:pt>
                <c:pt idx="230">
                  <c:v>11.60000000000003</c:v>
                </c:pt>
                <c:pt idx="231">
                  <c:v>11.650000000000031</c:v>
                </c:pt>
                <c:pt idx="232">
                  <c:v>11.700000000000031</c:v>
                </c:pt>
                <c:pt idx="233">
                  <c:v>11.750000000000032</c:v>
                </c:pt>
                <c:pt idx="234">
                  <c:v>11.800000000000033</c:v>
                </c:pt>
                <c:pt idx="235">
                  <c:v>11.850000000000033</c:v>
                </c:pt>
                <c:pt idx="236">
                  <c:v>11.900000000000034</c:v>
                </c:pt>
                <c:pt idx="237">
                  <c:v>11.950000000000035</c:v>
                </c:pt>
                <c:pt idx="238">
                  <c:v>12.000000000000036</c:v>
                </c:pt>
                <c:pt idx="239">
                  <c:v>12.050000000000036</c:v>
                </c:pt>
                <c:pt idx="240">
                  <c:v>12.100000000000037</c:v>
                </c:pt>
                <c:pt idx="241">
                  <c:v>12.150000000000038</c:v>
                </c:pt>
                <c:pt idx="242">
                  <c:v>12.200000000000038</c:v>
                </c:pt>
              </c:numCache>
            </c:numRef>
          </c:cat>
          <c:val>
            <c:numRef>
              <c:f>'Params and sources'!$C$71:$C$313</c:f>
              <c:numCache>
                <c:formatCode>General</c:formatCode>
                <c:ptCount val="243"/>
                <c:pt idx="0">
                  <c:v>6.5</c:v>
                </c:pt>
                <c:pt idx="1">
                  <c:v>6.5</c:v>
                </c:pt>
                <c:pt idx="2">
                  <c:v>6.5</c:v>
                </c:pt>
                <c:pt idx="3">
                  <c:v>6.5</c:v>
                </c:pt>
                <c:pt idx="4">
                  <c:v>2.5</c:v>
                </c:pt>
                <c:pt idx="5">
                  <c:v>2.5</c:v>
                </c:pt>
                <c:pt idx="6">
                  <c:v>2.5</c:v>
                </c:pt>
                <c:pt idx="7">
                  <c:v>2.5</c:v>
                </c:pt>
                <c:pt idx="8">
                  <c:v>2.5</c:v>
                </c:pt>
                <c:pt idx="9">
                  <c:v>2.5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2.5</c:v>
                </c:pt>
                <c:pt idx="25">
                  <c:v>2.5</c:v>
                </c:pt>
                <c:pt idx="26">
                  <c:v>2.5</c:v>
                </c:pt>
                <c:pt idx="27">
                  <c:v>2.5</c:v>
                </c:pt>
                <c:pt idx="28">
                  <c:v>2.5</c:v>
                </c:pt>
                <c:pt idx="29">
                  <c:v>2.5</c:v>
                </c:pt>
                <c:pt idx="30">
                  <c:v>2.5</c:v>
                </c:pt>
                <c:pt idx="31">
                  <c:v>2.5</c:v>
                </c:pt>
                <c:pt idx="32">
                  <c:v>2.5</c:v>
                </c:pt>
                <c:pt idx="33">
                  <c:v>2.5</c:v>
                </c:pt>
                <c:pt idx="34">
                  <c:v>2.5</c:v>
                </c:pt>
                <c:pt idx="35">
                  <c:v>2.5</c:v>
                </c:pt>
                <c:pt idx="36">
                  <c:v>2.5</c:v>
                </c:pt>
                <c:pt idx="37">
                  <c:v>2.5</c:v>
                </c:pt>
                <c:pt idx="38">
                  <c:v>2.5</c:v>
                </c:pt>
                <c:pt idx="39">
                  <c:v>2.5</c:v>
                </c:pt>
                <c:pt idx="40">
                  <c:v>2.5</c:v>
                </c:pt>
                <c:pt idx="41">
                  <c:v>2.5</c:v>
                </c:pt>
                <c:pt idx="42">
                  <c:v>2.5</c:v>
                </c:pt>
                <c:pt idx="43">
                  <c:v>2.5</c:v>
                </c:pt>
                <c:pt idx="44">
                  <c:v>2.5</c:v>
                </c:pt>
                <c:pt idx="45">
                  <c:v>2.5</c:v>
                </c:pt>
                <c:pt idx="46">
                  <c:v>2.5</c:v>
                </c:pt>
                <c:pt idx="47">
                  <c:v>2.5</c:v>
                </c:pt>
                <c:pt idx="48">
                  <c:v>2.5</c:v>
                </c:pt>
                <c:pt idx="49">
                  <c:v>2.5</c:v>
                </c:pt>
                <c:pt idx="50">
                  <c:v>2.5</c:v>
                </c:pt>
                <c:pt idx="51">
                  <c:v>2.5</c:v>
                </c:pt>
                <c:pt idx="52">
                  <c:v>2.5</c:v>
                </c:pt>
                <c:pt idx="53">
                  <c:v>2.5</c:v>
                </c:pt>
                <c:pt idx="54">
                  <c:v>2.5</c:v>
                </c:pt>
                <c:pt idx="55">
                  <c:v>2.5</c:v>
                </c:pt>
                <c:pt idx="56">
                  <c:v>2.5</c:v>
                </c:pt>
                <c:pt idx="57">
                  <c:v>2.5</c:v>
                </c:pt>
                <c:pt idx="58">
                  <c:v>2.5</c:v>
                </c:pt>
                <c:pt idx="59">
                  <c:v>2.5</c:v>
                </c:pt>
                <c:pt idx="60">
                  <c:v>2.5</c:v>
                </c:pt>
                <c:pt idx="61">
                  <c:v>2.5</c:v>
                </c:pt>
                <c:pt idx="62">
                  <c:v>2.5</c:v>
                </c:pt>
                <c:pt idx="63">
                  <c:v>2.5</c:v>
                </c:pt>
                <c:pt idx="64">
                  <c:v>2.5</c:v>
                </c:pt>
                <c:pt idx="65">
                  <c:v>3.5</c:v>
                </c:pt>
                <c:pt idx="66">
                  <c:v>3.5</c:v>
                </c:pt>
                <c:pt idx="67">
                  <c:v>3.5</c:v>
                </c:pt>
                <c:pt idx="68">
                  <c:v>3.5</c:v>
                </c:pt>
                <c:pt idx="69">
                  <c:v>3.5</c:v>
                </c:pt>
                <c:pt idx="70">
                  <c:v>3.5</c:v>
                </c:pt>
                <c:pt idx="71">
                  <c:v>3.5</c:v>
                </c:pt>
                <c:pt idx="72">
                  <c:v>3.5</c:v>
                </c:pt>
                <c:pt idx="73">
                  <c:v>3.5</c:v>
                </c:pt>
                <c:pt idx="74">
                  <c:v>3.5</c:v>
                </c:pt>
                <c:pt idx="75">
                  <c:v>3.5</c:v>
                </c:pt>
                <c:pt idx="76">
                  <c:v>3.5</c:v>
                </c:pt>
                <c:pt idx="77">
                  <c:v>3.5</c:v>
                </c:pt>
                <c:pt idx="78">
                  <c:v>3.5</c:v>
                </c:pt>
                <c:pt idx="79">
                  <c:v>3.5</c:v>
                </c:pt>
                <c:pt idx="80">
                  <c:v>3.5</c:v>
                </c:pt>
                <c:pt idx="81">
                  <c:v>3.5</c:v>
                </c:pt>
                <c:pt idx="82">
                  <c:v>3.5</c:v>
                </c:pt>
                <c:pt idx="83">
                  <c:v>3.5</c:v>
                </c:pt>
                <c:pt idx="84">
                  <c:v>3.5</c:v>
                </c:pt>
                <c:pt idx="85">
                  <c:v>3.5</c:v>
                </c:pt>
                <c:pt idx="86">
                  <c:v>3.5</c:v>
                </c:pt>
                <c:pt idx="87">
                  <c:v>3.5</c:v>
                </c:pt>
                <c:pt idx="88">
                  <c:v>3.5</c:v>
                </c:pt>
                <c:pt idx="89">
                  <c:v>3.5</c:v>
                </c:pt>
                <c:pt idx="90">
                  <c:v>3.5</c:v>
                </c:pt>
                <c:pt idx="91">
                  <c:v>3.5</c:v>
                </c:pt>
                <c:pt idx="92">
                  <c:v>3.5</c:v>
                </c:pt>
                <c:pt idx="93">
                  <c:v>3.5</c:v>
                </c:pt>
                <c:pt idx="94">
                  <c:v>3.5</c:v>
                </c:pt>
                <c:pt idx="95">
                  <c:v>3.5</c:v>
                </c:pt>
                <c:pt idx="96">
                  <c:v>3.5</c:v>
                </c:pt>
                <c:pt idx="97">
                  <c:v>3.5</c:v>
                </c:pt>
                <c:pt idx="98">
                  <c:v>3.5</c:v>
                </c:pt>
                <c:pt idx="99">
                  <c:v>3.5</c:v>
                </c:pt>
                <c:pt idx="100">
                  <c:v>3.5</c:v>
                </c:pt>
                <c:pt idx="101">
                  <c:v>3.5</c:v>
                </c:pt>
                <c:pt idx="102">
                  <c:v>3.5</c:v>
                </c:pt>
                <c:pt idx="103">
                  <c:v>3.5</c:v>
                </c:pt>
                <c:pt idx="104">
                  <c:v>3.5</c:v>
                </c:pt>
                <c:pt idx="105">
                  <c:v>3.5</c:v>
                </c:pt>
                <c:pt idx="106">
                  <c:v>3.5</c:v>
                </c:pt>
                <c:pt idx="107">
                  <c:v>3.5</c:v>
                </c:pt>
                <c:pt idx="108">
                  <c:v>3.5</c:v>
                </c:pt>
                <c:pt idx="109">
                  <c:v>3.5</c:v>
                </c:pt>
                <c:pt idx="110">
                  <c:v>4.4000000000000004</c:v>
                </c:pt>
                <c:pt idx="111">
                  <c:v>4.4000000000000004</c:v>
                </c:pt>
                <c:pt idx="112">
                  <c:v>4.4000000000000004</c:v>
                </c:pt>
                <c:pt idx="113">
                  <c:v>4.4000000000000004</c:v>
                </c:pt>
                <c:pt idx="114">
                  <c:v>4.4000000000000004</c:v>
                </c:pt>
                <c:pt idx="115">
                  <c:v>4.4000000000000004</c:v>
                </c:pt>
                <c:pt idx="116">
                  <c:v>4.4000000000000004</c:v>
                </c:pt>
                <c:pt idx="117">
                  <c:v>4.4000000000000004</c:v>
                </c:pt>
                <c:pt idx="118">
                  <c:v>4.4000000000000004</c:v>
                </c:pt>
                <c:pt idx="119">
                  <c:v>4.4000000000000004</c:v>
                </c:pt>
                <c:pt idx="120">
                  <c:v>4.4000000000000004</c:v>
                </c:pt>
                <c:pt idx="121">
                  <c:v>4.4000000000000004</c:v>
                </c:pt>
                <c:pt idx="122">
                  <c:v>4.4000000000000004</c:v>
                </c:pt>
                <c:pt idx="123">
                  <c:v>4.4000000000000004</c:v>
                </c:pt>
                <c:pt idx="124">
                  <c:v>4.4000000000000004</c:v>
                </c:pt>
                <c:pt idx="125">
                  <c:v>4.4000000000000004</c:v>
                </c:pt>
                <c:pt idx="126">
                  <c:v>4.4000000000000004</c:v>
                </c:pt>
                <c:pt idx="127">
                  <c:v>4.4000000000000004</c:v>
                </c:pt>
                <c:pt idx="128">
                  <c:v>4.4000000000000004</c:v>
                </c:pt>
                <c:pt idx="129">
                  <c:v>4.4000000000000004</c:v>
                </c:pt>
                <c:pt idx="130">
                  <c:v>4.4000000000000004</c:v>
                </c:pt>
                <c:pt idx="131">
                  <c:v>4.4000000000000004</c:v>
                </c:pt>
                <c:pt idx="132">
                  <c:v>4.4000000000000004</c:v>
                </c:pt>
                <c:pt idx="133">
                  <c:v>4.4000000000000004</c:v>
                </c:pt>
                <c:pt idx="134">
                  <c:v>4.4000000000000004</c:v>
                </c:pt>
                <c:pt idx="135">
                  <c:v>4.4000000000000004</c:v>
                </c:pt>
                <c:pt idx="136">
                  <c:v>4.4000000000000004</c:v>
                </c:pt>
                <c:pt idx="137">
                  <c:v>4.4000000000000004</c:v>
                </c:pt>
                <c:pt idx="138">
                  <c:v>4.4000000000000004</c:v>
                </c:pt>
                <c:pt idx="139">
                  <c:v>4.4000000000000004</c:v>
                </c:pt>
                <c:pt idx="140">
                  <c:v>4.4000000000000004</c:v>
                </c:pt>
                <c:pt idx="141">
                  <c:v>4.4000000000000004</c:v>
                </c:pt>
                <c:pt idx="142">
                  <c:v>4.4000000000000004</c:v>
                </c:pt>
                <c:pt idx="143">
                  <c:v>4.4000000000000004</c:v>
                </c:pt>
                <c:pt idx="144">
                  <c:v>4.4000000000000004</c:v>
                </c:pt>
                <c:pt idx="145">
                  <c:v>4.4000000000000004</c:v>
                </c:pt>
                <c:pt idx="146">
                  <c:v>4.4000000000000004</c:v>
                </c:pt>
                <c:pt idx="147">
                  <c:v>4.4000000000000004</c:v>
                </c:pt>
                <c:pt idx="148">
                  <c:v>4.4000000000000004</c:v>
                </c:pt>
                <c:pt idx="149">
                  <c:v>4.4000000000000004</c:v>
                </c:pt>
                <c:pt idx="150">
                  <c:v>4.4000000000000004</c:v>
                </c:pt>
                <c:pt idx="151">
                  <c:v>4.4000000000000004</c:v>
                </c:pt>
                <c:pt idx="152">
                  <c:v>4.4000000000000004</c:v>
                </c:pt>
                <c:pt idx="153">
                  <c:v>4.4000000000000004</c:v>
                </c:pt>
                <c:pt idx="154">
                  <c:v>4.4000000000000004</c:v>
                </c:pt>
                <c:pt idx="155">
                  <c:v>4.4000000000000004</c:v>
                </c:pt>
                <c:pt idx="156">
                  <c:v>4.4000000000000004</c:v>
                </c:pt>
                <c:pt idx="157">
                  <c:v>4.4000000000000004</c:v>
                </c:pt>
                <c:pt idx="158">
                  <c:v>4.4000000000000004</c:v>
                </c:pt>
                <c:pt idx="159">
                  <c:v>4.4000000000000004</c:v>
                </c:pt>
                <c:pt idx="160">
                  <c:v>4.4000000000000004</c:v>
                </c:pt>
                <c:pt idx="161">
                  <c:v>4.4000000000000004</c:v>
                </c:pt>
                <c:pt idx="162">
                  <c:v>4.4000000000000004</c:v>
                </c:pt>
                <c:pt idx="163">
                  <c:v>4.4000000000000004</c:v>
                </c:pt>
                <c:pt idx="164">
                  <c:v>4.4000000000000004</c:v>
                </c:pt>
                <c:pt idx="165">
                  <c:v>4.4000000000000004</c:v>
                </c:pt>
                <c:pt idx="166">
                  <c:v>4.4000000000000004</c:v>
                </c:pt>
                <c:pt idx="167">
                  <c:v>4.4000000000000004</c:v>
                </c:pt>
                <c:pt idx="168">
                  <c:v>4.4000000000000004</c:v>
                </c:pt>
                <c:pt idx="169">
                  <c:v>4.4000000000000004</c:v>
                </c:pt>
                <c:pt idx="170">
                  <c:v>4.4000000000000004</c:v>
                </c:pt>
                <c:pt idx="171">
                  <c:v>4.4000000000000004</c:v>
                </c:pt>
                <c:pt idx="172">
                  <c:v>4.4000000000000004</c:v>
                </c:pt>
                <c:pt idx="173">
                  <c:v>4.4000000000000004</c:v>
                </c:pt>
                <c:pt idx="174">
                  <c:v>4.4000000000000004</c:v>
                </c:pt>
                <c:pt idx="175">
                  <c:v>4.4000000000000004</c:v>
                </c:pt>
                <c:pt idx="176">
                  <c:v>4.4000000000000004</c:v>
                </c:pt>
                <c:pt idx="177">
                  <c:v>4.4000000000000004</c:v>
                </c:pt>
                <c:pt idx="178">
                  <c:v>4.4000000000000004</c:v>
                </c:pt>
                <c:pt idx="179">
                  <c:v>4.4000000000000004</c:v>
                </c:pt>
                <c:pt idx="180">
                  <c:v>4.4000000000000004</c:v>
                </c:pt>
                <c:pt idx="181">
                  <c:v>4.4000000000000004</c:v>
                </c:pt>
                <c:pt idx="182">
                  <c:v>4.4000000000000004</c:v>
                </c:pt>
                <c:pt idx="183">
                  <c:v>4.4000000000000004</c:v>
                </c:pt>
                <c:pt idx="184">
                  <c:v>4.4000000000000004</c:v>
                </c:pt>
                <c:pt idx="185">
                  <c:v>4.4000000000000004</c:v>
                </c:pt>
                <c:pt idx="186">
                  <c:v>4.4000000000000004</c:v>
                </c:pt>
                <c:pt idx="187">
                  <c:v>4.4000000000000004</c:v>
                </c:pt>
                <c:pt idx="188">
                  <c:v>4.4000000000000004</c:v>
                </c:pt>
                <c:pt idx="189">
                  <c:v>4.4000000000000004</c:v>
                </c:pt>
                <c:pt idx="190">
                  <c:v>4.4000000000000004</c:v>
                </c:pt>
                <c:pt idx="191">
                  <c:v>4.4000000000000004</c:v>
                </c:pt>
                <c:pt idx="192">
                  <c:v>4.4000000000000004</c:v>
                </c:pt>
                <c:pt idx="193">
                  <c:v>4.4000000000000004</c:v>
                </c:pt>
                <c:pt idx="194">
                  <c:v>4.4000000000000004</c:v>
                </c:pt>
                <c:pt idx="195">
                  <c:v>4.4000000000000004</c:v>
                </c:pt>
                <c:pt idx="196">
                  <c:v>4.4000000000000004</c:v>
                </c:pt>
                <c:pt idx="197">
                  <c:v>4.4000000000000004</c:v>
                </c:pt>
                <c:pt idx="198">
                  <c:v>4.4000000000000004</c:v>
                </c:pt>
                <c:pt idx="199">
                  <c:v>4.4000000000000004</c:v>
                </c:pt>
                <c:pt idx="200">
                  <c:v>4.4000000000000004</c:v>
                </c:pt>
                <c:pt idx="201">
                  <c:v>4.4000000000000004</c:v>
                </c:pt>
                <c:pt idx="202">
                  <c:v>4.4000000000000004</c:v>
                </c:pt>
                <c:pt idx="203">
                  <c:v>4.4000000000000004</c:v>
                </c:pt>
                <c:pt idx="204">
                  <c:v>4.4000000000000004</c:v>
                </c:pt>
                <c:pt idx="205">
                  <c:v>4.4000000000000004</c:v>
                </c:pt>
                <c:pt idx="206">
                  <c:v>4.4000000000000004</c:v>
                </c:pt>
                <c:pt idx="207">
                  <c:v>4.4000000000000004</c:v>
                </c:pt>
                <c:pt idx="208">
                  <c:v>4.4000000000000004</c:v>
                </c:pt>
                <c:pt idx="209">
                  <c:v>4.4000000000000004</c:v>
                </c:pt>
                <c:pt idx="210">
                  <c:v>4.4000000000000004</c:v>
                </c:pt>
                <c:pt idx="211">
                  <c:v>4.4000000000000004</c:v>
                </c:pt>
                <c:pt idx="212">
                  <c:v>4.4000000000000004</c:v>
                </c:pt>
                <c:pt idx="213">
                  <c:v>4.4000000000000004</c:v>
                </c:pt>
                <c:pt idx="214">
                  <c:v>4.4000000000000004</c:v>
                </c:pt>
                <c:pt idx="215">
                  <c:v>4.4000000000000004</c:v>
                </c:pt>
                <c:pt idx="216">
                  <c:v>4.4000000000000004</c:v>
                </c:pt>
                <c:pt idx="217">
                  <c:v>4.4000000000000004</c:v>
                </c:pt>
                <c:pt idx="218">
                  <c:v>4.4000000000000004</c:v>
                </c:pt>
                <c:pt idx="219">
                  <c:v>4.4000000000000004</c:v>
                </c:pt>
                <c:pt idx="220">
                  <c:v>4.4000000000000004</c:v>
                </c:pt>
                <c:pt idx="221">
                  <c:v>4.4000000000000004</c:v>
                </c:pt>
                <c:pt idx="222">
                  <c:v>4.4000000000000004</c:v>
                </c:pt>
                <c:pt idx="223">
                  <c:v>4.4000000000000004</c:v>
                </c:pt>
                <c:pt idx="224">
                  <c:v>4.4000000000000004</c:v>
                </c:pt>
                <c:pt idx="225">
                  <c:v>4.4000000000000004</c:v>
                </c:pt>
                <c:pt idx="226">
                  <c:v>4.4000000000000004</c:v>
                </c:pt>
                <c:pt idx="227">
                  <c:v>4.4000000000000004</c:v>
                </c:pt>
                <c:pt idx="228">
                  <c:v>4.4000000000000004</c:v>
                </c:pt>
                <c:pt idx="229">
                  <c:v>4.4000000000000004</c:v>
                </c:pt>
                <c:pt idx="230">
                  <c:v>4.4000000000000004</c:v>
                </c:pt>
                <c:pt idx="231">
                  <c:v>4.4000000000000004</c:v>
                </c:pt>
                <c:pt idx="232">
                  <c:v>4.4000000000000004</c:v>
                </c:pt>
                <c:pt idx="233">
                  <c:v>4.4000000000000004</c:v>
                </c:pt>
                <c:pt idx="234">
                  <c:v>4.4000000000000004</c:v>
                </c:pt>
                <c:pt idx="235">
                  <c:v>4.4000000000000004</c:v>
                </c:pt>
                <c:pt idx="236">
                  <c:v>4.4000000000000004</c:v>
                </c:pt>
                <c:pt idx="237">
                  <c:v>4.4000000000000004</c:v>
                </c:pt>
                <c:pt idx="238">
                  <c:v>4.4000000000000004</c:v>
                </c:pt>
                <c:pt idx="239">
                  <c:v>4.4000000000000004</c:v>
                </c:pt>
                <c:pt idx="240">
                  <c:v>4.4000000000000004</c:v>
                </c:pt>
                <c:pt idx="241">
                  <c:v>4.4000000000000004</c:v>
                </c:pt>
                <c:pt idx="242">
                  <c:v>4.4000000000000004</c:v>
                </c:pt>
              </c:numCache>
            </c:numRef>
          </c:val>
          <c:smooth val="0"/>
          <c:extLst>
            <c:ext xmlns:c16="http://schemas.microsoft.com/office/drawing/2014/chart" uri="{C3380CC4-5D6E-409C-BE32-E72D297353CC}">
              <c16:uniqueId val="{00000002-61D7-4D52-9AF8-6BAA9C8D1F18}"/>
            </c:ext>
          </c:extLst>
        </c:ser>
        <c:ser>
          <c:idx val="3"/>
          <c:order val="3"/>
          <c:spPr>
            <a:ln w="19050" cmpd="sng">
              <a:solidFill>
                <a:srgbClr val="B25E25"/>
              </a:solidFill>
              <a:prstDash val="dash"/>
            </a:ln>
          </c:spPr>
          <c:marker>
            <c:symbol val="circle"/>
            <c:size val="5"/>
            <c:spPr>
              <a:solidFill>
                <a:srgbClr val="B25E25"/>
              </a:solidFill>
              <a:ln cmpd="sng">
                <a:solidFill>
                  <a:srgbClr val="B25E25"/>
                </a:solidFill>
              </a:ln>
            </c:spPr>
          </c:marker>
          <c:cat>
            <c:numRef>
              <c:f>'Params and sources'!$A$71:$A$313</c:f>
              <c:numCache>
                <c:formatCode>General</c:formatCode>
                <c:ptCount val="243"/>
                <c:pt idx="0">
                  <c:v>0.1</c:v>
                </c:pt>
                <c:pt idx="1">
                  <c:v>0.15000000000000002</c:v>
                </c:pt>
                <c:pt idx="2">
                  <c:v>0.2</c:v>
                </c:pt>
                <c:pt idx="3">
                  <c:v>0.25</c:v>
                </c:pt>
                <c:pt idx="4">
                  <c:v>0.3</c:v>
                </c:pt>
                <c:pt idx="5">
                  <c:v>0.35</c:v>
                </c:pt>
                <c:pt idx="6">
                  <c:v>0.39999999999999997</c:v>
                </c:pt>
                <c:pt idx="7">
                  <c:v>0.44999999999999996</c:v>
                </c:pt>
                <c:pt idx="8">
                  <c:v>0.49999999999999994</c:v>
                </c:pt>
                <c:pt idx="9">
                  <c:v>0.54999999999999993</c:v>
                </c:pt>
                <c:pt idx="10">
                  <c:v>0.6</c:v>
                </c:pt>
                <c:pt idx="11">
                  <c:v>0.65</c:v>
                </c:pt>
                <c:pt idx="12">
                  <c:v>0.70000000000000007</c:v>
                </c:pt>
                <c:pt idx="13">
                  <c:v>0.75000000000000011</c:v>
                </c:pt>
                <c:pt idx="14">
                  <c:v>0.80000000000000016</c:v>
                </c:pt>
                <c:pt idx="15">
                  <c:v>0.8500000000000002</c:v>
                </c:pt>
                <c:pt idx="16">
                  <c:v>0.90000000000000024</c:v>
                </c:pt>
                <c:pt idx="17">
                  <c:v>0.95000000000000029</c:v>
                </c:pt>
                <c:pt idx="18">
                  <c:v>1.0000000000000002</c:v>
                </c:pt>
                <c:pt idx="19">
                  <c:v>1.0500000000000003</c:v>
                </c:pt>
                <c:pt idx="20">
                  <c:v>1.1000000000000003</c:v>
                </c:pt>
                <c:pt idx="21">
                  <c:v>1.1500000000000004</c:v>
                </c:pt>
                <c:pt idx="22">
                  <c:v>1.2000000000000004</c:v>
                </c:pt>
                <c:pt idx="23">
                  <c:v>1.2500000000000004</c:v>
                </c:pt>
                <c:pt idx="24">
                  <c:v>1.3000000000000005</c:v>
                </c:pt>
                <c:pt idx="25">
                  <c:v>1.3500000000000005</c:v>
                </c:pt>
                <c:pt idx="26">
                  <c:v>1.4000000000000006</c:v>
                </c:pt>
                <c:pt idx="27">
                  <c:v>1.4500000000000006</c:v>
                </c:pt>
                <c:pt idx="28">
                  <c:v>1.5000000000000007</c:v>
                </c:pt>
                <c:pt idx="29">
                  <c:v>1.5500000000000007</c:v>
                </c:pt>
                <c:pt idx="30">
                  <c:v>1.6000000000000008</c:v>
                </c:pt>
                <c:pt idx="31">
                  <c:v>1.6500000000000008</c:v>
                </c:pt>
                <c:pt idx="32">
                  <c:v>1.7000000000000008</c:v>
                </c:pt>
                <c:pt idx="33">
                  <c:v>1.7500000000000009</c:v>
                </c:pt>
                <c:pt idx="34">
                  <c:v>1.8000000000000009</c:v>
                </c:pt>
                <c:pt idx="35">
                  <c:v>1.850000000000001</c:v>
                </c:pt>
                <c:pt idx="36">
                  <c:v>1.900000000000001</c:v>
                </c:pt>
                <c:pt idx="37">
                  <c:v>1.9500000000000011</c:v>
                </c:pt>
                <c:pt idx="38">
                  <c:v>2.0000000000000009</c:v>
                </c:pt>
                <c:pt idx="39">
                  <c:v>2.0500000000000007</c:v>
                </c:pt>
                <c:pt idx="40">
                  <c:v>2.1000000000000005</c:v>
                </c:pt>
                <c:pt idx="41">
                  <c:v>2.1500000000000004</c:v>
                </c:pt>
                <c:pt idx="42">
                  <c:v>2.2000000000000002</c:v>
                </c:pt>
                <c:pt idx="43">
                  <c:v>2.25</c:v>
                </c:pt>
                <c:pt idx="44">
                  <c:v>2.2999999999999998</c:v>
                </c:pt>
                <c:pt idx="45">
                  <c:v>2.3499999999999996</c:v>
                </c:pt>
                <c:pt idx="46">
                  <c:v>2.3999999999999995</c:v>
                </c:pt>
                <c:pt idx="47">
                  <c:v>2.4499999999999993</c:v>
                </c:pt>
                <c:pt idx="48">
                  <c:v>2.4999999999999991</c:v>
                </c:pt>
                <c:pt idx="49">
                  <c:v>2.5499999999999989</c:v>
                </c:pt>
                <c:pt idx="50">
                  <c:v>2.5999999999999988</c:v>
                </c:pt>
                <c:pt idx="51">
                  <c:v>2.6499999999999986</c:v>
                </c:pt>
                <c:pt idx="52">
                  <c:v>2.6999999999999984</c:v>
                </c:pt>
                <c:pt idx="53">
                  <c:v>2.7499999999999982</c:v>
                </c:pt>
                <c:pt idx="54">
                  <c:v>2.799999999999998</c:v>
                </c:pt>
                <c:pt idx="55">
                  <c:v>2.8499999999999979</c:v>
                </c:pt>
                <c:pt idx="56">
                  <c:v>2.8999999999999977</c:v>
                </c:pt>
                <c:pt idx="57">
                  <c:v>2.9499999999999975</c:v>
                </c:pt>
                <c:pt idx="58">
                  <c:v>2.9999999999999973</c:v>
                </c:pt>
                <c:pt idx="59">
                  <c:v>3.0499999999999972</c:v>
                </c:pt>
                <c:pt idx="60">
                  <c:v>3.099999999999997</c:v>
                </c:pt>
                <c:pt idx="61">
                  <c:v>3.1499999999999968</c:v>
                </c:pt>
                <c:pt idx="62">
                  <c:v>3.1999999999999966</c:v>
                </c:pt>
                <c:pt idx="63">
                  <c:v>3.2499999999999964</c:v>
                </c:pt>
                <c:pt idx="64">
                  <c:v>3.2999999999999963</c:v>
                </c:pt>
                <c:pt idx="65">
                  <c:v>3.3499999999999961</c:v>
                </c:pt>
                <c:pt idx="66">
                  <c:v>3.3999999999999959</c:v>
                </c:pt>
                <c:pt idx="67">
                  <c:v>3.4499999999999957</c:v>
                </c:pt>
                <c:pt idx="68">
                  <c:v>3.4999999999999956</c:v>
                </c:pt>
                <c:pt idx="69">
                  <c:v>3.5499999999999954</c:v>
                </c:pt>
                <c:pt idx="70">
                  <c:v>3.5999999999999952</c:v>
                </c:pt>
                <c:pt idx="71">
                  <c:v>3.649999999999995</c:v>
                </c:pt>
                <c:pt idx="72">
                  <c:v>3.6999999999999948</c:v>
                </c:pt>
                <c:pt idx="73">
                  <c:v>3.7499999999999947</c:v>
                </c:pt>
                <c:pt idx="74">
                  <c:v>3.7999999999999945</c:v>
                </c:pt>
                <c:pt idx="75">
                  <c:v>3.8499999999999943</c:v>
                </c:pt>
                <c:pt idx="76">
                  <c:v>3.8999999999999941</c:v>
                </c:pt>
                <c:pt idx="77">
                  <c:v>3.949999999999994</c:v>
                </c:pt>
                <c:pt idx="78">
                  <c:v>3.9999999999999938</c:v>
                </c:pt>
                <c:pt idx="79">
                  <c:v>4.0499999999999936</c:v>
                </c:pt>
                <c:pt idx="80">
                  <c:v>4.0999999999999934</c:v>
                </c:pt>
                <c:pt idx="81">
                  <c:v>4.1499999999999932</c:v>
                </c:pt>
                <c:pt idx="82">
                  <c:v>4.1999999999999931</c:v>
                </c:pt>
                <c:pt idx="83">
                  <c:v>4.2499999999999929</c:v>
                </c:pt>
                <c:pt idx="84">
                  <c:v>4.2999999999999927</c:v>
                </c:pt>
                <c:pt idx="85">
                  <c:v>4.3499999999999925</c:v>
                </c:pt>
                <c:pt idx="86">
                  <c:v>4.3999999999999924</c:v>
                </c:pt>
                <c:pt idx="87">
                  <c:v>4.4499999999999922</c:v>
                </c:pt>
                <c:pt idx="88">
                  <c:v>4.499999999999992</c:v>
                </c:pt>
                <c:pt idx="89">
                  <c:v>4.5499999999999918</c:v>
                </c:pt>
                <c:pt idx="90">
                  <c:v>4.5999999999999917</c:v>
                </c:pt>
                <c:pt idx="91">
                  <c:v>4.6499999999999915</c:v>
                </c:pt>
                <c:pt idx="92">
                  <c:v>4.6999999999999913</c:v>
                </c:pt>
                <c:pt idx="93">
                  <c:v>4.7499999999999911</c:v>
                </c:pt>
                <c:pt idx="94">
                  <c:v>4.7999999999999909</c:v>
                </c:pt>
                <c:pt idx="95">
                  <c:v>4.8499999999999908</c:v>
                </c:pt>
                <c:pt idx="96">
                  <c:v>4.8999999999999906</c:v>
                </c:pt>
                <c:pt idx="97">
                  <c:v>4.9499999999999904</c:v>
                </c:pt>
                <c:pt idx="98">
                  <c:v>4.9999999999999902</c:v>
                </c:pt>
                <c:pt idx="99">
                  <c:v>5.0499999999999901</c:v>
                </c:pt>
                <c:pt idx="100">
                  <c:v>5.0999999999999899</c:v>
                </c:pt>
                <c:pt idx="101">
                  <c:v>5.1499999999999897</c:v>
                </c:pt>
                <c:pt idx="102">
                  <c:v>5.1999999999999895</c:v>
                </c:pt>
                <c:pt idx="103">
                  <c:v>5.2499999999999893</c:v>
                </c:pt>
                <c:pt idx="104">
                  <c:v>5.2999999999999892</c:v>
                </c:pt>
                <c:pt idx="105">
                  <c:v>5.349999999999989</c:v>
                </c:pt>
                <c:pt idx="106">
                  <c:v>5.3999999999999888</c:v>
                </c:pt>
                <c:pt idx="107">
                  <c:v>5.4499999999999886</c:v>
                </c:pt>
                <c:pt idx="108">
                  <c:v>5.4999999999999885</c:v>
                </c:pt>
                <c:pt idx="109">
                  <c:v>5.5499999999999883</c:v>
                </c:pt>
                <c:pt idx="110">
                  <c:v>5.5999999999999881</c:v>
                </c:pt>
                <c:pt idx="111">
                  <c:v>5.6499999999999879</c:v>
                </c:pt>
                <c:pt idx="112">
                  <c:v>5.6999999999999877</c:v>
                </c:pt>
                <c:pt idx="113">
                  <c:v>5.7499999999999876</c:v>
                </c:pt>
                <c:pt idx="114">
                  <c:v>5.7999999999999874</c:v>
                </c:pt>
                <c:pt idx="115">
                  <c:v>5.8499999999999872</c:v>
                </c:pt>
                <c:pt idx="116">
                  <c:v>5.899999999999987</c:v>
                </c:pt>
                <c:pt idx="117">
                  <c:v>5.9499999999999869</c:v>
                </c:pt>
                <c:pt idx="118">
                  <c:v>5.9999999999999867</c:v>
                </c:pt>
                <c:pt idx="119">
                  <c:v>6.0499999999999865</c:v>
                </c:pt>
                <c:pt idx="120">
                  <c:v>6.0999999999999863</c:v>
                </c:pt>
                <c:pt idx="121">
                  <c:v>6.1499999999999861</c:v>
                </c:pt>
                <c:pt idx="122">
                  <c:v>6.199999999999986</c:v>
                </c:pt>
                <c:pt idx="123">
                  <c:v>6.2499999999999858</c:v>
                </c:pt>
                <c:pt idx="124">
                  <c:v>6.2999999999999856</c:v>
                </c:pt>
                <c:pt idx="125">
                  <c:v>6.3499999999999854</c:v>
                </c:pt>
                <c:pt idx="126">
                  <c:v>6.3999999999999853</c:v>
                </c:pt>
                <c:pt idx="127">
                  <c:v>6.4499999999999851</c:v>
                </c:pt>
                <c:pt idx="128">
                  <c:v>6.4999999999999849</c:v>
                </c:pt>
                <c:pt idx="129">
                  <c:v>6.5499999999999847</c:v>
                </c:pt>
                <c:pt idx="130">
                  <c:v>6.5999999999999845</c:v>
                </c:pt>
                <c:pt idx="131">
                  <c:v>6.6499999999999844</c:v>
                </c:pt>
                <c:pt idx="132">
                  <c:v>6.6999999999999842</c:v>
                </c:pt>
                <c:pt idx="133">
                  <c:v>6.749999999999984</c:v>
                </c:pt>
                <c:pt idx="134">
                  <c:v>6.7999999999999838</c:v>
                </c:pt>
                <c:pt idx="135">
                  <c:v>6.8499999999999837</c:v>
                </c:pt>
                <c:pt idx="136">
                  <c:v>6.8999999999999835</c:v>
                </c:pt>
                <c:pt idx="137">
                  <c:v>6.9499999999999833</c:v>
                </c:pt>
                <c:pt idx="138">
                  <c:v>6.9999999999999831</c:v>
                </c:pt>
                <c:pt idx="139">
                  <c:v>7.0499999999999829</c:v>
                </c:pt>
                <c:pt idx="140">
                  <c:v>7.0999999999999828</c:v>
                </c:pt>
                <c:pt idx="141">
                  <c:v>7.1499999999999826</c:v>
                </c:pt>
                <c:pt idx="142">
                  <c:v>7.1999999999999824</c:v>
                </c:pt>
                <c:pt idx="143">
                  <c:v>7.2499999999999822</c:v>
                </c:pt>
                <c:pt idx="144">
                  <c:v>7.2999999999999821</c:v>
                </c:pt>
                <c:pt idx="145">
                  <c:v>7.3499999999999819</c:v>
                </c:pt>
                <c:pt idx="146">
                  <c:v>7.3999999999999817</c:v>
                </c:pt>
                <c:pt idx="147">
                  <c:v>7.4499999999999815</c:v>
                </c:pt>
                <c:pt idx="148">
                  <c:v>7.4999999999999813</c:v>
                </c:pt>
                <c:pt idx="149">
                  <c:v>7.5499999999999812</c:v>
                </c:pt>
                <c:pt idx="150">
                  <c:v>7.599999999999981</c:v>
                </c:pt>
                <c:pt idx="151">
                  <c:v>7.6499999999999808</c:v>
                </c:pt>
                <c:pt idx="152">
                  <c:v>7.6999999999999806</c:v>
                </c:pt>
                <c:pt idx="153">
                  <c:v>7.7499999999999805</c:v>
                </c:pt>
                <c:pt idx="154">
                  <c:v>7.7999999999999803</c:v>
                </c:pt>
                <c:pt idx="155">
                  <c:v>7.8499999999999801</c:v>
                </c:pt>
                <c:pt idx="156">
                  <c:v>7.8999999999999799</c:v>
                </c:pt>
                <c:pt idx="157">
                  <c:v>7.9499999999999797</c:v>
                </c:pt>
                <c:pt idx="158">
                  <c:v>7.9999999999999796</c:v>
                </c:pt>
                <c:pt idx="159">
                  <c:v>8.0499999999999794</c:v>
                </c:pt>
                <c:pt idx="160">
                  <c:v>8.0999999999999801</c:v>
                </c:pt>
                <c:pt idx="161">
                  <c:v>8.1499999999999808</c:v>
                </c:pt>
                <c:pt idx="162">
                  <c:v>8.1999999999999815</c:v>
                </c:pt>
                <c:pt idx="163">
                  <c:v>8.2499999999999822</c:v>
                </c:pt>
                <c:pt idx="164">
                  <c:v>8.2999999999999829</c:v>
                </c:pt>
                <c:pt idx="165">
                  <c:v>8.3499999999999837</c:v>
                </c:pt>
                <c:pt idx="166">
                  <c:v>8.3999999999999844</c:v>
                </c:pt>
                <c:pt idx="167">
                  <c:v>8.4499999999999851</c:v>
                </c:pt>
                <c:pt idx="168">
                  <c:v>8.4999999999999858</c:v>
                </c:pt>
                <c:pt idx="169">
                  <c:v>8.5499999999999865</c:v>
                </c:pt>
                <c:pt idx="170">
                  <c:v>8.5999999999999872</c:v>
                </c:pt>
                <c:pt idx="171">
                  <c:v>8.6499999999999879</c:v>
                </c:pt>
                <c:pt idx="172">
                  <c:v>8.6999999999999886</c:v>
                </c:pt>
                <c:pt idx="173">
                  <c:v>8.7499999999999893</c:v>
                </c:pt>
                <c:pt idx="174">
                  <c:v>8.7999999999999901</c:v>
                </c:pt>
                <c:pt idx="175">
                  <c:v>8.8499999999999908</c:v>
                </c:pt>
                <c:pt idx="176">
                  <c:v>8.8999999999999915</c:v>
                </c:pt>
                <c:pt idx="177">
                  <c:v>8.9499999999999922</c:v>
                </c:pt>
                <c:pt idx="178">
                  <c:v>8.9999999999999929</c:v>
                </c:pt>
                <c:pt idx="179">
                  <c:v>9.0499999999999936</c:v>
                </c:pt>
                <c:pt idx="180">
                  <c:v>9.0999999999999943</c:v>
                </c:pt>
                <c:pt idx="181">
                  <c:v>9.149999999999995</c:v>
                </c:pt>
                <c:pt idx="182">
                  <c:v>9.1999999999999957</c:v>
                </c:pt>
                <c:pt idx="183">
                  <c:v>9.2499999999999964</c:v>
                </c:pt>
                <c:pt idx="184">
                  <c:v>9.2999999999999972</c:v>
                </c:pt>
                <c:pt idx="185">
                  <c:v>9.3499999999999979</c:v>
                </c:pt>
                <c:pt idx="186">
                  <c:v>9.3999999999999986</c:v>
                </c:pt>
                <c:pt idx="187">
                  <c:v>9.4499999999999993</c:v>
                </c:pt>
                <c:pt idx="188">
                  <c:v>9.5</c:v>
                </c:pt>
                <c:pt idx="189">
                  <c:v>9.5500000000000007</c:v>
                </c:pt>
                <c:pt idx="190">
                  <c:v>9.6000000000000014</c:v>
                </c:pt>
                <c:pt idx="191">
                  <c:v>9.6500000000000021</c:v>
                </c:pt>
                <c:pt idx="192">
                  <c:v>9.7000000000000028</c:v>
                </c:pt>
                <c:pt idx="193">
                  <c:v>9.7500000000000036</c:v>
                </c:pt>
                <c:pt idx="194">
                  <c:v>9.8000000000000043</c:v>
                </c:pt>
                <c:pt idx="195">
                  <c:v>9.850000000000005</c:v>
                </c:pt>
                <c:pt idx="196">
                  <c:v>9.9000000000000057</c:v>
                </c:pt>
                <c:pt idx="197">
                  <c:v>9.9500000000000064</c:v>
                </c:pt>
                <c:pt idx="198">
                  <c:v>10.000000000000007</c:v>
                </c:pt>
                <c:pt idx="199">
                  <c:v>10.050000000000008</c:v>
                </c:pt>
                <c:pt idx="200">
                  <c:v>10.100000000000009</c:v>
                </c:pt>
                <c:pt idx="201">
                  <c:v>10.150000000000009</c:v>
                </c:pt>
                <c:pt idx="202">
                  <c:v>10.20000000000001</c:v>
                </c:pt>
                <c:pt idx="203">
                  <c:v>10.250000000000011</c:v>
                </c:pt>
                <c:pt idx="204">
                  <c:v>10.300000000000011</c:v>
                </c:pt>
                <c:pt idx="205">
                  <c:v>10.350000000000012</c:v>
                </c:pt>
                <c:pt idx="206">
                  <c:v>10.400000000000013</c:v>
                </c:pt>
                <c:pt idx="207">
                  <c:v>10.450000000000014</c:v>
                </c:pt>
                <c:pt idx="208">
                  <c:v>10.500000000000014</c:v>
                </c:pt>
                <c:pt idx="209">
                  <c:v>10.550000000000015</c:v>
                </c:pt>
                <c:pt idx="210">
                  <c:v>10.600000000000016</c:v>
                </c:pt>
                <c:pt idx="211">
                  <c:v>10.650000000000016</c:v>
                </c:pt>
                <c:pt idx="212">
                  <c:v>10.700000000000017</c:v>
                </c:pt>
                <c:pt idx="213">
                  <c:v>10.750000000000018</c:v>
                </c:pt>
                <c:pt idx="214">
                  <c:v>10.800000000000018</c:v>
                </c:pt>
                <c:pt idx="215">
                  <c:v>10.850000000000019</c:v>
                </c:pt>
                <c:pt idx="216">
                  <c:v>10.90000000000002</c:v>
                </c:pt>
                <c:pt idx="217">
                  <c:v>10.950000000000021</c:v>
                </c:pt>
                <c:pt idx="218">
                  <c:v>11.000000000000021</c:v>
                </c:pt>
                <c:pt idx="219">
                  <c:v>11.050000000000022</c:v>
                </c:pt>
                <c:pt idx="220">
                  <c:v>11.100000000000023</c:v>
                </c:pt>
                <c:pt idx="221">
                  <c:v>11.150000000000023</c:v>
                </c:pt>
                <c:pt idx="222">
                  <c:v>11.200000000000024</c:v>
                </c:pt>
                <c:pt idx="223">
                  <c:v>11.250000000000025</c:v>
                </c:pt>
                <c:pt idx="224">
                  <c:v>11.300000000000026</c:v>
                </c:pt>
                <c:pt idx="225">
                  <c:v>11.350000000000026</c:v>
                </c:pt>
                <c:pt idx="226">
                  <c:v>11.400000000000027</c:v>
                </c:pt>
                <c:pt idx="227">
                  <c:v>11.450000000000028</c:v>
                </c:pt>
                <c:pt idx="228">
                  <c:v>11.500000000000028</c:v>
                </c:pt>
                <c:pt idx="229">
                  <c:v>11.550000000000029</c:v>
                </c:pt>
                <c:pt idx="230">
                  <c:v>11.60000000000003</c:v>
                </c:pt>
                <c:pt idx="231">
                  <c:v>11.650000000000031</c:v>
                </c:pt>
                <c:pt idx="232">
                  <c:v>11.700000000000031</c:v>
                </c:pt>
                <c:pt idx="233">
                  <c:v>11.750000000000032</c:v>
                </c:pt>
                <c:pt idx="234">
                  <c:v>11.800000000000033</c:v>
                </c:pt>
                <c:pt idx="235">
                  <c:v>11.850000000000033</c:v>
                </c:pt>
                <c:pt idx="236">
                  <c:v>11.900000000000034</c:v>
                </c:pt>
                <c:pt idx="237">
                  <c:v>11.950000000000035</c:v>
                </c:pt>
                <c:pt idx="238">
                  <c:v>12.000000000000036</c:v>
                </c:pt>
                <c:pt idx="239">
                  <c:v>12.050000000000036</c:v>
                </c:pt>
                <c:pt idx="240">
                  <c:v>12.100000000000037</c:v>
                </c:pt>
                <c:pt idx="241">
                  <c:v>12.150000000000038</c:v>
                </c:pt>
                <c:pt idx="242">
                  <c:v>12.200000000000038</c:v>
                </c:pt>
              </c:numCache>
            </c:numRef>
          </c:cat>
          <c:val>
            <c:numRef>
              <c:f>'Params and sources'!$F$71:$F$335</c:f>
              <c:numCache>
                <c:formatCode>General</c:formatCode>
                <c:ptCount val="265"/>
                <c:pt idx="0">
                  <c:v>6</c:v>
                </c:pt>
                <c:pt idx="1">
                  <c:v>6</c:v>
                </c:pt>
                <c:pt idx="2">
                  <c:v>6</c:v>
                </c:pt>
                <c:pt idx="3">
                  <c:v>6</c:v>
                </c:pt>
                <c:pt idx="4" formatCode="#,##0">
                  <c:v>4</c:v>
                </c:pt>
                <c:pt idx="5" formatCode="#,##0">
                  <c:v>4</c:v>
                </c:pt>
                <c:pt idx="6" formatCode="#,##0">
                  <c:v>4</c:v>
                </c:pt>
                <c:pt idx="7" formatCode="#,##0">
                  <c:v>4</c:v>
                </c:pt>
                <c:pt idx="8" formatCode="#,##0">
                  <c:v>4</c:v>
                </c:pt>
                <c:pt idx="9" formatCode="#,##0">
                  <c:v>4</c:v>
                </c:pt>
                <c:pt idx="10" formatCode="#,##0">
                  <c:v>4</c:v>
                </c:pt>
                <c:pt idx="11" formatCode="#,##0">
                  <c:v>4</c:v>
                </c:pt>
                <c:pt idx="12" formatCode="#,##0">
                  <c:v>4</c:v>
                </c:pt>
                <c:pt idx="13" formatCode="#,##0">
                  <c:v>4</c:v>
                </c:pt>
                <c:pt idx="14" formatCode="#,##0">
                  <c:v>4</c:v>
                </c:pt>
                <c:pt idx="15" formatCode="#,##0">
                  <c:v>4</c:v>
                </c:pt>
                <c:pt idx="16" formatCode="#,##0">
                  <c:v>4</c:v>
                </c:pt>
                <c:pt idx="17" formatCode="#,##0">
                  <c:v>4</c:v>
                </c:pt>
                <c:pt idx="18" formatCode="#,##0">
                  <c:v>4</c:v>
                </c:pt>
                <c:pt idx="19" formatCode="#,##0">
                  <c:v>4</c:v>
                </c:pt>
                <c:pt idx="20" formatCode="#,##0">
                  <c:v>4</c:v>
                </c:pt>
                <c:pt idx="21" formatCode="#,##0">
                  <c:v>4</c:v>
                </c:pt>
                <c:pt idx="22" formatCode="#,##0">
                  <c:v>4</c:v>
                </c:pt>
                <c:pt idx="23" formatCode="#,##0">
                  <c:v>4</c:v>
                </c:pt>
                <c:pt idx="24" formatCode="#,##0">
                  <c:v>4</c:v>
                </c:pt>
                <c:pt idx="25" formatCode="#,##0">
                  <c:v>4</c:v>
                </c:pt>
                <c:pt idx="26" formatCode="#,##0">
                  <c:v>4</c:v>
                </c:pt>
                <c:pt idx="27" formatCode="#,##0">
                  <c:v>4</c:v>
                </c:pt>
                <c:pt idx="28" formatCode="#,##0">
                  <c:v>4</c:v>
                </c:pt>
                <c:pt idx="29" formatCode="#,##0">
                  <c:v>4</c:v>
                </c:pt>
                <c:pt idx="30" formatCode="#,##0">
                  <c:v>4</c:v>
                </c:pt>
                <c:pt idx="31" formatCode="#,##0">
                  <c:v>4</c:v>
                </c:pt>
                <c:pt idx="32" formatCode="#,##0">
                  <c:v>4</c:v>
                </c:pt>
                <c:pt idx="33" formatCode="#,##0">
                  <c:v>4</c:v>
                </c:pt>
                <c:pt idx="34" formatCode="#,##0">
                  <c:v>4</c:v>
                </c:pt>
                <c:pt idx="35" formatCode="#,##0">
                  <c:v>4</c:v>
                </c:pt>
                <c:pt idx="36" formatCode="#,##0">
                  <c:v>4</c:v>
                </c:pt>
                <c:pt idx="37" formatCode="#,##0">
                  <c:v>4</c:v>
                </c:pt>
                <c:pt idx="38" formatCode="#,##0">
                  <c:v>4</c:v>
                </c:pt>
                <c:pt idx="39" formatCode="#,##0">
                  <c:v>4</c:v>
                </c:pt>
                <c:pt idx="40" formatCode="#,##0">
                  <c:v>4</c:v>
                </c:pt>
                <c:pt idx="41" formatCode="#,##0">
                  <c:v>4</c:v>
                </c:pt>
                <c:pt idx="42" formatCode="#,##0">
                  <c:v>4</c:v>
                </c:pt>
                <c:pt idx="43" formatCode="#,##0">
                  <c:v>4</c:v>
                </c:pt>
                <c:pt idx="44" formatCode="#,##0">
                  <c:v>4</c:v>
                </c:pt>
                <c:pt idx="45" formatCode="#,##0">
                  <c:v>4</c:v>
                </c:pt>
                <c:pt idx="46" formatCode="#,##0">
                  <c:v>4</c:v>
                </c:pt>
                <c:pt idx="47" formatCode="#,##0">
                  <c:v>4</c:v>
                </c:pt>
                <c:pt idx="48" formatCode="#,##0">
                  <c:v>4</c:v>
                </c:pt>
                <c:pt idx="49" formatCode="#,##0">
                  <c:v>4</c:v>
                </c:pt>
                <c:pt idx="50" formatCode="#,##0">
                  <c:v>4</c:v>
                </c:pt>
                <c:pt idx="51" formatCode="#,##0">
                  <c:v>4</c:v>
                </c:pt>
                <c:pt idx="52" formatCode="#,##0">
                  <c:v>4</c:v>
                </c:pt>
                <c:pt idx="53" formatCode="#,##0">
                  <c:v>4</c:v>
                </c:pt>
                <c:pt idx="54" formatCode="#,##0">
                  <c:v>4</c:v>
                </c:pt>
                <c:pt idx="55" formatCode="#,##0">
                  <c:v>4</c:v>
                </c:pt>
                <c:pt idx="56" formatCode="#,##0">
                  <c:v>4</c:v>
                </c:pt>
                <c:pt idx="57" formatCode="#,##0">
                  <c:v>4</c:v>
                </c:pt>
                <c:pt idx="58" formatCode="#,##0">
                  <c:v>4</c:v>
                </c:pt>
                <c:pt idx="59" formatCode="#,##0">
                  <c:v>4</c:v>
                </c:pt>
                <c:pt idx="60" formatCode="#,##0">
                  <c:v>4</c:v>
                </c:pt>
                <c:pt idx="61" formatCode="#,##0">
                  <c:v>4</c:v>
                </c:pt>
                <c:pt idx="62" formatCode="#,##0">
                  <c:v>4</c:v>
                </c:pt>
                <c:pt idx="63" formatCode="#,##0">
                  <c:v>4</c:v>
                </c:pt>
                <c:pt idx="64" formatCode="#,##0">
                  <c:v>4</c:v>
                </c:pt>
                <c:pt idx="65" formatCode="#,##0">
                  <c:v>4</c:v>
                </c:pt>
                <c:pt idx="66" formatCode="#,##0">
                  <c:v>4</c:v>
                </c:pt>
                <c:pt idx="67" formatCode="#,##0">
                  <c:v>4</c:v>
                </c:pt>
                <c:pt idx="68" formatCode="#,##0">
                  <c:v>4</c:v>
                </c:pt>
                <c:pt idx="69" formatCode="#,##0">
                  <c:v>4</c:v>
                </c:pt>
                <c:pt idx="70" formatCode="#,##0">
                  <c:v>4</c:v>
                </c:pt>
                <c:pt idx="71" formatCode="#,##0">
                  <c:v>4</c:v>
                </c:pt>
                <c:pt idx="72" formatCode="#,##0">
                  <c:v>4</c:v>
                </c:pt>
                <c:pt idx="73" formatCode="#,##0">
                  <c:v>4</c:v>
                </c:pt>
                <c:pt idx="74" formatCode="#,##0">
                  <c:v>4</c:v>
                </c:pt>
                <c:pt idx="75" formatCode="#,##0">
                  <c:v>4</c:v>
                </c:pt>
                <c:pt idx="76" formatCode="#,##0">
                  <c:v>4</c:v>
                </c:pt>
                <c:pt idx="77" formatCode="#,##0">
                  <c:v>4</c:v>
                </c:pt>
                <c:pt idx="78" formatCode="#,##0">
                  <c:v>4</c:v>
                </c:pt>
                <c:pt idx="79" formatCode="#,##0">
                  <c:v>4</c:v>
                </c:pt>
                <c:pt idx="80" formatCode="#,##0">
                  <c:v>4</c:v>
                </c:pt>
                <c:pt idx="81" formatCode="#,##0">
                  <c:v>4</c:v>
                </c:pt>
                <c:pt idx="82" formatCode="#,##0">
                  <c:v>4</c:v>
                </c:pt>
                <c:pt idx="83" formatCode="#,##0">
                  <c:v>4</c:v>
                </c:pt>
                <c:pt idx="84" formatCode="#,##0">
                  <c:v>4</c:v>
                </c:pt>
                <c:pt idx="85" formatCode="#,##0">
                  <c:v>4</c:v>
                </c:pt>
                <c:pt idx="86" formatCode="#,##0">
                  <c:v>4</c:v>
                </c:pt>
                <c:pt idx="87" formatCode="#,##0">
                  <c:v>4</c:v>
                </c:pt>
                <c:pt idx="88" formatCode="#,##0">
                  <c:v>4</c:v>
                </c:pt>
                <c:pt idx="89" formatCode="#,##0">
                  <c:v>4</c:v>
                </c:pt>
                <c:pt idx="90" formatCode="#,##0">
                  <c:v>4</c:v>
                </c:pt>
                <c:pt idx="91" formatCode="#,##0">
                  <c:v>4</c:v>
                </c:pt>
                <c:pt idx="92" formatCode="#,##0">
                  <c:v>4</c:v>
                </c:pt>
                <c:pt idx="93" formatCode="#,##0">
                  <c:v>4</c:v>
                </c:pt>
                <c:pt idx="94" formatCode="#,##0">
                  <c:v>4</c:v>
                </c:pt>
                <c:pt idx="95" formatCode="#,##0">
                  <c:v>4</c:v>
                </c:pt>
                <c:pt idx="96" formatCode="#,##0">
                  <c:v>4</c:v>
                </c:pt>
                <c:pt idx="97" formatCode="#,##0">
                  <c:v>4</c:v>
                </c:pt>
                <c:pt idx="98" formatCode="#,##0">
                  <c:v>4</c:v>
                </c:pt>
                <c:pt idx="99" formatCode="#,##0">
                  <c:v>4</c:v>
                </c:pt>
                <c:pt idx="100" formatCode="#,##0">
                  <c:v>4</c:v>
                </c:pt>
                <c:pt idx="101" formatCode="#,##0">
                  <c:v>4</c:v>
                </c:pt>
                <c:pt idx="102" formatCode="#,##0">
                  <c:v>4</c:v>
                </c:pt>
                <c:pt idx="103" formatCode="#,##0">
                  <c:v>4</c:v>
                </c:pt>
                <c:pt idx="104" formatCode="#,##0">
                  <c:v>4</c:v>
                </c:pt>
                <c:pt idx="105" formatCode="#,##0">
                  <c:v>4</c:v>
                </c:pt>
                <c:pt idx="106" formatCode="#,##0">
                  <c:v>4</c:v>
                </c:pt>
                <c:pt idx="107" formatCode="#,##0">
                  <c:v>4</c:v>
                </c:pt>
                <c:pt idx="108" formatCode="#,##0">
                  <c:v>4</c:v>
                </c:pt>
                <c:pt idx="109" formatCode="#,##0">
                  <c:v>4</c:v>
                </c:pt>
                <c:pt idx="110" formatCode="#,##0">
                  <c:v>4</c:v>
                </c:pt>
                <c:pt idx="111" formatCode="#,##0">
                  <c:v>4</c:v>
                </c:pt>
                <c:pt idx="112" formatCode="#,##0">
                  <c:v>4</c:v>
                </c:pt>
                <c:pt idx="113" formatCode="#,##0">
                  <c:v>4</c:v>
                </c:pt>
                <c:pt idx="114" formatCode="#,##0">
                  <c:v>4</c:v>
                </c:pt>
                <c:pt idx="115" formatCode="#,##0">
                  <c:v>4</c:v>
                </c:pt>
                <c:pt idx="116" formatCode="#,##0">
                  <c:v>4</c:v>
                </c:pt>
                <c:pt idx="117" formatCode="#,##0">
                  <c:v>4</c:v>
                </c:pt>
                <c:pt idx="118" formatCode="#,##0">
                  <c:v>4</c:v>
                </c:pt>
                <c:pt idx="119" formatCode="#,##0">
                  <c:v>4</c:v>
                </c:pt>
                <c:pt idx="120" formatCode="#,##0">
                  <c:v>4</c:v>
                </c:pt>
                <c:pt idx="121" formatCode="#,##0">
                  <c:v>4</c:v>
                </c:pt>
                <c:pt idx="122" formatCode="#,##0">
                  <c:v>4</c:v>
                </c:pt>
                <c:pt idx="123" formatCode="#,##0">
                  <c:v>4</c:v>
                </c:pt>
                <c:pt idx="124" formatCode="#,##0">
                  <c:v>4</c:v>
                </c:pt>
                <c:pt idx="125" formatCode="#,##0">
                  <c:v>4</c:v>
                </c:pt>
                <c:pt idx="126" formatCode="#,##0">
                  <c:v>4</c:v>
                </c:pt>
                <c:pt idx="127" formatCode="#,##0">
                  <c:v>4</c:v>
                </c:pt>
                <c:pt idx="128" formatCode="#,##0">
                  <c:v>4</c:v>
                </c:pt>
                <c:pt idx="129" formatCode="#,##0">
                  <c:v>4</c:v>
                </c:pt>
                <c:pt idx="130" formatCode="#,##0">
                  <c:v>4</c:v>
                </c:pt>
                <c:pt idx="131" formatCode="#,##0">
                  <c:v>4</c:v>
                </c:pt>
                <c:pt idx="132" formatCode="#,##0">
                  <c:v>4</c:v>
                </c:pt>
                <c:pt idx="133" formatCode="#,##0">
                  <c:v>4</c:v>
                </c:pt>
                <c:pt idx="134" formatCode="#,##0">
                  <c:v>4</c:v>
                </c:pt>
                <c:pt idx="135" formatCode="#,##0">
                  <c:v>4</c:v>
                </c:pt>
                <c:pt idx="136" formatCode="#,##0">
                  <c:v>4</c:v>
                </c:pt>
                <c:pt idx="137" formatCode="#,##0">
                  <c:v>4</c:v>
                </c:pt>
                <c:pt idx="138" formatCode="#,##0">
                  <c:v>4</c:v>
                </c:pt>
                <c:pt idx="139" formatCode="#,##0">
                  <c:v>4</c:v>
                </c:pt>
                <c:pt idx="140" formatCode="#,##0">
                  <c:v>4</c:v>
                </c:pt>
                <c:pt idx="141" formatCode="#,##0">
                  <c:v>4</c:v>
                </c:pt>
                <c:pt idx="142" formatCode="#,##0">
                  <c:v>4</c:v>
                </c:pt>
                <c:pt idx="143" formatCode="#,##0">
                  <c:v>4</c:v>
                </c:pt>
                <c:pt idx="144" formatCode="#,##0">
                  <c:v>4</c:v>
                </c:pt>
                <c:pt idx="145" formatCode="#,##0">
                  <c:v>4</c:v>
                </c:pt>
                <c:pt idx="146" formatCode="#,##0">
                  <c:v>4</c:v>
                </c:pt>
                <c:pt idx="147" formatCode="#,##0">
                  <c:v>4</c:v>
                </c:pt>
                <c:pt idx="148" formatCode="#,##0">
                  <c:v>4</c:v>
                </c:pt>
                <c:pt idx="149" formatCode="#,##0">
                  <c:v>4</c:v>
                </c:pt>
                <c:pt idx="150" formatCode="#,##0">
                  <c:v>4</c:v>
                </c:pt>
                <c:pt idx="151" formatCode="#,##0">
                  <c:v>4</c:v>
                </c:pt>
                <c:pt idx="152" formatCode="#,##0">
                  <c:v>4</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5</c:v>
                </c:pt>
                <c:pt idx="187">
                  <c:v>5</c:v>
                </c:pt>
                <c:pt idx="188">
                  <c:v>5</c:v>
                </c:pt>
                <c:pt idx="189">
                  <c:v>5</c:v>
                </c:pt>
                <c:pt idx="190">
                  <c:v>5</c:v>
                </c:pt>
                <c:pt idx="191">
                  <c:v>5</c:v>
                </c:pt>
                <c:pt idx="192">
                  <c:v>5</c:v>
                </c:pt>
                <c:pt idx="193">
                  <c:v>5</c:v>
                </c:pt>
                <c:pt idx="194">
                  <c:v>5</c:v>
                </c:pt>
                <c:pt idx="195">
                  <c:v>5</c:v>
                </c:pt>
                <c:pt idx="196">
                  <c:v>5</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5</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5.8</c:v>
                </c:pt>
                <c:pt idx="234">
                  <c:v>5.8</c:v>
                </c:pt>
                <c:pt idx="235">
                  <c:v>5.8</c:v>
                </c:pt>
                <c:pt idx="236">
                  <c:v>5.8</c:v>
                </c:pt>
                <c:pt idx="237">
                  <c:v>5.8</c:v>
                </c:pt>
                <c:pt idx="238">
                  <c:v>5.8</c:v>
                </c:pt>
                <c:pt idx="239">
                  <c:v>5.8</c:v>
                </c:pt>
                <c:pt idx="240">
                  <c:v>5.8</c:v>
                </c:pt>
                <c:pt idx="241">
                  <c:v>5.8</c:v>
                </c:pt>
                <c:pt idx="242">
                  <c:v>5.8</c:v>
                </c:pt>
                <c:pt idx="243">
                  <c:v>5.8</c:v>
                </c:pt>
                <c:pt idx="244">
                  <c:v>5.8</c:v>
                </c:pt>
                <c:pt idx="245">
                  <c:v>5.8</c:v>
                </c:pt>
                <c:pt idx="246">
                  <c:v>5.8</c:v>
                </c:pt>
                <c:pt idx="247">
                  <c:v>5.8</c:v>
                </c:pt>
                <c:pt idx="248">
                  <c:v>7</c:v>
                </c:pt>
                <c:pt idx="249">
                  <c:v>7</c:v>
                </c:pt>
                <c:pt idx="250">
                  <c:v>7</c:v>
                </c:pt>
                <c:pt idx="251">
                  <c:v>7</c:v>
                </c:pt>
                <c:pt idx="252">
                  <c:v>7</c:v>
                </c:pt>
                <c:pt idx="253">
                  <c:v>7</c:v>
                </c:pt>
                <c:pt idx="254">
                  <c:v>7</c:v>
                </c:pt>
                <c:pt idx="255">
                  <c:v>7</c:v>
                </c:pt>
                <c:pt idx="256">
                  <c:v>7</c:v>
                </c:pt>
                <c:pt idx="257">
                  <c:v>7</c:v>
                </c:pt>
                <c:pt idx="258">
                  <c:v>7</c:v>
                </c:pt>
                <c:pt idx="259">
                  <c:v>7</c:v>
                </c:pt>
                <c:pt idx="260">
                  <c:v>7</c:v>
                </c:pt>
                <c:pt idx="261">
                  <c:v>7</c:v>
                </c:pt>
                <c:pt idx="262">
                  <c:v>7</c:v>
                </c:pt>
                <c:pt idx="263">
                  <c:v>7</c:v>
                </c:pt>
                <c:pt idx="264">
                  <c:v>7</c:v>
                </c:pt>
              </c:numCache>
            </c:numRef>
          </c:val>
          <c:smooth val="0"/>
          <c:extLst>
            <c:ext xmlns:c16="http://schemas.microsoft.com/office/drawing/2014/chart" uri="{C3380CC4-5D6E-409C-BE32-E72D297353CC}">
              <c16:uniqueId val="{00000003-61D7-4D52-9AF8-6BAA9C8D1F18}"/>
            </c:ext>
          </c:extLst>
        </c:ser>
        <c:dLbls>
          <c:showLegendKey val="0"/>
          <c:showVal val="0"/>
          <c:showCatName val="0"/>
          <c:showSerName val="0"/>
          <c:showPercent val="0"/>
          <c:showBubbleSize val="0"/>
        </c:dLbls>
        <c:marker val="1"/>
        <c:smooth val="0"/>
        <c:axId val="545471567"/>
        <c:axId val="487438457"/>
      </c:lineChart>
      <c:catAx>
        <c:axId val="897850103"/>
        <c:scaling>
          <c:orientation val="minMax"/>
        </c:scaling>
        <c:delete val="0"/>
        <c:axPos val="b"/>
        <c:title>
          <c:tx>
            <c:rich>
              <a:bodyPr/>
              <a:lstStyle/>
              <a:p>
                <a:pPr lvl="0">
                  <a:defRPr sz="1000" b="0" i="0">
                    <a:solidFill>
                      <a:srgbClr val="595959"/>
                    </a:solidFill>
                    <a:latin typeface="+mn-lt"/>
                  </a:defRPr>
                </a:pPr>
                <a:r>
                  <a:rPr lang="en-US"/>
                  <a:t>Time since infection</a:t>
                </a:r>
              </a:p>
            </c:rich>
          </c:tx>
          <c:layout/>
          <c:overlay val="0"/>
        </c:title>
        <c:numFmt formatCode="General" sourceLinked="1"/>
        <c:majorTickMark val="cross"/>
        <c:minorTickMark val="cross"/>
        <c:tickLblPos val="nextTo"/>
        <c:txPr>
          <a:bodyPr/>
          <a:lstStyle/>
          <a:p>
            <a:pPr lvl="0">
              <a:defRPr sz="900" b="0" i="0">
                <a:solidFill>
                  <a:srgbClr val="595959"/>
                </a:solidFill>
                <a:latin typeface="+mn-lt"/>
              </a:defRPr>
            </a:pPr>
            <a:endParaRPr lang="en-US"/>
          </a:p>
        </c:txPr>
        <c:crossAx val="441796853"/>
        <c:crosses val="autoZero"/>
        <c:auto val="1"/>
        <c:lblAlgn val="ctr"/>
        <c:lblOffset val="100"/>
        <c:noMultiLvlLbl val="1"/>
      </c:catAx>
      <c:valAx>
        <c:axId val="441796853"/>
        <c:scaling>
          <c:orientation val="minMax"/>
        </c:scaling>
        <c:delete val="0"/>
        <c:axPos val="l"/>
        <c:majorGridlines>
          <c:spPr>
            <a:ln>
              <a:solidFill>
                <a:srgbClr val="D9D9D9"/>
              </a:solidFill>
            </a:ln>
          </c:spPr>
        </c:majorGridlines>
        <c:minorGridlines>
          <c:spPr>
            <a:ln>
              <a:solidFill>
                <a:srgbClr val="CCCCCC"/>
              </a:solidFill>
            </a:ln>
          </c:spPr>
        </c:minorGridlines>
        <c:title>
          <c:tx>
            <c:rich>
              <a:bodyPr/>
              <a:lstStyle/>
              <a:p>
                <a:pPr lvl="0">
                  <a:defRPr sz="1000" b="0" i="0">
                    <a:solidFill>
                      <a:srgbClr val="595959"/>
                    </a:solidFill>
                    <a:latin typeface="+mn-lt"/>
                  </a:defRPr>
                </a:pPr>
                <a:r>
                  <a:rPr lang="en-US"/>
                  <a:t>CD4 cell count</a:t>
                </a:r>
              </a:p>
            </c:rich>
          </c:tx>
          <c:layout/>
          <c:overlay val="0"/>
        </c:title>
        <c:numFmt formatCode="General" sourceLinked="1"/>
        <c:majorTickMark val="cross"/>
        <c:minorTickMark val="cross"/>
        <c:tickLblPos val="nextTo"/>
        <c:spPr>
          <a:ln w="47625">
            <a:noFill/>
          </a:ln>
        </c:spPr>
        <c:txPr>
          <a:bodyPr/>
          <a:lstStyle/>
          <a:p>
            <a:pPr lvl="0">
              <a:defRPr sz="900" b="0" i="0">
                <a:solidFill>
                  <a:srgbClr val="595959"/>
                </a:solidFill>
                <a:latin typeface="+mn-lt"/>
              </a:defRPr>
            </a:pPr>
            <a:endParaRPr lang="en-US"/>
          </a:p>
        </c:txPr>
        <c:crossAx val="897850103"/>
        <c:crosses val="autoZero"/>
        <c:crossBetween val="between"/>
      </c:valAx>
      <c:catAx>
        <c:axId val="545471567"/>
        <c:scaling>
          <c:orientation val="minMax"/>
        </c:scaling>
        <c:delete val="1"/>
        <c:axPos val="b"/>
        <c:numFmt formatCode="General" sourceLinked="1"/>
        <c:majorTickMark val="cross"/>
        <c:minorTickMark val="cross"/>
        <c:tickLblPos val="nextTo"/>
        <c:crossAx val="487438457"/>
        <c:crosses val="autoZero"/>
        <c:auto val="1"/>
        <c:lblAlgn val="ctr"/>
        <c:lblOffset val="100"/>
        <c:noMultiLvlLbl val="1"/>
      </c:catAx>
      <c:valAx>
        <c:axId val="487438457"/>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Calibri"/>
                  </a:defRPr>
                </a:pPr>
                <a:endParaRPr lang="en-US"/>
              </a:p>
            </c:rich>
          </c:tx>
          <c:layout/>
          <c:overlay val="0"/>
        </c:title>
        <c:numFmt formatCode="General" sourceLinked="1"/>
        <c:majorTickMark val="cross"/>
        <c:minorTickMark val="cross"/>
        <c:tickLblPos val="nextTo"/>
        <c:spPr>
          <a:ln w="47625">
            <a:noFill/>
          </a:ln>
        </c:spPr>
        <c:txPr>
          <a:bodyPr/>
          <a:lstStyle/>
          <a:p>
            <a:pPr lvl="0">
              <a:defRPr b="0">
                <a:solidFill>
                  <a:srgbClr val="000000"/>
                </a:solidFill>
                <a:latin typeface="Calibri"/>
              </a:defRPr>
            </a:pPr>
            <a:endParaRPr lang="en-US"/>
          </a:p>
        </c:txPr>
        <c:crossAx val="545471567"/>
        <c:crosses val="max"/>
        <c:crossBetween val="between"/>
      </c:valAx>
      <c:spPr>
        <a:solidFill>
          <a:srgbClr val="FFFFFF"/>
        </a:solidFill>
      </c:spPr>
    </c:plotArea>
    <c:legend>
      <c:legendPos val="b"/>
      <c:layout/>
      <c:overlay val="0"/>
      <c:txPr>
        <a:bodyPr/>
        <a:lstStyle/>
        <a:p>
          <a:pPr lvl="0">
            <a:defRPr sz="900" b="0" i="0">
              <a:solidFill>
                <a:srgbClr val="595959"/>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mn-lt"/>
              </a:defRPr>
            </a:pPr>
            <a:r>
              <a:rPr lang="en-US"/>
              <a:t>Transmission probabilities per act for FTM transmission: Original and revised parameters</a:t>
            </a:r>
          </a:p>
        </c:rich>
      </c:tx>
      <c:layout/>
      <c:overlay val="0"/>
    </c:title>
    <c:autoTitleDeleted val="0"/>
    <c:plotArea>
      <c:layout/>
      <c:lineChart>
        <c:grouping val="standard"/>
        <c:varyColors val="1"/>
        <c:ser>
          <c:idx val="0"/>
          <c:order val="0"/>
          <c:spPr>
            <a:ln w="28575" cmpd="sng">
              <a:solidFill>
                <a:schemeClr val="accent4"/>
              </a:solidFill>
              <a:prstDash val="solid"/>
            </a:ln>
          </c:spPr>
          <c:marker>
            <c:symbol val="none"/>
          </c:marker>
          <c:cat>
            <c:numRef>
              <c:f>'Params and sources'!$A$71:$A$313</c:f>
              <c:numCache>
                <c:formatCode>General</c:formatCode>
                <c:ptCount val="243"/>
                <c:pt idx="0">
                  <c:v>0.1</c:v>
                </c:pt>
                <c:pt idx="1">
                  <c:v>0.15000000000000002</c:v>
                </c:pt>
                <c:pt idx="2">
                  <c:v>0.2</c:v>
                </c:pt>
                <c:pt idx="3">
                  <c:v>0.25</c:v>
                </c:pt>
                <c:pt idx="4">
                  <c:v>0.3</c:v>
                </c:pt>
                <c:pt idx="5">
                  <c:v>0.35</c:v>
                </c:pt>
                <c:pt idx="6">
                  <c:v>0.39999999999999997</c:v>
                </c:pt>
                <c:pt idx="7">
                  <c:v>0.44999999999999996</c:v>
                </c:pt>
                <c:pt idx="8">
                  <c:v>0.49999999999999994</c:v>
                </c:pt>
                <c:pt idx="9">
                  <c:v>0.54999999999999993</c:v>
                </c:pt>
                <c:pt idx="10">
                  <c:v>0.6</c:v>
                </c:pt>
                <c:pt idx="11">
                  <c:v>0.65</c:v>
                </c:pt>
                <c:pt idx="12">
                  <c:v>0.70000000000000007</c:v>
                </c:pt>
                <c:pt idx="13">
                  <c:v>0.75000000000000011</c:v>
                </c:pt>
                <c:pt idx="14">
                  <c:v>0.80000000000000016</c:v>
                </c:pt>
                <c:pt idx="15">
                  <c:v>0.8500000000000002</c:v>
                </c:pt>
                <c:pt idx="16">
                  <c:v>0.90000000000000024</c:v>
                </c:pt>
                <c:pt idx="17">
                  <c:v>0.95000000000000029</c:v>
                </c:pt>
                <c:pt idx="18">
                  <c:v>1.0000000000000002</c:v>
                </c:pt>
                <c:pt idx="19">
                  <c:v>1.0500000000000003</c:v>
                </c:pt>
                <c:pt idx="20">
                  <c:v>1.1000000000000003</c:v>
                </c:pt>
                <c:pt idx="21">
                  <c:v>1.1500000000000004</c:v>
                </c:pt>
                <c:pt idx="22">
                  <c:v>1.2000000000000004</c:v>
                </c:pt>
                <c:pt idx="23">
                  <c:v>1.2500000000000004</c:v>
                </c:pt>
                <c:pt idx="24">
                  <c:v>1.3000000000000005</c:v>
                </c:pt>
                <c:pt idx="25">
                  <c:v>1.3500000000000005</c:v>
                </c:pt>
                <c:pt idx="26">
                  <c:v>1.4000000000000006</c:v>
                </c:pt>
                <c:pt idx="27">
                  <c:v>1.4500000000000006</c:v>
                </c:pt>
                <c:pt idx="28">
                  <c:v>1.5000000000000007</c:v>
                </c:pt>
                <c:pt idx="29">
                  <c:v>1.5500000000000007</c:v>
                </c:pt>
                <c:pt idx="30">
                  <c:v>1.6000000000000008</c:v>
                </c:pt>
                <c:pt idx="31">
                  <c:v>1.6500000000000008</c:v>
                </c:pt>
                <c:pt idx="32">
                  <c:v>1.7000000000000008</c:v>
                </c:pt>
                <c:pt idx="33">
                  <c:v>1.7500000000000009</c:v>
                </c:pt>
                <c:pt idx="34">
                  <c:v>1.8000000000000009</c:v>
                </c:pt>
                <c:pt idx="35">
                  <c:v>1.850000000000001</c:v>
                </c:pt>
                <c:pt idx="36">
                  <c:v>1.900000000000001</c:v>
                </c:pt>
                <c:pt idx="37">
                  <c:v>1.9500000000000011</c:v>
                </c:pt>
                <c:pt idx="38">
                  <c:v>2.0000000000000009</c:v>
                </c:pt>
                <c:pt idx="39">
                  <c:v>2.0500000000000007</c:v>
                </c:pt>
                <c:pt idx="40">
                  <c:v>2.1000000000000005</c:v>
                </c:pt>
                <c:pt idx="41">
                  <c:v>2.1500000000000004</c:v>
                </c:pt>
                <c:pt idx="42">
                  <c:v>2.2000000000000002</c:v>
                </c:pt>
                <c:pt idx="43">
                  <c:v>2.25</c:v>
                </c:pt>
                <c:pt idx="44">
                  <c:v>2.2999999999999998</c:v>
                </c:pt>
                <c:pt idx="45">
                  <c:v>2.3499999999999996</c:v>
                </c:pt>
                <c:pt idx="46">
                  <c:v>2.3999999999999995</c:v>
                </c:pt>
                <c:pt idx="47">
                  <c:v>2.4499999999999993</c:v>
                </c:pt>
                <c:pt idx="48">
                  <c:v>2.4999999999999991</c:v>
                </c:pt>
                <c:pt idx="49">
                  <c:v>2.5499999999999989</c:v>
                </c:pt>
                <c:pt idx="50">
                  <c:v>2.5999999999999988</c:v>
                </c:pt>
                <c:pt idx="51">
                  <c:v>2.6499999999999986</c:v>
                </c:pt>
                <c:pt idx="52">
                  <c:v>2.6999999999999984</c:v>
                </c:pt>
                <c:pt idx="53">
                  <c:v>2.7499999999999982</c:v>
                </c:pt>
                <c:pt idx="54">
                  <c:v>2.799999999999998</c:v>
                </c:pt>
                <c:pt idx="55">
                  <c:v>2.8499999999999979</c:v>
                </c:pt>
                <c:pt idx="56">
                  <c:v>2.8999999999999977</c:v>
                </c:pt>
                <c:pt idx="57">
                  <c:v>2.9499999999999975</c:v>
                </c:pt>
                <c:pt idx="58">
                  <c:v>2.9999999999999973</c:v>
                </c:pt>
                <c:pt idx="59">
                  <c:v>3.0499999999999972</c:v>
                </c:pt>
                <c:pt idx="60">
                  <c:v>3.099999999999997</c:v>
                </c:pt>
                <c:pt idx="61">
                  <c:v>3.1499999999999968</c:v>
                </c:pt>
                <c:pt idx="62">
                  <c:v>3.1999999999999966</c:v>
                </c:pt>
                <c:pt idx="63">
                  <c:v>3.2499999999999964</c:v>
                </c:pt>
                <c:pt idx="64">
                  <c:v>3.2999999999999963</c:v>
                </c:pt>
                <c:pt idx="65">
                  <c:v>3.3499999999999961</c:v>
                </c:pt>
                <c:pt idx="66">
                  <c:v>3.3999999999999959</c:v>
                </c:pt>
                <c:pt idx="67">
                  <c:v>3.4499999999999957</c:v>
                </c:pt>
                <c:pt idx="68">
                  <c:v>3.4999999999999956</c:v>
                </c:pt>
                <c:pt idx="69">
                  <c:v>3.5499999999999954</c:v>
                </c:pt>
                <c:pt idx="70">
                  <c:v>3.5999999999999952</c:v>
                </c:pt>
                <c:pt idx="71">
                  <c:v>3.649999999999995</c:v>
                </c:pt>
                <c:pt idx="72">
                  <c:v>3.6999999999999948</c:v>
                </c:pt>
                <c:pt idx="73">
                  <c:v>3.7499999999999947</c:v>
                </c:pt>
                <c:pt idx="74">
                  <c:v>3.7999999999999945</c:v>
                </c:pt>
                <c:pt idx="75">
                  <c:v>3.8499999999999943</c:v>
                </c:pt>
                <c:pt idx="76">
                  <c:v>3.8999999999999941</c:v>
                </c:pt>
                <c:pt idx="77">
                  <c:v>3.949999999999994</c:v>
                </c:pt>
                <c:pt idx="78">
                  <c:v>3.9999999999999938</c:v>
                </c:pt>
                <c:pt idx="79">
                  <c:v>4.0499999999999936</c:v>
                </c:pt>
                <c:pt idx="80">
                  <c:v>4.0999999999999934</c:v>
                </c:pt>
                <c:pt idx="81">
                  <c:v>4.1499999999999932</c:v>
                </c:pt>
                <c:pt idx="82">
                  <c:v>4.1999999999999931</c:v>
                </c:pt>
                <c:pt idx="83">
                  <c:v>4.2499999999999929</c:v>
                </c:pt>
                <c:pt idx="84">
                  <c:v>4.2999999999999927</c:v>
                </c:pt>
                <c:pt idx="85">
                  <c:v>4.3499999999999925</c:v>
                </c:pt>
                <c:pt idx="86">
                  <c:v>4.3999999999999924</c:v>
                </c:pt>
                <c:pt idx="87">
                  <c:v>4.4499999999999922</c:v>
                </c:pt>
                <c:pt idx="88">
                  <c:v>4.499999999999992</c:v>
                </c:pt>
                <c:pt idx="89">
                  <c:v>4.5499999999999918</c:v>
                </c:pt>
                <c:pt idx="90">
                  <c:v>4.5999999999999917</c:v>
                </c:pt>
                <c:pt idx="91">
                  <c:v>4.6499999999999915</c:v>
                </c:pt>
                <c:pt idx="92">
                  <c:v>4.6999999999999913</c:v>
                </c:pt>
                <c:pt idx="93">
                  <c:v>4.7499999999999911</c:v>
                </c:pt>
                <c:pt idx="94">
                  <c:v>4.7999999999999909</c:v>
                </c:pt>
                <c:pt idx="95">
                  <c:v>4.8499999999999908</c:v>
                </c:pt>
                <c:pt idx="96">
                  <c:v>4.8999999999999906</c:v>
                </c:pt>
                <c:pt idx="97">
                  <c:v>4.9499999999999904</c:v>
                </c:pt>
                <c:pt idx="98">
                  <c:v>4.9999999999999902</c:v>
                </c:pt>
                <c:pt idx="99">
                  <c:v>5.0499999999999901</c:v>
                </c:pt>
                <c:pt idx="100">
                  <c:v>5.0999999999999899</c:v>
                </c:pt>
                <c:pt idx="101">
                  <c:v>5.1499999999999897</c:v>
                </c:pt>
                <c:pt idx="102">
                  <c:v>5.1999999999999895</c:v>
                </c:pt>
                <c:pt idx="103">
                  <c:v>5.2499999999999893</c:v>
                </c:pt>
                <c:pt idx="104">
                  <c:v>5.2999999999999892</c:v>
                </c:pt>
                <c:pt idx="105">
                  <c:v>5.349999999999989</c:v>
                </c:pt>
                <c:pt idx="106">
                  <c:v>5.3999999999999888</c:v>
                </c:pt>
                <c:pt idx="107">
                  <c:v>5.4499999999999886</c:v>
                </c:pt>
                <c:pt idx="108">
                  <c:v>5.4999999999999885</c:v>
                </c:pt>
                <c:pt idx="109">
                  <c:v>5.5499999999999883</c:v>
                </c:pt>
                <c:pt idx="110">
                  <c:v>5.5999999999999881</c:v>
                </c:pt>
                <c:pt idx="111">
                  <c:v>5.6499999999999879</c:v>
                </c:pt>
                <c:pt idx="112">
                  <c:v>5.6999999999999877</c:v>
                </c:pt>
                <c:pt idx="113">
                  <c:v>5.7499999999999876</c:v>
                </c:pt>
                <c:pt idx="114">
                  <c:v>5.7999999999999874</c:v>
                </c:pt>
                <c:pt idx="115">
                  <c:v>5.8499999999999872</c:v>
                </c:pt>
                <c:pt idx="116">
                  <c:v>5.899999999999987</c:v>
                </c:pt>
                <c:pt idx="117">
                  <c:v>5.9499999999999869</c:v>
                </c:pt>
                <c:pt idx="118">
                  <c:v>5.9999999999999867</c:v>
                </c:pt>
                <c:pt idx="119">
                  <c:v>6.0499999999999865</c:v>
                </c:pt>
                <c:pt idx="120">
                  <c:v>6.0999999999999863</c:v>
                </c:pt>
                <c:pt idx="121">
                  <c:v>6.1499999999999861</c:v>
                </c:pt>
                <c:pt idx="122">
                  <c:v>6.199999999999986</c:v>
                </c:pt>
                <c:pt idx="123">
                  <c:v>6.2499999999999858</c:v>
                </c:pt>
                <c:pt idx="124">
                  <c:v>6.2999999999999856</c:v>
                </c:pt>
                <c:pt idx="125">
                  <c:v>6.3499999999999854</c:v>
                </c:pt>
                <c:pt idx="126">
                  <c:v>6.3999999999999853</c:v>
                </c:pt>
                <c:pt idx="127">
                  <c:v>6.4499999999999851</c:v>
                </c:pt>
                <c:pt idx="128">
                  <c:v>6.4999999999999849</c:v>
                </c:pt>
                <c:pt idx="129">
                  <c:v>6.5499999999999847</c:v>
                </c:pt>
                <c:pt idx="130">
                  <c:v>6.5999999999999845</c:v>
                </c:pt>
                <c:pt idx="131">
                  <c:v>6.6499999999999844</c:v>
                </c:pt>
                <c:pt idx="132">
                  <c:v>6.6999999999999842</c:v>
                </c:pt>
                <c:pt idx="133">
                  <c:v>6.749999999999984</c:v>
                </c:pt>
                <c:pt idx="134">
                  <c:v>6.7999999999999838</c:v>
                </c:pt>
                <c:pt idx="135">
                  <c:v>6.8499999999999837</c:v>
                </c:pt>
                <c:pt idx="136">
                  <c:v>6.8999999999999835</c:v>
                </c:pt>
                <c:pt idx="137">
                  <c:v>6.9499999999999833</c:v>
                </c:pt>
                <c:pt idx="138">
                  <c:v>6.9999999999999831</c:v>
                </c:pt>
                <c:pt idx="139">
                  <c:v>7.0499999999999829</c:v>
                </c:pt>
                <c:pt idx="140">
                  <c:v>7.0999999999999828</c:v>
                </c:pt>
                <c:pt idx="141">
                  <c:v>7.1499999999999826</c:v>
                </c:pt>
                <c:pt idx="142">
                  <c:v>7.1999999999999824</c:v>
                </c:pt>
                <c:pt idx="143">
                  <c:v>7.2499999999999822</c:v>
                </c:pt>
                <c:pt idx="144">
                  <c:v>7.2999999999999821</c:v>
                </c:pt>
                <c:pt idx="145">
                  <c:v>7.3499999999999819</c:v>
                </c:pt>
                <c:pt idx="146">
                  <c:v>7.3999999999999817</c:v>
                </c:pt>
                <c:pt idx="147">
                  <c:v>7.4499999999999815</c:v>
                </c:pt>
                <c:pt idx="148">
                  <c:v>7.4999999999999813</c:v>
                </c:pt>
                <c:pt idx="149">
                  <c:v>7.5499999999999812</c:v>
                </c:pt>
                <c:pt idx="150">
                  <c:v>7.599999999999981</c:v>
                </c:pt>
                <c:pt idx="151">
                  <c:v>7.6499999999999808</c:v>
                </c:pt>
                <c:pt idx="152">
                  <c:v>7.6999999999999806</c:v>
                </c:pt>
                <c:pt idx="153">
                  <c:v>7.7499999999999805</c:v>
                </c:pt>
                <c:pt idx="154">
                  <c:v>7.7999999999999803</c:v>
                </c:pt>
                <c:pt idx="155">
                  <c:v>7.8499999999999801</c:v>
                </c:pt>
                <c:pt idx="156">
                  <c:v>7.8999999999999799</c:v>
                </c:pt>
                <c:pt idx="157">
                  <c:v>7.9499999999999797</c:v>
                </c:pt>
                <c:pt idx="158">
                  <c:v>7.9999999999999796</c:v>
                </c:pt>
                <c:pt idx="159">
                  <c:v>8.0499999999999794</c:v>
                </c:pt>
                <c:pt idx="160">
                  <c:v>8.0999999999999801</c:v>
                </c:pt>
                <c:pt idx="161">
                  <c:v>8.1499999999999808</c:v>
                </c:pt>
                <c:pt idx="162">
                  <c:v>8.1999999999999815</c:v>
                </c:pt>
                <c:pt idx="163">
                  <c:v>8.2499999999999822</c:v>
                </c:pt>
                <c:pt idx="164">
                  <c:v>8.2999999999999829</c:v>
                </c:pt>
                <c:pt idx="165">
                  <c:v>8.3499999999999837</c:v>
                </c:pt>
                <c:pt idx="166">
                  <c:v>8.3999999999999844</c:v>
                </c:pt>
                <c:pt idx="167">
                  <c:v>8.4499999999999851</c:v>
                </c:pt>
                <c:pt idx="168">
                  <c:v>8.4999999999999858</c:v>
                </c:pt>
                <c:pt idx="169">
                  <c:v>8.5499999999999865</c:v>
                </c:pt>
                <c:pt idx="170">
                  <c:v>8.5999999999999872</c:v>
                </c:pt>
                <c:pt idx="171">
                  <c:v>8.6499999999999879</c:v>
                </c:pt>
                <c:pt idx="172">
                  <c:v>8.6999999999999886</c:v>
                </c:pt>
                <c:pt idx="173">
                  <c:v>8.7499999999999893</c:v>
                </c:pt>
                <c:pt idx="174">
                  <c:v>8.7999999999999901</c:v>
                </c:pt>
                <c:pt idx="175">
                  <c:v>8.8499999999999908</c:v>
                </c:pt>
                <c:pt idx="176">
                  <c:v>8.8999999999999915</c:v>
                </c:pt>
                <c:pt idx="177">
                  <c:v>8.9499999999999922</c:v>
                </c:pt>
                <c:pt idx="178">
                  <c:v>8.9999999999999929</c:v>
                </c:pt>
                <c:pt idx="179">
                  <c:v>9.0499999999999936</c:v>
                </c:pt>
                <c:pt idx="180">
                  <c:v>9.0999999999999943</c:v>
                </c:pt>
                <c:pt idx="181">
                  <c:v>9.149999999999995</c:v>
                </c:pt>
                <c:pt idx="182">
                  <c:v>9.1999999999999957</c:v>
                </c:pt>
                <c:pt idx="183">
                  <c:v>9.2499999999999964</c:v>
                </c:pt>
                <c:pt idx="184">
                  <c:v>9.2999999999999972</c:v>
                </c:pt>
                <c:pt idx="185">
                  <c:v>9.3499999999999979</c:v>
                </c:pt>
                <c:pt idx="186">
                  <c:v>9.3999999999999986</c:v>
                </c:pt>
                <c:pt idx="187">
                  <c:v>9.4499999999999993</c:v>
                </c:pt>
                <c:pt idx="188">
                  <c:v>9.5</c:v>
                </c:pt>
                <c:pt idx="189">
                  <c:v>9.5500000000000007</c:v>
                </c:pt>
                <c:pt idx="190">
                  <c:v>9.6000000000000014</c:v>
                </c:pt>
                <c:pt idx="191">
                  <c:v>9.6500000000000021</c:v>
                </c:pt>
                <c:pt idx="192">
                  <c:v>9.7000000000000028</c:v>
                </c:pt>
                <c:pt idx="193">
                  <c:v>9.7500000000000036</c:v>
                </c:pt>
                <c:pt idx="194">
                  <c:v>9.8000000000000043</c:v>
                </c:pt>
                <c:pt idx="195">
                  <c:v>9.850000000000005</c:v>
                </c:pt>
                <c:pt idx="196">
                  <c:v>9.9000000000000057</c:v>
                </c:pt>
                <c:pt idx="197">
                  <c:v>9.9500000000000064</c:v>
                </c:pt>
                <c:pt idx="198">
                  <c:v>10.000000000000007</c:v>
                </c:pt>
                <c:pt idx="199">
                  <c:v>10.050000000000008</c:v>
                </c:pt>
                <c:pt idx="200">
                  <c:v>10.100000000000009</c:v>
                </c:pt>
                <c:pt idx="201">
                  <c:v>10.150000000000009</c:v>
                </c:pt>
                <c:pt idx="202">
                  <c:v>10.20000000000001</c:v>
                </c:pt>
                <c:pt idx="203">
                  <c:v>10.250000000000011</c:v>
                </c:pt>
                <c:pt idx="204">
                  <c:v>10.300000000000011</c:v>
                </c:pt>
                <c:pt idx="205">
                  <c:v>10.350000000000012</c:v>
                </c:pt>
                <c:pt idx="206">
                  <c:v>10.400000000000013</c:v>
                </c:pt>
                <c:pt idx="207">
                  <c:v>10.450000000000014</c:v>
                </c:pt>
                <c:pt idx="208">
                  <c:v>10.500000000000014</c:v>
                </c:pt>
                <c:pt idx="209">
                  <c:v>10.550000000000015</c:v>
                </c:pt>
                <c:pt idx="210">
                  <c:v>10.600000000000016</c:v>
                </c:pt>
                <c:pt idx="211">
                  <c:v>10.650000000000016</c:v>
                </c:pt>
                <c:pt idx="212">
                  <c:v>10.700000000000017</c:v>
                </c:pt>
                <c:pt idx="213">
                  <c:v>10.750000000000018</c:v>
                </c:pt>
                <c:pt idx="214">
                  <c:v>10.800000000000018</c:v>
                </c:pt>
                <c:pt idx="215">
                  <c:v>10.850000000000019</c:v>
                </c:pt>
                <c:pt idx="216">
                  <c:v>10.90000000000002</c:v>
                </c:pt>
                <c:pt idx="217">
                  <c:v>10.950000000000021</c:v>
                </c:pt>
                <c:pt idx="218">
                  <c:v>11.000000000000021</c:v>
                </c:pt>
                <c:pt idx="219">
                  <c:v>11.050000000000022</c:v>
                </c:pt>
                <c:pt idx="220">
                  <c:v>11.100000000000023</c:v>
                </c:pt>
                <c:pt idx="221">
                  <c:v>11.150000000000023</c:v>
                </c:pt>
                <c:pt idx="222">
                  <c:v>11.200000000000024</c:v>
                </c:pt>
                <c:pt idx="223">
                  <c:v>11.250000000000025</c:v>
                </c:pt>
                <c:pt idx="224">
                  <c:v>11.300000000000026</c:v>
                </c:pt>
                <c:pt idx="225">
                  <c:v>11.350000000000026</c:v>
                </c:pt>
                <c:pt idx="226">
                  <c:v>11.400000000000027</c:v>
                </c:pt>
                <c:pt idx="227">
                  <c:v>11.450000000000028</c:v>
                </c:pt>
                <c:pt idx="228">
                  <c:v>11.500000000000028</c:v>
                </c:pt>
                <c:pt idx="229">
                  <c:v>11.550000000000029</c:v>
                </c:pt>
                <c:pt idx="230">
                  <c:v>11.60000000000003</c:v>
                </c:pt>
                <c:pt idx="231">
                  <c:v>11.650000000000031</c:v>
                </c:pt>
                <c:pt idx="232">
                  <c:v>11.700000000000031</c:v>
                </c:pt>
                <c:pt idx="233">
                  <c:v>11.750000000000032</c:v>
                </c:pt>
                <c:pt idx="234">
                  <c:v>11.800000000000033</c:v>
                </c:pt>
                <c:pt idx="235">
                  <c:v>11.850000000000033</c:v>
                </c:pt>
                <c:pt idx="236">
                  <c:v>11.900000000000034</c:v>
                </c:pt>
                <c:pt idx="237">
                  <c:v>11.950000000000035</c:v>
                </c:pt>
                <c:pt idx="238">
                  <c:v>12.000000000000036</c:v>
                </c:pt>
                <c:pt idx="239">
                  <c:v>12.050000000000036</c:v>
                </c:pt>
                <c:pt idx="240">
                  <c:v>12.100000000000037</c:v>
                </c:pt>
                <c:pt idx="241">
                  <c:v>12.150000000000038</c:v>
                </c:pt>
                <c:pt idx="242">
                  <c:v>12.200000000000038</c:v>
                </c:pt>
              </c:numCache>
            </c:numRef>
          </c:cat>
          <c:val>
            <c:numRef>
              <c:f>'Params and sources'!$D$71:$D$313</c:f>
              <c:numCache>
                <c:formatCode>General</c:formatCode>
                <c:ptCount val="243"/>
                <c:pt idx="0">
                  <c:v>2.8E-3</c:v>
                </c:pt>
                <c:pt idx="1">
                  <c:v>2.8E-3</c:v>
                </c:pt>
                <c:pt idx="2">
                  <c:v>2.8E-3</c:v>
                </c:pt>
                <c:pt idx="3">
                  <c:v>2.8E-3</c:v>
                </c:pt>
                <c:pt idx="4">
                  <c:v>4.0000000000000002E-4</c:v>
                </c:pt>
                <c:pt idx="5">
                  <c:v>4.0000000000000002E-4</c:v>
                </c:pt>
                <c:pt idx="6">
                  <c:v>4.0000000000000002E-4</c:v>
                </c:pt>
                <c:pt idx="7">
                  <c:v>4.0000000000000002E-4</c:v>
                </c:pt>
                <c:pt idx="8">
                  <c:v>4.0000000000000002E-4</c:v>
                </c:pt>
                <c:pt idx="9">
                  <c:v>4.0000000000000002E-4</c:v>
                </c:pt>
                <c:pt idx="10">
                  <c:v>4.0000000000000002E-4</c:v>
                </c:pt>
                <c:pt idx="11">
                  <c:v>4.0000000000000002E-4</c:v>
                </c:pt>
                <c:pt idx="12">
                  <c:v>4.0000000000000002E-4</c:v>
                </c:pt>
                <c:pt idx="13">
                  <c:v>4.0000000000000002E-4</c:v>
                </c:pt>
                <c:pt idx="14">
                  <c:v>4.0000000000000002E-4</c:v>
                </c:pt>
                <c:pt idx="15">
                  <c:v>4.0000000000000002E-4</c:v>
                </c:pt>
                <c:pt idx="16">
                  <c:v>4.0000000000000002E-4</c:v>
                </c:pt>
                <c:pt idx="17">
                  <c:v>4.0000000000000002E-4</c:v>
                </c:pt>
                <c:pt idx="18">
                  <c:v>4.0000000000000002E-4</c:v>
                </c:pt>
                <c:pt idx="19">
                  <c:v>4.0000000000000002E-4</c:v>
                </c:pt>
                <c:pt idx="20">
                  <c:v>4.0000000000000002E-4</c:v>
                </c:pt>
                <c:pt idx="21">
                  <c:v>4.0000000000000002E-4</c:v>
                </c:pt>
                <c:pt idx="22">
                  <c:v>4.0000000000000002E-4</c:v>
                </c:pt>
                <c:pt idx="23">
                  <c:v>4.0000000000000002E-4</c:v>
                </c:pt>
                <c:pt idx="24">
                  <c:v>4.0000000000000002E-4</c:v>
                </c:pt>
                <c:pt idx="25">
                  <c:v>4.0000000000000002E-4</c:v>
                </c:pt>
                <c:pt idx="26">
                  <c:v>4.0000000000000002E-4</c:v>
                </c:pt>
                <c:pt idx="27">
                  <c:v>4.0000000000000002E-4</c:v>
                </c:pt>
                <c:pt idx="28">
                  <c:v>4.0000000000000002E-4</c:v>
                </c:pt>
                <c:pt idx="29">
                  <c:v>4.0000000000000002E-4</c:v>
                </c:pt>
                <c:pt idx="30">
                  <c:v>4.0000000000000002E-4</c:v>
                </c:pt>
                <c:pt idx="31">
                  <c:v>4.0000000000000002E-4</c:v>
                </c:pt>
                <c:pt idx="32">
                  <c:v>4.0000000000000002E-4</c:v>
                </c:pt>
                <c:pt idx="33">
                  <c:v>4.0000000000000002E-4</c:v>
                </c:pt>
                <c:pt idx="34">
                  <c:v>4.0000000000000002E-4</c:v>
                </c:pt>
                <c:pt idx="35">
                  <c:v>4.0000000000000002E-4</c:v>
                </c:pt>
                <c:pt idx="36">
                  <c:v>4.0000000000000002E-4</c:v>
                </c:pt>
                <c:pt idx="37">
                  <c:v>4.0000000000000002E-4</c:v>
                </c:pt>
                <c:pt idx="38">
                  <c:v>4.0000000000000002E-4</c:v>
                </c:pt>
                <c:pt idx="39">
                  <c:v>4.0000000000000002E-4</c:v>
                </c:pt>
                <c:pt idx="40">
                  <c:v>4.0000000000000002E-4</c:v>
                </c:pt>
                <c:pt idx="41">
                  <c:v>4.0000000000000002E-4</c:v>
                </c:pt>
                <c:pt idx="42">
                  <c:v>4.0000000000000002E-4</c:v>
                </c:pt>
                <c:pt idx="43">
                  <c:v>4.0000000000000002E-4</c:v>
                </c:pt>
                <c:pt idx="44">
                  <c:v>4.0000000000000002E-4</c:v>
                </c:pt>
                <c:pt idx="45">
                  <c:v>4.0000000000000002E-4</c:v>
                </c:pt>
                <c:pt idx="46">
                  <c:v>4.0000000000000002E-4</c:v>
                </c:pt>
                <c:pt idx="47">
                  <c:v>4.0000000000000002E-4</c:v>
                </c:pt>
                <c:pt idx="48">
                  <c:v>4.0000000000000002E-4</c:v>
                </c:pt>
                <c:pt idx="49">
                  <c:v>4.0000000000000002E-4</c:v>
                </c:pt>
                <c:pt idx="50">
                  <c:v>4.0000000000000002E-4</c:v>
                </c:pt>
                <c:pt idx="51">
                  <c:v>4.0000000000000002E-4</c:v>
                </c:pt>
                <c:pt idx="52">
                  <c:v>4.0000000000000002E-4</c:v>
                </c:pt>
                <c:pt idx="53">
                  <c:v>4.0000000000000002E-4</c:v>
                </c:pt>
                <c:pt idx="54">
                  <c:v>4.0000000000000002E-4</c:v>
                </c:pt>
                <c:pt idx="55">
                  <c:v>4.0000000000000002E-4</c:v>
                </c:pt>
                <c:pt idx="56">
                  <c:v>4.0000000000000002E-4</c:v>
                </c:pt>
                <c:pt idx="57">
                  <c:v>4.0000000000000002E-4</c:v>
                </c:pt>
                <c:pt idx="58">
                  <c:v>4.0000000000000002E-4</c:v>
                </c:pt>
                <c:pt idx="59">
                  <c:v>4.0000000000000002E-4</c:v>
                </c:pt>
                <c:pt idx="60">
                  <c:v>4.0000000000000002E-4</c:v>
                </c:pt>
                <c:pt idx="61">
                  <c:v>4.0000000000000002E-4</c:v>
                </c:pt>
                <c:pt idx="62">
                  <c:v>4.0000000000000002E-4</c:v>
                </c:pt>
                <c:pt idx="63">
                  <c:v>4.0000000000000002E-4</c:v>
                </c:pt>
                <c:pt idx="64">
                  <c:v>4.0000000000000002E-4</c:v>
                </c:pt>
                <c:pt idx="65">
                  <c:v>2.32E-3</c:v>
                </c:pt>
                <c:pt idx="66">
                  <c:v>2.32E-3</c:v>
                </c:pt>
                <c:pt idx="67">
                  <c:v>2.32E-3</c:v>
                </c:pt>
                <c:pt idx="68">
                  <c:v>2.32E-3</c:v>
                </c:pt>
                <c:pt idx="69">
                  <c:v>2.32E-3</c:v>
                </c:pt>
                <c:pt idx="70">
                  <c:v>2.32E-3</c:v>
                </c:pt>
                <c:pt idx="71">
                  <c:v>2.32E-3</c:v>
                </c:pt>
                <c:pt idx="72">
                  <c:v>2.32E-3</c:v>
                </c:pt>
                <c:pt idx="73">
                  <c:v>2.32E-3</c:v>
                </c:pt>
                <c:pt idx="74">
                  <c:v>2.32E-3</c:v>
                </c:pt>
                <c:pt idx="75">
                  <c:v>2.32E-3</c:v>
                </c:pt>
                <c:pt idx="76">
                  <c:v>2.32E-3</c:v>
                </c:pt>
                <c:pt idx="77">
                  <c:v>2.32E-3</c:v>
                </c:pt>
                <c:pt idx="78">
                  <c:v>2.32E-3</c:v>
                </c:pt>
                <c:pt idx="79">
                  <c:v>2.32E-3</c:v>
                </c:pt>
                <c:pt idx="80">
                  <c:v>2.32E-3</c:v>
                </c:pt>
                <c:pt idx="81">
                  <c:v>2.32E-3</c:v>
                </c:pt>
                <c:pt idx="82">
                  <c:v>2.32E-3</c:v>
                </c:pt>
                <c:pt idx="83">
                  <c:v>2.32E-3</c:v>
                </c:pt>
                <c:pt idx="84">
                  <c:v>2.32E-3</c:v>
                </c:pt>
                <c:pt idx="85">
                  <c:v>2.32E-3</c:v>
                </c:pt>
                <c:pt idx="86">
                  <c:v>2.32E-3</c:v>
                </c:pt>
                <c:pt idx="87">
                  <c:v>2.32E-3</c:v>
                </c:pt>
                <c:pt idx="88">
                  <c:v>2.32E-3</c:v>
                </c:pt>
                <c:pt idx="89">
                  <c:v>2.32E-3</c:v>
                </c:pt>
                <c:pt idx="90">
                  <c:v>2.32E-3</c:v>
                </c:pt>
                <c:pt idx="91">
                  <c:v>2.32E-3</c:v>
                </c:pt>
                <c:pt idx="92">
                  <c:v>2.32E-3</c:v>
                </c:pt>
                <c:pt idx="93">
                  <c:v>2.32E-3</c:v>
                </c:pt>
                <c:pt idx="94">
                  <c:v>2.32E-3</c:v>
                </c:pt>
                <c:pt idx="95">
                  <c:v>2.32E-3</c:v>
                </c:pt>
                <c:pt idx="96">
                  <c:v>2.32E-3</c:v>
                </c:pt>
                <c:pt idx="97">
                  <c:v>2.32E-3</c:v>
                </c:pt>
                <c:pt idx="98">
                  <c:v>2.32E-3</c:v>
                </c:pt>
                <c:pt idx="99">
                  <c:v>2.32E-3</c:v>
                </c:pt>
                <c:pt idx="100">
                  <c:v>2.32E-3</c:v>
                </c:pt>
                <c:pt idx="101">
                  <c:v>2.32E-3</c:v>
                </c:pt>
                <c:pt idx="102">
                  <c:v>2.32E-3</c:v>
                </c:pt>
                <c:pt idx="103">
                  <c:v>2.32E-3</c:v>
                </c:pt>
                <c:pt idx="104">
                  <c:v>2.32E-3</c:v>
                </c:pt>
                <c:pt idx="105">
                  <c:v>2.32E-3</c:v>
                </c:pt>
                <c:pt idx="106">
                  <c:v>2.32E-3</c:v>
                </c:pt>
                <c:pt idx="107">
                  <c:v>2.32E-3</c:v>
                </c:pt>
                <c:pt idx="108">
                  <c:v>2.32E-3</c:v>
                </c:pt>
                <c:pt idx="109">
                  <c:v>2.32E-3</c:v>
                </c:pt>
                <c:pt idx="110">
                  <c:v>2.7600000000000003E-3</c:v>
                </c:pt>
                <c:pt idx="111">
                  <c:v>2.7600000000000003E-3</c:v>
                </c:pt>
                <c:pt idx="112">
                  <c:v>2.7600000000000003E-3</c:v>
                </c:pt>
                <c:pt idx="113">
                  <c:v>2.7600000000000003E-3</c:v>
                </c:pt>
                <c:pt idx="114">
                  <c:v>2.7600000000000003E-3</c:v>
                </c:pt>
                <c:pt idx="115">
                  <c:v>2.7600000000000003E-3</c:v>
                </c:pt>
                <c:pt idx="116">
                  <c:v>2.7600000000000003E-3</c:v>
                </c:pt>
                <c:pt idx="117">
                  <c:v>2.7600000000000003E-3</c:v>
                </c:pt>
                <c:pt idx="118">
                  <c:v>2.7600000000000003E-3</c:v>
                </c:pt>
                <c:pt idx="119">
                  <c:v>2.7600000000000003E-3</c:v>
                </c:pt>
                <c:pt idx="120">
                  <c:v>2.7600000000000003E-3</c:v>
                </c:pt>
                <c:pt idx="121">
                  <c:v>2.7600000000000003E-3</c:v>
                </c:pt>
                <c:pt idx="122">
                  <c:v>2.7600000000000003E-3</c:v>
                </c:pt>
                <c:pt idx="123">
                  <c:v>2.7600000000000003E-3</c:v>
                </c:pt>
                <c:pt idx="124">
                  <c:v>2.7600000000000003E-3</c:v>
                </c:pt>
                <c:pt idx="125">
                  <c:v>2.7600000000000003E-3</c:v>
                </c:pt>
                <c:pt idx="126">
                  <c:v>2.7600000000000003E-3</c:v>
                </c:pt>
                <c:pt idx="127">
                  <c:v>2.7600000000000003E-3</c:v>
                </c:pt>
                <c:pt idx="128">
                  <c:v>2.7600000000000003E-3</c:v>
                </c:pt>
                <c:pt idx="129">
                  <c:v>2.7600000000000003E-3</c:v>
                </c:pt>
                <c:pt idx="130">
                  <c:v>2.7600000000000003E-3</c:v>
                </c:pt>
                <c:pt idx="131">
                  <c:v>2.7600000000000003E-3</c:v>
                </c:pt>
                <c:pt idx="132">
                  <c:v>2.7600000000000003E-3</c:v>
                </c:pt>
                <c:pt idx="133">
                  <c:v>2.7600000000000003E-3</c:v>
                </c:pt>
                <c:pt idx="134">
                  <c:v>2.7600000000000003E-3</c:v>
                </c:pt>
                <c:pt idx="135">
                  <c:v>2.7600000000000003E-3</c:v>
                </c:pt>
                <c:pt idx="136">
                  <c:v>2.7600000000000003E-3</c:v>
                </c:pt>
                <c:pt idx="137">
                  <c:v>2.7600000000000003E-3</c:v>
                </c:pt>
                <c:pt idx="138">
                  <c:v>2.7600000000000003E-3</c:v>
                </c:pt>
                <c:pt idx="139">
                  <c:v>2.7600000000000003E-3</c:v>
                </c:pt>
                <c:pt idx="140">
                  <c:v>2.7600000000000003E-3</c:v>
                </c:pt>
                <c:pt idx="141">
                  <c:v>2.7600000000000003E-3</c:v>
                </c:pt>
                <c:pt idx="142">
                  <c:v>2.7600000000000003E-3</c:v>
                </c:pt>
                <c:pt idx="143">
                  <c:v>2.7600000000000003E-3</c:v>
                </c:pt>
                <c:pt idx="144">
                  <c:v>2.7600000000000003E-3</c:v>
                </c:pt>
                <c:pt idx="145">
                  <c:v>2.7600000000000003E-3</c:v>
                </c:pt>
                <c:pt idx="146">
                  <c:v>2.7600000000000003E-3</c:v>
                </c:pt>
                <c:pt idx="147">
                  <c:v>2.7600000000000003E-3</c:v>
                </c:pt>
                <c:pt idx="148">
                  <c:v>2.7600000000000003E-3</c:v>
                </c:pt>
                <c:pt idx="149">
                  <c:v>2.7600000000000003E-3</c:v>
                </c:pt>
                <c:pt idx="150">
                  <c:v>2.7600000000000003E-3</c:v>
                </c:pt>
                <c:pt idx="151">
                  <c:v>2.7600000000000003E-3</c:v>
                </c:pt>
                <c:pt idx="152">
                  <c:v>2.7600000000000003E-3</c:v>
                </c:pt>
                <c:pt idx="153">
                  <c:v>2.7600000000000003E-3</c:v>
                </c:pt>
                <c:pt idx="154">
                  <c:v>2.7600000000000003E-3</c:v>
                </c:pt>
                <c:pt idx="155">
                  <c:v>2.7600000000000003E-3</c:v>
                </c:pt>
                <c:pt idx="156">
                  <c:v>2.7600000000000003E-3</c:v>
                </c:pt>
                <c:pt idx="157">
                  <c:v>2.7600000000000003E-3</c:v>
                </c:pt>
                <c:pt idx="158">
                  <c:v>2.7600000000000003E-3</c:v>
                </c:pt>
                <c:pt idx="159">
                  <c:v>2.7600000000000003E-3</c:v>
                </c:pt>
                <c:pt idx="160">
                  <c:v>2.7600000000000003E-3</c:v>
                </c:pt>
                <c:pt idx="161">
                  <c:v>2.7600000000000003E-3</c:v>
                </c:pt>
                <c:pt idx="162">
                  <c:v>2.7600000000000003E-3</c:v>
                </c:pt>
                <c:pt idx="163">
                  <c:v>2.7600000000000003E-3</c:v>
                </c:pt>
                <c:pt idx="164">
                  <c:v>2.7600000000000003E-3</c:v>
                </c:pt>
                <c:pt idx="165">
                  <c:v>2.7600000000000003E-3</c:v>
                </c:pt>
                <c:pt idx="166">
                  <c:v>2.7600000000000003E-3</c:v>
                </c:pt>
                <c:pt idx="167">
                  <c:v>2.7600000000000003E-3</c:v>
                </c:pt>
                <c:pt idx="168">
                  <c:v>2.7600000000000003E-3</c:v>
                </c:pt>
                <c:pt idx="169">
                  <c:v>2.7600000000000003E-3</c:v>
                </c:pt>
                <c:pt idx="170">
                  <c:v>2.7600000000000003E-3</c:v>
                </c:pt>
                <c:pt idx="171">
                  <c:v>2.7600000000000003E-3</c:v>
                </c:pt>
                <c:pt idx="172">
                  <c:v>2.7600000000000003E-3</c:v>
                </c:pt>
                <c:pt idx="173">
                  <c:v>2.7600000000000003E-3</c:v>
                </c:pt>
                <c:pt idx="174">
                  <c:v>2.7600000000000003E-3</c:v>
                </c:pt>
                <c:pt idx="175">
                  <c:v>2.7600000000000003E-3</c:v>
                </c:pt>
                <c:pt idx="176">
                  <c:v>2.7600000000000003E-3</c:v>
                </c:pt>
                <c:pt idx="177">
                  <c:v>2.7600000000000003E-3</c:v>
                </c:pt>
                <c:pt idx="178">
                  <c:v>2.7600000000000003E-3</c:v>
                </c:pt>
                <c:pt idx="179">
                  <c:v>2.7600000000000003E-3</c:v>
                </c:pt>
                <c:pt idx="180">
                  <c:v>2.7600000000000003E-3</c:v>
                </c:pt>
                <c:pt idx="181">
                  <c:v>2.7600000000000003E-3</c:v>
                </c:pt>
                <c:pt idx="182">
                  <c:v>2.7600000000000003E-3</c:v>
                </c:pt>
                <c:pt idx="183">
                  <c:v>2.7600000000000003E-3</c:v>
                </c:pt>
                <c:pt idx="184">
                  <c:v>2.7600000000000003E-3</c:v>
                </c:pt>
                <c:pt idx="185">
                  <c:v>2.7600000000000003E-3</c:v>
                </c:pt>
                <c:pt idx="186">
                  <c:v>2.7600000000000003E-3</c:v>
                </c:pt>
                <c:pt idx="187">
                  <c:v>2.7600000000000003E-3</c:v>
                </c:pt>
                <c:pt idx="188">
                  <c:v>2.7600000000000003E-3</c:v>
                </c:pt>
                <c:pt idx="189">
                  <c:v>2.7600000000000003E-3</c:v>
                </c:pt>
                <c:pt idx="190">
                  <c:v>2.7600000000000003E-3</c:v>
                </c:pt>
                <c:pt idx="191">
                  <c:v>2.7600000000000003E-3</c:v>
                </c:pt>
                <c:pt idx="192">
                  <c:v>2.7600000000000003E-3</c:v>
                </c:pt>
                <c:pt idx="193">
                  <c:v>2.7600000000000003E-3</c:v>
                </c:pt>
                <c:pt idx="194">
                  <c:v>2.7600000000000003E-3</c:v>
                </c:pt>
                <c:pt idx="195">
                  <c:v>2.7600000000000003E-3</c:v>
                </c:pt>
                <c:pt idx="196">
                  <c:v>2.7600000000000003E-3</c:v>
                </c:pt>
                <c:pt idx="197">
                  <c:v>2.7600000000000003E-3</c:v>
                </c:pt>
                <c:pt idx="198">
                  <c:v>2.7600000000000003E-3</c:v>
                </c:pt>
                <c:pt idx="199">
                  <c:v>2.7600000000000003E-3</c:v>
                </c:pt>
                <c:pt idx="200">
                  <c:v>2.7600000000000003E-3</c:v>
                </c:pt>
                <c:pt idx="201">
                  <c:v>2.7600000000000003E-3</c:v>
                </c:pt>
                <c:pt idx="202">
                  <c:v>2.7600000000000003E-3</c:v>
                </c:pt>
                <c:pt idx="203">
                  <c:v>2.7600000000000003E-3</c:v>
                </c:pt>
                <c:pt idx="204">
                  <c:v>2.7600000000000003E-3</c:v>
                </c:pt>
                <c:pt idx="205">
                  <c:v>2.7600000000000003E-3</c:v>
                </c:pt>
                <c:pt idx="206">
                  <c:v>2.7600000000000003E-3</c:v>
                </c:pt>
                <c:pt idx="207">
                  <c:v>2.7600000000000003E-3</c:v>
                </c:pt>
                <c:pt idx="208">
                  <c:v>2.7600000000000003E-3</c:v>
                </c:pt>
                <c:pt idx="209">
                  <c:v>2.7600000000000003E-3</c:v>
                </c:pt>
                <c:pt idx="210">
                  <c:v>2.7600000000000003E-3</c:v>
                </c:pt>
                <c:pt idx="211">
                  <c:v>2.7600000000000003E-3</c:v>
                </c:pt>
                <c:pt idx="212">
                  <c:v>2.7600000000000003E-3</c:v>
                </c:pt>
                <c:pt idx="213">
                  <c:v>2.7600000000000003E-3</c:v>
                </c:pt>
                <c:pt idx="214">
                  <c:v>2.7600000000000003E-3</c:v>
                </c:pt>
                <c:pt idx="215">
                  <c:v>2.7600000000000003E-3</c:v>
                </c:pt>
                <c:pt idx="216">
                  <c:v>2.7600000000000003E-3</c:v>
                </c:pt>
                <c:pt idx="217">
                  <c:v>2.7600000000000003E-3</c:v>
                </c:pt>
                <c:pt idx="218">
                  <c:v>2.7600000000000003E-3</c:v>
                </c:pt>
                <c:pt idx="219">
                  <c:v>4.7600000000000003E-3</c:v>
                </c:pt>
                <c:pt idx="220">
                  <c:v>4.7600000000000003E-3</c:v>
                </c:pt>
                <c:pt idx="221">
                  <c:v>4.7600000000000003E-3</c:v>
                </c:pt>
                <c:pt idx="222">
                  <c:v>4.7600000000000003E-3</c:v>
                </c:pt>
                <c:pt idx="223">
                  <c:v>4.7600000000000003E-3</c:v>
                </c:pt>
                <c:pt idx="224">
                  <c:v>4.7600000000000003E-3</c:v>
                </c:pt>
                <c:pt idx="225">
                  <c:v>4.7600000000000003E-3</c:v>
                </c:pt>
                <c:pt idx="226">
                  <c:v>4.7600000000000003E-3</c:v>
                </c:pt>
                <c:pt idx="227">
                  <c:v>4.7600000000000003E-3</c:v>
                </c:pt>
                <c:pt idx="228">
                  <c:v>4.7600000000000003E-3</c:v>
                </c:pt>
                <c:pt idx="229">
                  <c:v>4.7600000000000003E-3</c:v>
                </c:pt>
                <c:pt idx="230">
                  <c:v>4.7600000000000003E-3</c:v>
                </c:pt>
                <c:pt idx="231">
                  <c:v>4.7600000000000003E-3</c:v>
                </c:pt>
                <c:pt idx="232">
                  <c:v>4.7600000000000003E-3</c:v>
                </c:pt>
                <c:pt idx="233">
                  <c:v>4.7600000000000003E-3</c:v>
                </c:pt>
                <c:pt idx="234">
                  <c:v>4.7600000000000003E-3</c:v>
                </c:pt>
                <c:pt idx="235">
                  <c:v>4.7600000000000003E-3</c:v>
                </c:pt>
                <c:pt idx="236">
                  <c:v>4.7600000000000003E-3</c:v>
                </c:pt>
                <c:pt idx="237">
                  <c:v>4.7600000000000003E-3</c:v>
                </c:pt>
                <c:pt idx="238">
                  <c:v>4.7600000000000003E-3</c:v>
                </c:pt>
                <c:pt idx="239">
                  <c:v>4.7600000000000003E-3</c:v>
                </c:pt>
                <c:pt idx="240">
                  <c:v>4.7600000000000003E-3</c:v>
                </c:pt>
                <c:pt idx="241">
                  <c:v>4.7600000000000003E-3</c:v>
                </c:pt>
                <c:pt idx="242">
                  <c:v>4.7600000000000003E-3</c:v>
                </c:pt>
              </c:numCache>
            </c:numRef>
          </c:val>
          <c:smooth val="0"/>
          <c:extLst>
            <c:ext xmlns:c16="http://schemas.microsoft.com/office/drawing/2014/chart" uri="{C3380CC4-5D6E-409C-BE32-E72D297353CC}">
              <c16:uniqueId val="{00000000-10EE-49F3-9336-30A24190B36A}"/>
            </c:ext>
          </c:extLst>
        </c:ser>
        <c:ser>
          <c:idx val="1"/>
          <c:order val="1"/>
          <c:spPr>
            <a:ln w="28575" cmpd="sng">
              <a:solidFill>
                <a:srgbClr val="375D80"/>
              </a:solidFill>
              <a:prstDash val="solid"/>
            </a:ln>
          </c:spPr>
          <c:marker>
            <c:symbol val="none"/>
          </c:marker>
          <c:cat>
            <c:numRef>
              <c:f>'Params and sources'!$A$71:$A$313</c:f>
              <c:numCache>
                <c:formatCode>General</c:formatCode>
                <c:ptCount val="243"/>
                <c:pt idx="0">
                  <c:v>0.1</c:v>
                </c:pt>
                <c:pt idx="1">
                  <c:v>0.15000000000000002</c:v>
                </c:pt>
                <c:pt idx="2">
                  <c:v>0.2</c:v>
                </c:pt>
                <c:pt idx="3">
                  <c:v>0.25</c:v>
                </c:pt>
                <c:pt idx="4">
                  <c:v>0.3</c:v>
                </c:pt>
                <c:pt idx="5">
                  <c:v>0.35</c:v>
                </c:pt>
                <c:pt idx="6">
                  <c:v>0.39999999999999997</c:v>
                </c:pt>
                <c:pt idx="7">
                  <c:v>0.44999999999999996</c:v>
                </c:pt>
                <c:pt idx="8">
                  <c:v>0.49999999999999994</c:v>
                </c:pt>
                <c:pt idx="9">
                  <c:v>0.54999999999999993</c:v>
                </c:pt>
                <c:pt idx="10">
                  <c:v>0.6</c:v>
                </c:pt>
                <c:pt idx="11">
                  <c:v>0.65</c:v>
                </c:pt>
                <c:pt idx="12">
                  <c:v>0.70000000000000007</c:v>
                </c:pt>
                <c:pt idx="13">
                  <c:v>0.75000000000000011</c:v>
                </c:pt>
                <c:pt idx="14">
                  <c:v>0.80000000000000016</c:v>
                </c:pt>
                <c:pt idx="15">
                  <c:v>0.8500000000000002</c:v>
                </c:pt>
                <c:pt idx="16">
                  <c:v>0.90000000000000024</c:v>
                </c:pt>
                <c:pt idx="17">
                  <c:v>0.95000000000000029</c:v>
                </c:pt>
                <c:pt idx="18">
                  <c:v>1.0000000000000002</c:v>
                </c:pt>
                <c:pt idx="19">
                  <c:v>1.0500000000000003</c:v>
                </c:pt>
                <c:pt idx="20">
                  <c:v>1.1000000000000003</c:v>
                </c:pt>
                <c:pt idx="21">
                  <c:v>1.1500000000000004</c:v>
                </c:pt>
                <c:pt idx="22">
                  <c:v>1.2000000000000004</c:v>
                </c:pt>
                <c:pt idx="23">
                  <c:v>1.2500000000000004</c:v>
                </c:pt>
                <c:pt idx="24">
                  <c:v>1.3000000000000005</c:v>
                </c:pt>
                <c:pt idx="25">
                  <c:v>1.3500000000000005</c:v>
                </c:pt>
                <c:pt idx="26">
                  <c:v>1.4000000000000006</c:v>
                </c:pt>
                <c:pt idx="27">
                  <c:v>1.4500000000000006</c:v>
                </c:pt>
                <c:pt idx="28">
                  <c:v>1.5000000000000007</c:v>
                </c:pt>
                <c:pt idx="29">
                  <c:v>1.5500000000000007</c:v>
                </c:pt>
                <c:pt idx="30">
                  <c:v>1.6000000000000008</c:v>
                </c:pt>
                <c:pt idx="31">
                  <c:v>1.6500000000000008</c:v>
                </c:pt>
                <c:pt idx="32">
                  <c:v>1.7000000000000008</c:v>
                </c:pt>
                <c:pt idx="33">
                  <c:v>1.7500000000000009</c:v>
                </c:pt>
                <c:pt idx="34">
                  <c:v>1.8000000000000009</c:v>
                </c:pt>
                <c:pt idx="35">
                  <c:v>1.850000000000001</c:v>
                </c:pt>
                <c:pt idx="36">
                  <c:v>1.900000000000001</c:v>
                </c:pt>
                <c:pt idx="37">
                  <c:v>1.9500000000000011</c:v>
                </c:pt>
                <c:pt idx="38">
                  <c:v>2.0000000000000009</c:v>
                </c:pt>
                <c:pt idx="39">
                  <c:v>2.0500000000000007</c:v>
                </c:pt>
                <c:pt idx="40">
                  <c:v>2.1000000000000005</c:v>
                </c:pt>
                <c:pt idx="41">
                  <c:v>2.1500000000000004</c:v>
                </c:pt>
                <c:pt idx="42">
                  <c:v>2.2000000000000002</c:v>
                </c:pt>
                <c:pt idx="43">
                  <c:v>2.25</c:v>
                </c:pt>
                <c:pt idx="44">
                  <c:v>2.2999999999999998</c:v>
                </c:pt>
                <c:pt idx="45">
                  <c:v>2.3499999999999996</c:v>
                </c:pt>
                <c:pt idx="46">
                  <c:v>2.3999999999999995</c:v>
                </c:pt>
                <c:pt idx="47">
                  <c:v>2.4499999999999993</c:v>
                </c:pt>
                <c:pt idx="48">
                  <c:v>2.4999999999999991</c:v>
                </c:pt>
                <c:pt idx="49">
                  <c:v>2.5499999999999989</c:v>
                </c:pt>
                <c:pt idx="50">
                  <c:v>2.5999999999999988</c:v>
                </c:pt>
                <c:pt idx="51">
                  <c:v>2.6499999999999986</c:v>
                </c:pt>
                <c:pt idx="52">
                  <c:v>2.6999999999999984</c:v>
                </c:pt>
                <c:pt idx="53">
                  <c:v>2.7499999999999982</c:v>
                </c:pt>
                <c:pt idx="54">
                  <c:v>2.799999999999998</c:v>
                </c:pt>
                <c:pt idx="55">
                  <c:v>2.8499999999999979</c:v>
                </c:pt>
                <c:pt idx="56">
                  <c:v>2.8999999999999977</c:v>
                </c:pt>
                <c:pt idx="57">
                  <c:v>2.9499999999999975</c:v>
                </c:pt>
                <c:pt idx="58">
                  <c:v>2.9999999999999973</c:v>
                </c:pt>
                <c:pt idx="59">
                  <c:v>3.0499999999999972</c:v>
                </c:pt>
                <c:pt idx="60">
                  <c:v>3.099999999999997</c:v>
                </c:pt>
                <c:pt idx="61">
                  <c:v>3.1499999999999968</c:v>
                </c:pt>
                <c:pt idx="62">
                  <c:v>3.1999999999999966</c:v>
                </c:pt>
                <c:pt idx="63">
                  <c:v>3.2499999999999964</c:v>
                </c:pt>
                <c:pt idx="64">
                  <c:v>3.2999999999999963</c:v>
                </c:pt>
                <c:pt idx="65">
                  <c:v>3.3499999999999961</c:v>
                </c:pt>
                <c:pt idx="66">
                  <c:v>3.3999999999999959</c:v>
                </c:pt>
                <c:pt idx="67">
                  <c:v>3.4499999999999957</c:v>
                </c:pt>
                <c:pt idx="68">
                  <c:v>3.4999999999999956</c:v>
                </c:pt>
                <c:pt idx="69">
                  <c:v>3.5499999999999954</c:v>
                </c:pt>
                <c:pt idx="70">
                  <c:v>3.5999999999999952</c:v>
                </c:pt>
                <c:pt idx="71">
                  <c:v>3.649999999999995</c:v>
                </c:pt>
                <c:pt idx="72">
                  <c:v>3.6999999999999948</c:v>
                </c:pt>
                <c:pt idx="73">
                  <c:v>3.7499999999999947</c:v>
                </c:pt>
                <c:pt idx="74">
                  <c:v>3.7999999999999945</c:v>
                </c:pt>
                <c:pt idx="75">
                  <c:v>3.8499999999999943</c:v>
                </c:pt>
                <c:pt idx="76">
                  <c:v>3.8999999999999941</c:v>
                </c:pt>
                <c:pt idx="77">
                  <c:v>3.949999999999994</c:v>
                </c:pt>
                <c:pt idx="78">
                  <c:v>3.9999999999999938</c:v>
                </c:pt>
                <c:pt idx="79">
                  <c:v>4.0499999999999936</c:v>
                </c:pt>
                <c:pt idx="80">
                  <c:v>4.0999999999999934</c:v>
                </c:pt>
                <c:pt idx="81">
                  <c:v>4.1499999999999932</c:v>
                </c:pt>
                <c:pt idx="82">
                  <c:v>4.1999999999999931</c:v>
                </c:pt>
                <c:pt idx="83">
                  <c:v>4.2499999999999929</c:v>
                </c:pt>
                <c:pt idx="84">
                  <c:v>4.2999999999999927</c:v>
                </c:pt>
                <c:pt idx="85">
                  <c:v>4.3499999999999925</c:v>
                </c:pt>
                <c:pt idx="86">
                  <c:v>4.3999999999999924</c:v>
                </c:pt>
                <c:pt idx="87">
                  <c:v>4.4499999999999922</c:v>
                </c:pt>
                <c:pt idx="88">
                  <c:v>4.499999999999992</c:v>
                </c:pt>
                <c:pt idx="89">
                  <c:v>4.5499999999999918</c:v>
                </c:pt>
                <c:pt idx="90">
                  <c:v>4.5999999999999917</c:v>
                </c:pt>
                <c:pt idx="91">
                  <c:v>4.6499999999999915</c:v>
                </c:pt>
                <c:pt idx="92">
                  <c:v>4.6999999999999913</c:v>
                </c:pt>
                <c:pt idx="93">
                  <c:v>4.7499999999999911</c:v>
                </c:pt>
                <c:pt idx="94">
                  <c:v>4.7999999999999909</c:v>
                </c:pt>
                <c:pt idx="95">
                  <c:v>4.8499999999999908</c:v>
                </c:pt>
                <c:pt idx="96">
                  <c:v>4.8999999999999906</c:v>
                </c:pt>
                <c:pt idx="97">
                  <c:v>4.9499999999999904</c:v>
                </c:pt>
                <c:pt idx="98">
                  <c:v>4.9999999999999902</c:v>
                </c:pt>
                <c:pt idx="99">
                  <c:v>5.0499999999999901</c:v>
                </c:pt>
                <c:pt idx="100">
                  <c:v>5.0999999999999899</c:v>
                </c:pt>
                <c:pt idx="101">
                  <c:v>5.1499999999999897</c:v>
                </c:pt>
                <c:pt idx="102">
                  <c:v>5.1999999999999895</c:v>
                </c:pt>
                <c:pt idx="103">
                  <c:v>5.2499999999999893</c:v>
                </c:pt>
                <c:pt idx="104">
                  <c:v>5.2999999999999892</c:v>
                </c:pt>
                <c:pt idx="105">
                  <c:v>5.349999999999989</c:v>
                </c:pt>
                <c:pt idx="106">
                  <c:v>5.3999999999999888</c:v>
                </c:pt>
                <c:pt idx="107">
                  <c:v>5.4499999999999886</c:v>
                </c:pt>
                <c:pt idx="108">
                  <c:v>5.4999999999999885</c:v>
                </c:pt>
                <c:pt idx="109">
                  <c:v>5.5499999999999883</c:v>
                </c:pt>
                <c:pt idx="110">
                  <c:v>5.5999999999999881</c:v>
                </c:pt>
                <c:pt idx="111">
                  <c:v>5.6499999999999879</c:v>
                </c:pt>
                <c:pt idx="112">
                  <c:v>5.6999999999999877</c:v>
                </c:pt>
                <c:pt idx="113">
                  <c:v>5.7499999999999876</c:v>
                </c:pt>
                <c:pt idx="114">
                  <c:v>5.7999999999999874</c:v>
                </c:pt>
                <c:pt idx="115">
                  <c:v>5.8499999999999872</c:v>
                </c:pt>
                <c:pt idx="116">
                  <c:v>5.899999999999987</c:v>
                </c:pt>
                <c:pt idx="117">
                  <c:v>5.9499999999999869</c:v>
                </c:pt>
                <c:pt idx="118">
                  <c:v>5.9999999999999867</c:v>
                </c:pt>
                <c:pt idx="119">
                  <c:v>6.0499999999999865</c:v>
                </c:pt>
                <c:pt idx="120">
                  <c:v>6.0999999999999863</c:v>
                </c:pt>
                <c:pt idx="121">
                  <c:v>6.1499999999999861</c:v>
                </c:pt>
                <c:pt idx="122">
                  <c:v>6.199999999999986</c:v>
                </c:pt>
                <c:pt idx="123">
                  <c:v>6.2499999999999858</c:v>
                </c:pt>
                <c:pt idx="124">
                  <c:v>6.2999999999999856</c:v>
                </c:pt>
                <c:pt idx="125">
                  <c:v>6.3499999999999854</c:v>
                </c:pt>
                <c:pt idx="126">
                  <c:v>6.3999999999999853</c:v>
                </c:pt>
                <c:pt idx="127">
                  <c:v>6.4499999999999851</c:v>
                </c:pt>
                <c:pt idx="128">
                  <c:v>6.4999999999999849</c:v>
                </c:pt>
                <c:pt idx="129">
                  <c:v>6.5499999999999847</c:v>
                </c:pt>
                <c:pt idx="130">
                  <c:v>6.5999999999999845</c:v>
                </c:pt>
                <c:pt idx="131">
                  <c:v>6.6499999999999844</c:v>
                </c:pt>
                <c:pt idx="132">
                  <c:v>6.6999999999999842</c:v>
                </c:pt>
                <c:pt idx="133">
                  <c:v>6.749999999999984</c:v>
                </c:pt>
                <c:pt idx="134">
                  <c:v>6.7999999999999838</c:v>
                </c:pt>
                <c:pt idx="135">
                  <c:v>6.8499999999999837</c:v>
                </c:pt>
                <c:pt idx="136">
                  <c:v>6.8999999999999835</c:v>
                </c:pt>
                <c:pt idx="137">
                  <c:v>6.9499999999999833</c:v>
                </c:pt>
                <c:pt idx="138">
                  <c:v>6.9999999999999831</c:v>
                </c:pt>
                <c:pt idx="139">
                  <c:v>7.0499999999999829</c:v>
                </c:pt>
                <c:pt idx="140">
                  <c:v>7.0999999999999828</c:v>
                </c:pt>
                <c:pt idx="141">
                  <c:v>7.1499999999999826</c:v>
                </c:pt>
                <c:pt idx="142">
                  <c:v>7.1999999999999824</c:v>
                </c:pt>
                <c:pt idx="143">
                  <c:v>7.2499999999999822</c:v>
                </c:pt>
                <c:pt idx="144">
                  <c:v>7.2999999999999821</c:v>
                </c:pt>
                <c:pt idx="145">
                  <c:v>7.3499999999999819</c:v>
                </c:pt>
                <c:pt idx="146">
                  <c:v>7.3999999999999817</c:v>
                </c:pt>
                <c:pt idx="147">
                  <c:v>7.4499999999999815</c:v>
                </c:pt>
                <c:pt idx="148">
                  <c:v>7.4999999999999813</c:v>
                </c:pt>
                <c:pt idx="149">
                  <c:v>7.5499999999999812</c:v>
                </c:pt>
                <c:pt idx="150">
                  <c:v>7.599999999999981</c:v>
                </c:pt>
                <c:pt idx="151">
                  <c:v>7.6499999999999808</c:v>
                </c:pt>
                <c:pt idx="152">
                  <c:v>7.6999999999999806</c:v>
                </c:pt>
                <c:pt idx="153">
                  <c:v>7.7499999999999805</c:v>
                </c:pt>
                <c:pt idx="154">
                  <c:v>7.7999999999999803</c:v>
                </c:pt>
                <c:pt idx="155">
                  <c:v>7.8499999999999801</c:v>
                </c:pt>
                <c:pt idx="156">
                  <c:v>7.8999999999999799</c:v>
                </c:pt>
                <c:pt idx="157">
                  <c:v>7.9499999999999797</c:v>
                </c:pt>
                <c:pt idx="158">
                  <c:v>7.9999999999999796</c:v>
                </c:pt>
                <c:pt idx="159">
                  <c:v>8.0499999999999794</c:v>
                </c:pt>
                <c:pt idx="160">
                  <c:v>8.0999999999999801</c:v>
                </c:pt>
                <c:pt idx="161">
                  <c:v>8.1499999999999808</c:v>
                </c:pt>
                <c:pt idx="162">
                  <c:v>8.1999999999999815</c:v>
                </c:pt>
                <c:pt idx="163">
                  <c:v>8.2499999999999822</c:v>
                </c:pt>
                <c:pt idx="164">
                  <c:v>8.2999999999999829</c:v>
                </c:pt>
                <c:pt idx="165">
                  <c:v>8.3499999999999837</c:v>
                </c:pt>
                <c:pt idx="166">
                  <c:v>8.3999999999999844</c:v>
                </c:pt>
                <c:pt idx="167">
                  <c:v>8.4499999999999851</c:v>
                </c:pt>
                <c:pt idx="168">
                  <c:v>8.4999999999999858</c:v>
                </c:pt>
                <c:pt idx="169">
                  <c:v>8.5499999999999865</c:v>
                </c:pt>
                <c:pt idx="170">
                  <c:v>8.5999999999999872</c:v>
                </c:pt>
                <c:pt idx="171">
                  <c:v>8.6499999999999879</c:v>
                </c:pt>
                <c:pt idx="172">
                  <c:v>8.6999999999999886</c:v>
                </c:pt>
                <c:pt idx="173">
                  <c:v>8.7499999999999893</c:v>
                </c:pt>
                <c:pt idx="174">
                  <c:v>8.7999999999999901</c:v>
                </c:pt>
                <c:pt idx="175">
                  <c:v>8.8499999999999908</c:v>
                </c:pt>
                <c:pt idx="176">
                  <c:v>8.8999999999999915</c:v>
                </c:pt>
                <c:pt idx="177">
                  <c:v>8.9499999999999922</c:v>
                </c:pt>
                <c:pt idx="178">
                  <c:v>8.9999999999999929</c:v>
                </c:pt>
                <c:pt idx="179">
                  <c:v>9.0499999999999936</c:v>
                </c:pt>
                <c:pt idx="180">
                  <c:v>9.0999999999999943</c:v>
                </c:pt>
                <c:pt idx="181">
                  <c:v>9.149999999999995</c:v>
                </c:pt>
                <c:pt idx="182">
                  <c:v>9.1999999999999957</c:v>
                </c:pt>
                <c:pt idx="183">
                  <c:v>9.2499999999999964</c:v>
                </c:pt>
                <c:pt idx="184">
                  <c:v>9.2999999999999972</c:v>
                </c:pt>
                <c:pt idx="185">
                  <c:v>9.3499999999999979</c:v>
                </c:pt>
                <c:pt idx="186">
                  <c:v>9.3999999999999986</c:v>
                </c:pt>
                <c:pt idx="187">
                  <c:v>9.4499999999999993</c:v>
                </c:pt>
                <c:pt idx="188">
                  <c:v>9.5</c:v>
                </c:pt>
                <c:pt idx="189">
                  <c:v>9.5500000000000007</c:v>
                </c:pt>
                <c:pt idx="190">
                  <c:v>9.6000000000000014</c:v>
                </c:pt>
                <c:pt idx="191">
                  <c:v>9.6500000000000021</c:v>
                </c:pt>
                <c:pt idx="192">
                  <c:v>9.7000000000000028</c:v>
                </c:pt>
                <c:pt idx="193">
                  <c:v>9.7500000000000036</c:v>
                </c:pt>
                <c:pt idx="194">
                  <c:v>9.8000000000000043</c:v>
                </c:pt>
                <c:pt idx="195">
                  <c:v>9.850000000000005</c:v>
                </c:pt>
                <c:pt idx="196">
                  <c:v>9.9000000000000057</c:v>
                </c:pt>
                <c:pt idx="197">
                  <c:v>9.9500000000000064</c:v>
                </c:pt>
                <c:pt idx="198">
                  <c:v>10.000000000000007</c:v>
                </c:pt>
                <c:pt idx="199">
                  <c:v>10.050000000000008</c:v>
                </c:pt>
                <c:pt idx="200">
                  <c:v>10.100000000000009</c:v>
                </c:pt>
                <c:pt idx="201">
                  <c:v>10.150000000000009</c:v>
                </c:pt>
                <c:pt idx="202">
                  <c:v>10.20000000000001</c:v>
                </c:pt>
                <c:pt idx="203">
                  <c:v>10.250000000000011</c:v>
                </c:pt>
                <c:pt idx="204">
                  <c:v>10.300000000000011</c:v>
                </c:pt>
                <c:pt idx="205">
                  <c:v>10.350000000000012</c:v>
                </c:pt>
                <c:pt idx="206">
                  <c:v>10.400000000000013</c:v>
                </c:pt>
                <c:pt idx="207">
                  <c:v>10.450000000000014</c:v>
                </c:pt>
                <c:pt idx="208">
                  <c:v>10.500000000000014</c:v>
                </c:pt>
                <c:pt idx="209">
                  <c:v>10.550000000000015</c:v>
                </c:pt>
                <c:pt idx="210">
                  <c:v>10.600000000000016</c:v>
                </c:pt>
                <c:pt idx="211">
                  <c:v>10.650000000000016</c:v>
                </c:pt>
                <c:pt idx="212">
                  <c:v>10.700000000000017</c:v>
                </c:pt>
                <c:pt idx="213">
                  <c:v>10.750000000000018</c:v>
                </c:pt>
                <c:pt idx="214">
                  <c:v>10.800000000000018</c:v>
                </c:pt>
                <c:pt idx="215">
                  <c:v>10.850000000000019</c:v>
                </c:pt>
                <c:pt idx="216">
                  <c:v>10.90000000000002</c:v>
                </c:pt>
                <c:pt idx="217">
                  <c:v>10.950000000000021</c:v>
                </c:pt>
                <c:pt idx="218">
                  <c:v>11.000000000000021</c:v>
                </c:pt>
                <c:pt idx="219">
                  <c:v>11.050000000000022</c:v>
                </c:pt>
                <c:pt idx="220">
                  <c:v>11.100000000000023</c:v>
                </c:pt>
                <c:pt idx="221">
                  <c:v>11.150000000000023</c:v>
                </c:pt>
                <c:pt idx="222">
                  <c:v>11.200000000000024</c:v>
                </c:pt>
                <c:pt idx="223">
                  <c:v>11.250000000000025</c:v>
                </c:pt>
                <c:pt idx="224">
                  <c:v>11.300000000000026</c:v>
                </c:pt>
                <c:pt idx="225">
                  <c:v>11.350000000000026</c:v>
                </c:pt>
                <c:pt idx="226">
                  <c:v>11.400000000000027</c:v>
                </c:pt>
                <c:pt idx="227">
                  <c:v>11.450000000000028</c:v>
                </c:pt>
                <c:pt idx="228">
                  <c:v>11.500000000000028</c:v>
                </c:pt>
                <c:pt idx="229">
                  <c:v>11.550000000000029</c:v>
                </c:pt>
                <c:pt idx="230">
                  <c:v>11.60000000000003</c:v>
                </c:pt>
                <c:pt idx="231">
                  <c:v>11.650000000000031</c:v>
                </c:pt>
                <c:pt idx="232">
                  <c:v>11.700000000000031</c:v>
                </c:pt>
                <c:pt idx="233">
                  <c:v>11.750000000000032</c:v>
                </c:pt>
                <c:pt idx="234">
                  <c:v>11.800000000000033</c:v>
                </c:pt>
                <c:pt idx="235">
                  <c:v>11.850000000000033</c:v>
                </c:pt>
                <c:pt idx="236">
                  <c:v>11.900000000000034</c:v>
                </c:pt>
                <c:pt idx="237">
                  <c:v>11.950000000000035</c:v>
                </c:pt>
                <c:pt idx="238">
                  <c:v>12.000000000000036</c:v>
                </c:pt>
                <c:pt idx="239">
                  <c:v>12.050000000000036</c:v>
                </c:pt>
                <c:pt idx="240">
                  <c:v>12.100000000000037</c:v>
                </c:pt>
                <c:pt idx="241">
                  <c:v>12.150000000000038</c:v>
                </c:pt>
                <c:pt idx="242">
                  <c:v>12.200000000000038</c:v>
                </c:pt>
              </c:numCache>
            </c:numRef>
          </c:cat>
          <c:val>
            <c:numRef>
              <c:f>'Params and sources'!$G$71:$G$335</c:f>
              <c:numCache>
                <c:formatCode>General</c:formatCode>
                <c:ptCount val="265"/>
                <c:pt idx="0">
                  <c:v>3.6000000000000003E-3</c:v>
                </c:pt>
                <c:pt idx="1">
                  <c:v>3.6000000000000003E-3</c:v>
                </c:pt>
                <c:pt idx="2">
                  <c:v>3.6000000000000003E-3</c:v>
                </c:pt>
                <c:pt idx="3">
                  <c:v>3.6000000000000003E-3</c:v>
                </c:pt>
                <c:pt idx="4">
                  <c:v>4.0000000000000002E-4</c:v>
                </c:pt>
                <c:pt idx="5">
                  <c:v>4.0000000000000002E-4</c:v>
                </c:pt>
                <c:pt idx="6">
                  <c:v>4.0000000000000002E-4</c:v>
                </c:pt>
                <c:pt idx="7">
                  <c:v>4.0000000000000002E-4</c:v>
                </c:pt>
                <c:pt idx="8">
                  <c:v>4.0000000000000002E-4</c:v>
                </c:pt>
                <c:pt idx="9">
                  <c:v>4.0000000000000002E-4</c:v>
                </c:pt>
                <c:pt idx="10">
                  <c:v>4.0000000000000002E-4</c:v>
                </c:pt>
                <c:pt idx="11">
                  <c:v>4.0000000000000002E-4</c:v>
                </c:pt>
                <c:pt idx="12">
                  <c:v>4.0000000000000002E-4</c:v>
                </c:pt>
                <c:pt idx="13">
                  <c:v>4.0000000000000002E-4</c:v>
                </c:pt>
                <c:pt idx="14">
                  <c:v>4.0000000000000002E-4</c:v>
                </c:pt>
                <c:pt idx="15">
                  <c:v>4.0000000000000002E-4</c:v>
                </c:pt>
                <c:pt idx="16">
                  <c:v>4.0000000000000002E-4</c:v>
                </c:pt>
                <c:pt idx="17">
                  <c:v>4.0000000000000002E-4</c:v>
                </c:pt>
                <c:pt idx="18">
                  <c:v>4.0000000000000002E-4</c:v>
                </c:pt>
                <c:pt idx="19">
                  <c:v>4.0000000000000002E-4</c:v>
                </c:pt>
                <c:pt idx="20">
                  <c:v>4.0000000000000002E-4</c:v>
                </c:pt>
                <c:pt idx="21">
                  <c:v>4.0000000000000002E-4</c:v>
                </c:pt>
                <c:pt idx="22">
                  <c:v>4.0000000000000002E-4</c:v>
                </c:pt>
                <c:pt idx="23">
                  <c:v>4.0000000000000002E-4</c:v>
                </c:pt>
                <c:pt idx="24">
                  <c:v>4.0000000000000002E-4</c:v>
                </c:pt>
                <c:pt idx="25">
                  <c:v>4.0000000000000002E-4</c:v>
                </c:pt>
                <c:pt idx="26">
                  <c:v>4.0000000000000002E-4</c:v>
                </c:pt>
                <c:pt idx="27">
                  <c:v>4.0000000000000002E-4</c:v>
                </c:pt>
                <c:pt idx="28">
                  <c:v>4.0000000000000002E-4</c:v>
                </c:pt>
                <c:pt idx="29">
                  <c:v>4.0000000000000002E-4</c:v>
                </c:pt>
                <c:pt idx="30">
                  <c:v>4.0000000000000002E-4</c:v>
                </c:pt>
                <c:pt idx="31">
                  <c:v>4.0000000000000002E-4</c:v>
                </c:pt>
                <c:pt idx="32">
                  <c:v>4.0000000000000002E-4</c:v>
                </c:pt>
                <c:pt idx="33">
                  <c:v>4.0000000000000002E-4</c:v>
                </c:pt>
                <c:pt idx="34">
                  <c:v>4.0000000000000002E-4</c:v>
                </c:pt>
                <c:pt idx="35">
                  <c:v>4.0000000000000002E-4</c:v>
                </c:pt>
                <c:pt idx="36">
                  <c:v>4.0000000000000002E-4</c:v>
                </c:pt>
                <c:pt idx="37">
                  <c:v>4.0000000000000002E-4</c:v>
                </c:pt>
                <c:pt idx="38">
                  <c:v>4.0000000000000002E-4</c:v>
                </c:pt>
                <c:pt idx="39">
                  <c:v>4.0000000000000002E-4</c:v>
                </c:pt>
                <c:pt idx="40">
                  <c:v>4.0000000000000002E-4</c:v>
                </c:pt>
                <c:pt idx="41">
                  <c:v>4.0000000000000002E-4</c:v>
                </c:pt>
                <c:pt idx="42">
                  <c:v>4.0000000000000002E-4</c:v>
                </c:pt>
                <c:pt idx="43">
                  <c:v>4.0000000000000002E-4</c:v>
                </c:pt>
                <c:pt idx="44">
                  <c:v>4.0000000000000002E-4</c:v>
                </c:pt>
                <c:pt idx="45">
                  <c:v>4.0000000000000002E-4</c:v>
                </c:pt>
                <c:pt idx="46">
                  <c:v>4.0000000000000002E-4</c:v>
                </c:pt>
                <c:pt idx="47">
                  <c:v>4.0000000000000002E-4</c:v>
                </c:pt>
                <c:pt idx="48">
                  <c:v>4.0000000000000002E-4</c:v>
                </c:pt>
                <c:pt idx="49">
                  <c:v>4.0000000000000002E-4</c:v>
                </c:pt>
                <c:pt idx="50">
                  <c:v>4.0000000000000002E-4</c:v>
                </c:pt>
                <c:pt idx="51">
                  <c:v>4.0000000000000002E-4</c:v>
                </c:pt>
                <c:pt idx="52">
                  <c:v>4.0000000000000002E-4</c:v>
                </c:pt>
                <c:pt idx="53">
                  <c:v>4.0000000000000002E-4</c:v>
                </c:pt>
                <c:pt idx="54">
                  <c:v>4.0000000000000002E-4</c:v>
                </c:pt>
                <c:pt idx="55">
                  <c:v>4.0000000000000002E-4</c:v>
                </c:pt>
                <c:pt idx="56">
                  <c:v>4.0000000000000002E-4</c:v>
                </c:pt>
                <c:pt idx="57">
                  <c:v>4.0000000000000002E-4</c:v>
                </c:pt>
                <c:pt idx="58">
                  <c:v>4.0000000000000002E-4</c:v>
                </c:pt>
                <c:pt idx="59">
                  <c:v>4.0000000000000002E-4</c:v>
                </c:pt>
                <c:pt idx="60">
                  <c:v>4.0000000000000002E-4</c:v>
                </c:pt>
                <c:pt idx="61">
                  <c:v>4.0000000000000002E-4</c:v>
                </c:pt>
                <c:pt idx="62">
                  <c:v>4.0000000000000002E-4</c:v>
                </c:pt>
                <c:pt idx="63">
                  <c:v>4.0000000000000002E-4</c:v>
                </c:pt>
                <c:pt idx="64">
                  <c:v>4.0000000000000002E-4</c:v>
                </c:pt>
                <c:pt idx="65">
                  <c:v>4.0000000000000002E-4</c:v>
                </c:pt>
                <c:pt idx="66">
                  <c:v>4.0000000000000002E-4</c:v>
                </c:pt>
                <c:pt idx="67">
                  <c:v>4.0000000000000002E-4</c:v>
                </c:pt>
                <c:pt idx="68">
                  <c:v>4.0000000000000002E-4</c:v>
                </c:pt>
                <c:pt idx="69">
                  <c:v>4.0000000000000002E-4</c:v>
                </c:pt>
                <c:pt idx="70">
                  <c:v>4.0000000000000002E-4</c:v>
                </c:pt>
                <c:pt idx="71">
                  <c:v>4.0000000000000002E-4</c:v>
                </c:pt>
                <c:pt idx="72">
                  <c:v>4.0000000000000002E-4</c:v>
                </c:pt>
                <c:pt idx="73">
                  <c:v>4.0000000000000002E-4</c:v>
                </c:pt>
                <c:pt idx="74">
                  <c:v>4.0000000000000002E-4</c:v>
                </c:pt>
                <c:pt idx="75">
                  <c:v>4.0000000000000002E-4</c:v>
                </c:pt>
                <c:pt idx="76">
                  <c:v>4.0000000000000002E-4</c:v>
                </c:pt>
                <c:pt idx="77">
                  <c:v>4.0000000000000002E-4</c:v>
                </c:pt>
                <c:pt idx="78">
                  <c:v>4.0000000000000002E-4</c:v>
                </c:pt>
                <c:pt idx="79">
                  <c:v>4.0000000000000002E-4</c:v>
                </c:pt>
                <c:pt idx="80">
                  <c:v>4.0000000000000002E-4</c:v>
                </c:pt>
                <c:pt idx="81">
                  <c:v>4.0000000000000002E-4</c:v>
                </c:pt>
                <c:pt idx="82">
                  <c:v>4.0000000000000002E-4</c:v>
                </c:pt>
                <c:pt idx="83">
                  <c:v>4.0000000000000002E-4</c:v>
                </c:pt>
                <c:pt idx="84">
                  <c:v>4.0000000000000002E-4</c:v>
                </c:pt>
                <c:pt idx="85">
                  <c:v>4.0000000000000002E-4</c:v>
                </c:pt>
                <c:pt idx="86">
                  <c:v>4.0000000000000002E-4</c:v>
                </c:pt>
                <c:pt idx="87">
                  <c:v>4.0000000000000002E-4</c:v>
                </c:pt>
                <c:pt idx="88">
                  <c:v>4.0000000000000002E-4</c:v>
                </c:pt>
                <c:pt idx="89">
                  <c:v>4.0000000000000002E-4</c:v>
                </c:pt>
                <c:pt idx="90">
                  <c:v>4.0000000000000002E-4</c:v>
                </c:pt>
                <c:pt idx="91">
                  <c:v>4.0000000000000002E-4</c:v>
                </c:pt>
                <c:pt idx="92">
                  <c:v>4.0000000000000002E-4</c:v>
                </c:pt>
                <c:pt idx="93">
                  <c:v>4.0000000000000002E-4</c:v>
                </c:pt>
                <c:pt idx="94">
                  <c:v>4.0000000000000002E-4</c:v>
                </c:pt>
                <c:pt idx="95">
                  <c:v>4.0000000000000002E-4</c:v>
                </c:pt>
                <c:pt idx="96">
                  <c:v>4.0000000000000002E-4</c:v>
                </c:pt>
                <c:pt idx="97">
                  <c:v>4.0000000000000002E-4</c:v>
                </c:pt>
                <c:pt idx="98">
                  <c:v>4.0000000000000002E-4</c:v>
                </c:pt>
                <c:pt idx="99">
                  <c:v>4.0000000000000002E-4</c:v>
                </c:pt>
                <c:pt idx="100">
                  <c:v>4.0000000000000002E-4</c:v>
                </c:pt>
                <c:pt idx="101">
                  <c:v>4.0000000000000002E-4</c:v>
                </c:pt>
                <c:pt idx="102">
                  <c:v>4.0000000000000002E-4</c:v>
                </c:pt>
                <c:pt idx="103">
                  <c:v>4.0000000000000002E-4</c:v>
                </c:pt>
                <c:pt idx="104">
                  <c:v>4.0000000000000002E-4</c:v>
                </c:pt>
                <c:pt idx="105">
                  <c:v>4.0000000000000002E-4</c:v>
                </c:pt>
                <c:pt idx="106">
                  <c:v>4.0000000000000002E-4</c:v>
                </c:pt>
                <c:pt idx="107">
                  <c:v>4.0000000000000002E-4</c:v>
                </c:pt>
                <c:pt idx="108">
                  <c:v>4.0000000000000002E-4</c:v>
                </c:pt>
                <c:pt idx="109">
                  <c:v>4.0000000000000002E-4</c:v>
                </c:pt>
                <c:pt idx="110">
                  <c:v>4.0000000000000002E-4</c:v>
                </c:pt>
                <c:pt idx="111">
                  <c:v>4.0000000000000002E-4</c:v>
                </c:pt>
                <c:pt idx="112">
                  <c:v>4.0000000000000002E-4</c:v>
                </c:pt>
                <c:pt idx="113">
                  <c:v>4.0000000000000002E-4</c:v>
                </c:pt>
                <c:pt idx="114">
                  <c:v>4.0000000000000002E-4</c:v>
                </c:pt>
                <c:pt idx="115">
                  <c:v>4.0000000000000002E-4</c:v>
                </c:pt>
                <c:pt idx="116">
                  <c:v>4.0000000000000002E-4</c:v>
                </c:pt>
                <c:pt idx="117">
                  <c:v>4.0000000000000002E-4</c:v>
                </c:pt>
                <c:pt idx="118">
                  <c:v>4.0000000000000002E-4</c:v>
                </c:pt>
                <c:pt idx="119">
                  <c:v>4.0000000000000002E-4</c:v>
                </c:pt>
                <c:pt idx="120">
                  <c:v>4.0000000000000002E-4</c:v>
                </c:pt>
                <c:pt idx="121">
                  <c:v>4.0000000000000002E-4</c:v>
                </c:pt>
                <c:pt idx="122">
                  <c:v>4.0000000000000002E-4</c:v>
                </c:pt>
                <c:pt idx="123">
                  <c:v>4.0000000000000002E-4</c:v>
                </c:pt>
                <c:pt idx="124">
                  <c:v>4.0000000000000002E-4</c:v>
                </c:pt>
                <c:pt idx="125">
                  <c:v>4.0000000000000002E-4</c:v>
                </c:pt>
                <c:pt idx="126">
                  <c:v>4.0000000000000002E-4</c:v>
                </c:pt>
                <c:pt idx="127">
                  <c:v>4.0000000000000002E-4</c:v>
                </c:pt>
                <c:pt idx="128">
                  <c:v>4.0000000000000002E-4</c:v>
                </c:pt>
                <c:pt idx="129">
                  <c:v>4.0000000000000002E-4</c:v>
                </c:pt>
                <c:pt idx="130">
                  <c:v>4.0000000000000002E-4</c:v>
                </c:pt>
                <c:pt idx="131">
                  <c:v>4.0000000000000002E-4</c:v>
                </c:pt>
                <c:pt idx="132">
                  <c:v>4.0000000000000002E-4</c:v>
                </c:pt>
                <c:pt idx="133">
                  <c:v>4.0000000000000002E-4</c:v>
                </c:pt>
                <c:pt idx="134">
                  <c:v>4.0000000000000002E-4</c:v>
                </c:pt>
                <c:pt idx="135">
                  <c:v>4.0000000000000002E-4</c:v>
                </c:pt>
                <c:pt idx="136">
                  <c:v>4.0000000000000002E-4</c:v>
                </c:pt>
                <c:pt idx="137">
                  <c:v>4.0000000000000002E-4</c:v>
                </c:pt>
                <c:pt idx="138">
                  <c:v>4.0000000000000002E-4</c:v>
                </c:pt>
                <c:pt idx="139">
                  <c:v>4.0000000000000002E-4</c:v>
                </c:pt>
                <c:pt idx="140">
                  <c:v>4.0000000000000002E-4</c:v>
                </c:pt>
                <c:pt idx="141">
                  <c:v>4.0000000000000002E-4</c:v>
                </c:pt>
                <c:pt idx="142">
                  <c:v>4.0000000000000002E-4</c:v>
                </c:pt>
                <c:pt idx="143">
                  <c:v>4.0000000000000002E-4</c:v>
                </c:pt>
                <c:pt idx="144">
                  <c:v>4.0000000000000002E-4</c:v>
                </c:pt>
                <c:pt idx="145">
                  <c:v>4.0000000000000002E-4</c:v>
                </c:pt>
                <c:pt idx="146">
                  <c:v>4.0000000000000002E-4</c:v>
                </c:pt>
                <c:pt idx="147">
                  <c:v>4.0000000000000002E-4</c:v>
                </c:pt>
                <c:pt idx="148">
                  <c:v>4.0000000000000002E-4</c:v>
                </c:pt>
                <c:pt idx="149">
                  <c:v>4.0000000000000002E-4</c:v>
                </c:pt>
                <c:pt idx="150">
                  <c:v>4.0000000000000002E-4</c:v>
                </c:pt>
                <c:pt idx="151">
                  <c:v>4.0000000000000002E-4</c:v>
                </c:pt>
                <c:pt idx="152">
                  <c:v>4.0000000000000002E-4</c:v>
                </c:pt>
                <c:pt idx="153">
                  <c:v>1E-3</c:v>
                </c:pt>
                <c:pt idx="154">
                  <c:v>1E-3</c:v>
                </c:pt>
                <c:pt idx="155">
                  <c:v>1E-3</c:v>
                </c:pt>
                <c:pt idx="156">
                  <c:v>1E-3</c:v>
                </c:pt>
                <c:pt idx="157">
                  <c:v>1E-3</c:v>
                </c:pt>
                <c:pt idx="158">
                  <c:v>1E-3</c:v>
                </c:pt>
                <c:pt idx="159">
                  <c:v>1E-3</c:v>
                </c:pt>
                <c:pt idx="160">
                  <c:v>1E-3</c:v>
                </c:pt>
                <c:pt idx="161">
                  <c:v>1E-3</c:v>
                </c:pt>
                <c:pt idx="162">
                  <c:v>1E-3</c:v>
                </c:pt>
                <c:pt idx="163">
                  <c:v>1E-3</c:v>
                </c:pt>
                <c:pt idx="164">
                  <c:v>1E-3</c:v>
                </c:pt>
                <c:pt idx="165">
                  <c:v>1E-3</c:v>
                </c:pt>
                <c:pt idx="166">
                  <c:v>1E-3</c:v>
                </c:pt>
                <c:pt idx="167">
                  <c:v>1E-3</c:v>
                </c:pt>
                <c:pt idx="168">
                  <c:v>1E-3</c:v>
                </c:pt>
                <c:pt idx="169">
                  <c:v>1E-3</c:v>
                </c:pt>
                <c:pt idx="170">
                  <c:v>1E-3</c:v>
                </c:pt>
                <c:pt idx="171">
                  <c:v>1E-3</c:v>
                </c:pt>
                <c:pt idx="172">
                  <c:v>1E-3</c:v>
                </c:pt>
                <c:pt idx="173">
                  <c:v>1E-3</c:v>
                </c:pt>
                <c:pt idx="174">
                  <c:v>1E-3</c:v>
                </c:pt>
                <c:pt idx="175">
                  <c:v>1E-3</c:v>
                </c:pt>
                <c:pt idx="176">
                  <c:v>1E-3</c:v>
                </c:pt>
                <c:pt idx="177">
                  <c:v>1E-3</c:v>
                </c:pt>
                <c:pt idx="178">
                  <c:v>1E-3</c:v>
                </c:pt>
                <c:pt idx="179">
                  <c:v>1E-3</c:v>
                </c:pt>
                <c:pt idx="180">
                  <c:v>1E-3</c:v>
                </c:pt>
                <c:pt idx="181">
                  <c:v>1E-3</c:v>
                </c:pt>
                <c:pt idx="182">
                  <c:v>1E-3</c:v>
                </c:pt>
                <c:pt idx="183">
                  <c:v>1E-3</c:v>
                </c:pt>
                <c:pt idx="184">
                  <c:v>1E-3</c:v>
                </c:pt>
                <c:pt idx="185">
                  <c:v>1E-3</c:v>
                </c:pt>
                <c:pt idx="186">
                  <c:v>1E-3</c:v>
                </c:pt>
                <c:pt idx="187">
                  <c:v>1E-3</c:v>
                </c:pt>
                <c:pt idx="188">
                  <c:v>1E-3</c:v>
                </c:pt>
                <c:pt idx="189">
                  <c:v>1E-3</c:v>
                </c:pt>
                <c:pt idx="190">
                  <c:v>1E-3</c:v>
                </c:pt>
                <c:pt idx="191">
                  <c:v>1E-3</c:v>
                </c:pt>
                <c:pt idx="192">
                  <c:v>1E-3</c:v>
                </c:pt>
                <c:pt idx="193">
                  <c:v>1E-3</c:v>
                </c:pt>
                <c:pt idx="194">
                  <c:v>1E-3</c:v>
                </c:pt>
                <c:pt idx="195">
                  <c:v>1E-3</c:v>
                </c:pt>
                <c:pt idx="196">
                  <c:v>1E-3</c:v>
                </c:pt>
                <c:pt idx="197">
                  <c:v>1E-3</c:v>
                </c:pt>
                <c:pt idx="198">
                  <c:v>1E-3</c:v>
                </c:pt>
                <c:pt idx="199">
                  <c:v>1E-3</c:v>
                </c:pt>
                <c:pt idx="200">
                  <c:v>1E-3</c:v>
                </c:pt>
                <c:pt idx="201">
                  <c:v>1E-3</c:v>
                </c:pt>
                <c:pt idx="202">
                  <c:v>1E-3</c:v>
                </c:pt>
                <c:pt idx="203">
                  <c:v>1E-3</c:v>
                </c:pt>
                <c:pt idx="204">
                  <c:v>1E-3</c:v>
                </c:pt>
                <c:pt idx="205">
                  <c:v>1E-3</c:v>
                </c:pt>
                <c:pt idx="206">
                  <c:v>1E-3</c:v>
                </c:pt>
                <c:pt idx="207">
                  <c:v>1E-3</c:v>
                </c:pt>
                <c:pt idx="208">
                  <c:v>1E-3</c:v>
                </c:pt>
                <c:pt idx="209">
                  <c:v>1E-3</c:v>
                </c:pt>
                <c:pt idx="210">
                  <c:v>1E-3</c:v>
                </c:pt>
                <c:pt idx="211">
                  <c:v>1E-3</c:v>
                </c:pt>
                <c:pt idx="212">
                  <c:v>1E-3</c:v>
                </c:pt>
                <c:pt idx="213">
                  <c:v>1E-3</c:v>
                </c:pt>
                <c:pt idx="214">
                  <c:v>1E-3</c:v>
                </c:pt>
                <c:pt idx="215">
                  <c:v>1E-3</c:v>
                </c:pt>
                <c:pt idx="216">
                  <c:v>1E-3</c:v>
                </c:pt>
                <c:pt idx="217">
                  <c:v>1E-3</c:v>
                </c:pt>
                <c:pt idx="218">
                  <c:v>1E-3</c:v>
                </c:pt>
                <c:pt idx="219">
                  <c:v>1E-3</c:v>
                </c:pt>
                <c:pt idx="220">
                  <c:v>1E-3</c:v>
                </c:pt>
                <c:pt idx="221">
                  <c:v>1E-3</c:v>
                </c:pt>
                <c:pt idx="222">
                  <c:v>1E-3</c:v>
                </c:pt>
                <c:pt idx="223">
                  <c:v>1E-3</c:v>
                </c:pt>
                <c:pt idx="224">
                  <c:v>1E-3</c:v>
                </c:pt>
                <c:pt idx="225">
                  <c:v>1E-3</c:v>
                </c:pt>
                <c:pt idx="226">
                  <c:v>1E-3</c:v>
                </c:pt>
                <c:pt idx="227">
                  <c:v>1E-3</c:v>
                </c:pt>
                <c:pt idx="228">
                  <c:v>1E-3</c:v>
                </c:pt>
                <c:pt idx="229">
                  <c:v>1E-3</c:v>
                </c:pt>
                <c:pt idx="230">
                  <c:v>1E-3</c:v>
                </c:pt>
                <c:pt idx="231">
                  <c:v>1E-3</c:v>
                </c:pt>
                <c:pt idx="232">
                  <c:v>1E-3</c:v>
                </c:pt>
                <c:pt idx="233">
                  <c:v>2.8E-3</c:v>
                </c:pt>
                <c:pt idx="234">
                  <c:v>2.8E-3</c:v>
                </c:pt>
                <c:pt idx="235">
                  <c:v>2.8E-3</c:v>
                </c:pt>
                <c:pt idx="236">
                  <c:v>2.8E-3</c:v>
                </c:pt>
                <c:pt idx="237">
                  <c:v>2.8E-3</c:v>
                </c:pt>
                <c:pt idx="238">
                  <c:v>2.8E-3</c:v>
                </c:pt>
                <c:pt idx="239">
                  <c:v>2.8E-3</c:v>
                </c:pt>
                <c:pt idx="240">
                  <c:v>2.8E-3</c:v>
                </c:pt>
                <c:pt idx="241">
                  <c:v>2.8E-3</c:v>
                </c:pt>
                <c:pt idx="242">
                  <c:v>2.8E-3</c:v>
                </c:pt>
                <c:pt idx="243">
                  <c:v>2.8E-3</c:v>
                </c:pt>
                <c:pt idx="244">
                  <c:v>2.8E-3</c:v>
                </c:pt>
                <c:pt idx="245">
                  <c:v>2.8E-3</c:v>
                </c:pt>
                <c:pt idx="246">
                  <c:v>2.8E-3</c:v>
                </c:pt>
                <c:pt idx="247">
                  <c:v>2.8E-3</c:v>
                </c:pt>
                <c:pt idx="248">
                  <c:v>2.0000000000000001E-4</c:v>
                </c:pt>
                <c:pt idx="249">
                  <c:v>2.0000000000000001E-4</c:v>
                </c:pt>
                <c:pt idx="250">
                  <c:v>2.0000000000000001E-4</c:v>
                </c:pt>
                <c:pt idx="251">
                  <c:v>2.0000000000000001E-4</c:v>
                </c:pt>
                <c:pt idx="252">
                  <c:v>2.0000000000000001E-4</c:v>
                </c:pt>
                <c:pt idx="253">
                  <c:v>2.0000000000000001E-4</c:v>
                </c:pt>
                <c:pt idx="254">
                  <c:v>2.0000000000000001E-4</c:v>
                </c:pt>
                <c:pt idx="255">
                  <c:v>2.0000000000000001E-4</c:v>
                </c:pt>
                <c:pt idx="256">
                  <c:v>2.0000000000000001E-4</c:v>
                </c:pt>
                <c:pt idx="257">
                  <c:v>2.0000000000000001E-4</c:v>
                </c:pt>
                <c:pt idx="258">
                  <c:v>2.0000000000000001E-4</c:v>
                </c:pt>
                <c:pt idx="259">
                  <c:v>2.0000000000000001E-4</c:v>
                </c:pt>
                <c:pt idx="260">
                  <c:v>2.0000000000000001E-4</c:v>
                </c:pt>
                <c:pt idx="261">
                  <c:v>2.0000000000000001E-4</c:v>
                </c:pt>
                <c:pt idx="262">
                  <c:v>2.0000000000000001E-4</c:v>
                </c:pt>
                <c:pt idx="263">
                  <c:v>2.0000000000000001E-4</c:v>
                </c:pt>
                <c:pt idx="264">
                  <c:v>2.0000000000000001E-4</c:v>
                </c:pt>
              </c:numCache>
            </c:numRef>
          </c:val>
          <c:smooth val="0"/>
          <c:extLst>
            <c:ext xmlns:c16="http://schemas.microsoft.com/office/drawing/2014/chart" uri="{C3380CC4-5D6E-409C-BE32-E72D297353CC}">
              <c16:uniqueId val="{00000001-10EE-49F3-9336-30A24190B36A}"/>
            </c:ext>
          </c:extLst>
        </c:ser>
        <c:dLbls>
          <c:showLegendKey val="0"/>
          <c:showVal val="0"/>
          <c:showCatName val="0"/>
          <c:showSerName val="0"/>
          <c:showPercent val="0"/>
          <c:showBubbleSize val="0"/>
        </c:dLbls>
        <c:smooth val="0"/>
        <c:axId val="1404093212"/>
        <c:axId val="445413186"/>
      </c:lineChart>
      <c:catAx>
        <c:axId val="1404093212"/>
        <c:scaling>
          <c:orientation val="minMax"/>
        </c:scaling>
        <c:delete val="0"/>
        <c:axPos val="b"/>
        <c:title>
          <c:tx>
            <c:rich>
              <a:bodyPr/>
              <a:lstStyle/>
              <a:p>
                <a:pPr lvl="0">
                  <a:defRPr sz="1000" b="0" i="0">
                    <a:solidFill>
                      <a:srgbClr val="595959"/>
                    </a:solidFill>
                    <a:latin typeface="+mn-lt"/>
                  </a:defRPr>
                </a:pPr>
                <a:r>
                  <a:rPr lang="en-US"/>
                  <a:t>Time since infection</a:t>
                </a:r>
              </a:p>
            </c:rich>
          </c:tx>
          <c:layout/>
          <c:overlay val="0"/>
        </c:title>
        <c:numFmt formatCode="General" sourceLinked="1"/>
        <c:majorTickMark val="cross"/>
        <c:minorTickMark val="cross"/>
        <c:tickLblPos val="nextTo"/>
        <c:txPr>
          <a:bodyPr/>
          <a:lstStyle/>
          <a:p>
            <a:pPr lvl="0">
              <a:defRPr sz="900" b="0" i="0">
                <a:solidFill>
                  <a:srgbClr val="595959"/>
                </a:solidFill>
                <a:latin typeface="+mn-lt"/>
              </a:defRPr>
            </a:pPr>
            <a:endParaRPr lang="en-US"/>
          </a:p>
        </c:txPr>
        <c:crossAx val="445413186"/>
        <c:crosses val="autoZero"/>
        <c:auto val="1"/>
        <c:lblAlgn val="ctr"/>
        <c:lblOffset val="100"/>
        <c:noMultiLvlLbl val="1"/>
      </c:catAx>
      <c:valAx>
        <c:axId val="445413186"/>
        <c:scaling>
          <c:orientation val="minMax"/>
        </c:scaling>
        <c:delete val="0"/>
        <c:axPos val="l"/>
        <c:majorGridlines>
          <c:spPr>
            <a:ln>
              <a:solidFill>
                <a:srgbClr val="D9D9D9"/>
              </a:solidFill>
            </a:ln>
          </c:spPr>
        </c:majorGridlines>
        <c:minorGridlines>
          <c:spPr>
            <a:ln>
              <a:solidFill>
                <a:srgbClr val="CCCCCC"/>
              </a:solidFill>
            </a:ln>
          </c:spPr>
        </c:minorGridlines>
        <c:title>
          <c:tx>
            <c:rich>
              <a:bodyPr/>
              <a:lstStyle/>
              <a:p>
                <a:pPr lvl="0">
                  <a:defRPr b="0" i="0">
                    <a:solidFill>
                      <a:srgbClr val="000000"/>
                    </a:solidFill>
                    <a:latin typeface="Calibri"/>
                  </a:defRPr>
                </a:pPr>
                <a:endParaRPr lang="en-US"/>
              </a:p>
            </c:rich>
          </c:tx>
          <c:layout/>
          <c:overlay val="0"/>
        </c:title>
        <c:numFmt formatCode="General" sourceLinked="1"/>
        <c:majorTickMark val="cross"/>
        <c:minorTickMark val="cross"/>
        <c:tickLblPos val="nextTo"/>
        <c:spPr>
          <a:ln w="47625">
            <a:noFill/>
          </a:ln>
        </c:spPr>
        <c:txPr>
          <a:bodyPr/>
          <a:lstStyle/>
          <a:p>
            <a:pPr lvl="0">
              <a:defRPr sz="900" b="0" i="0">
                <a:solidFill>
                  <a:srgbClr val="595959"/>
                </a:solidFill>
                <a:latin typeface="+mn-lt"/>
              </a:defRPr>
            </a:pPr>
            <a:endParaRPr lang="en-US"/>
          </a:p>
        </c:txPr>
        <c:crossAx val="1404093212"/>
        <c:crosses val="autoZero"/>
        <c:crossBetween val="between"/>
      </c:valAx>
      <c:spPr>
        <a:solidFill>
          <a:srgbClr val="FFFFFF"/>
        </a:solidFill>
      </c:spPr>
    </c:plotArea>
    <c:legend>
      <c:legendPos val="b"/>
      <c:layout/>
      <c:overlay val="0"/>
      <c:txPr>
        <a:bodyPr/>
        <a:lstStyle/>
        <a:p>
          <a:pPr lvl="0">
            <a:defRPr sz="900" b="0" i="0">
              <a:solidFill>
                <a:srgbClr val="595959"/>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mn-lt"/>
              </a:defRPr>
            </a:pPr>
            <a:r>
              <a:rPr lang="en-US"/>
              <a:t>CD4 count trajectory - Men</a:t>
            </a:r>
          </a:p>
        </c:rich>
      </c:tx>
      <c:layout/>
      <c:overlay val="0"/>
    </c:title>
    <c:autoTitleDeleted val="0"/>
    <c:plotArea>
      <c:layout/>
      <c:scatterChart>
        <c:scatterStyle val="lineMarker"/>
        <c:varyColors val="0"/>
        <c:ser>
          <c:idx val="0"/>
          <c:order val="0"/>
          <c:spPr>
            <a:ln w="47625">
              <a:noFill/>
            </a:ln>
          </c:spPr>
          <c:marker>
            <c:symbol val="circle"/>
            <c:size val="7"/>
            <c:spPr>
              <a:solidFill>
                <a:srgbClr val="C6DEB5"/>
              </a:solidFill>
              <a:ln cmpd="sng">
                <a:solidFill>
                  <a:srgbClr val="C6DEB5"/>
                </a:solidFill>
              </a:ln>
            </c:spPr>
          </c:marker>
          <c:xVal>
            <c:numRef>
              <c:f>'Params and sources'!$O$77:$O$79</c:f>
              <c:numCache>
                <c:formatCode>General</c:formatCode>
                <c:ptCount val="3"/>
                <c:pt idx="0">
                  <c:v>0.75</c:v>
                </c:pt>
                <c:pt idx="1">
                  <c:v>4.7699999999999996</c:v>
                </c:pt>
                <c:pt idx="2">
                  <c:v>9.8000000000000007</c:v>
                </c:pt>
              </c:numCache>
            </c:numRef>
          </c:xVal>
          <c:yVal>
            <c:numRef>
              <c:f>'Params and sources'!$P$77:$P$79</c:f>
              <c:numCache>
                <c:formatCode>General</c:formatCode>
                <c:ptCount val="3"/>
                <c:pt idx="0">
                  <c:v>22.360679774997898</c:v>
                </c:pt>
                <c:pt idx="1">
                  <c:v>18.708286933869708</c:v>
                </c:pt>
                <c:pt idx="2">
                  <c:v>14.142135623730951</c:v>
                </c:pt>
              </c:numCache>
            </c:numRef>
          </c:yVal>
          <c:smooth val="1"/>
          <c:extLst>
            <c:ext xmlns:c16="http://schemas.microsoft.com/office/drawing/2014/chart" uri="{C3380CC4-5D6E-409C-BE32-E72D297353CC}">
              <c16:uniqueId val="{00000000-08EF-4178-88D4-22B72B2C89C2}"/>
            </c:ext>
          </c:extLst>
        </c:ser>
        <c:dLbls>
          <c:showLegendKey val="0"/>
          <c:showVal val="0"/>
          <c:showCatName val="0"/>
          <c:showSerName val="0"/>
          <c:showPercent val="0"/>
          <c:showBubbleSize val="0"/>
        </c:dLbls>
        <c:axId val="2010589609"/>
        <c:axId val="644520191"/>
      </c:scatterChart>
      <c:valAx>
        <c:axId val="2010589609"/>
        <c:scaling>
          <c:orientation val="minMax"/>
        </c:scaling>
        <c:delete val="0"/>
        <c:axPos val="b"/>
        <c:majorGridlines>
          <c:spPr>
            <a:ln>
              <a:solidFill>
                <a:srgbClr val="D9D9D9"/>
              </a:solidFill>
            </a:ln>
          </c:spPr>
        </c:majorGridlines>
        <c:minorGridlines>
          <c:spPr>
            <a:ln>
              <a:solidFill>
                <a:srgbClr val="CCCCCC"/>
              </a:solidFill>
            </a:ln>
          </c:spPr>
        </c:minorGridlines>
        <c:title>
          <c:tx>
            <c:rich>
              <a:bodyPr/>
              <a:lstStyle/>
              <a:p>
                <a:pPr lvl="0">
                  <a:defRPr sz="1000" b="0" i="0">
                    <a:solidFill>
                      <a:srgbClr val="595959"/>
                    </a:solidFill>
                    <a:latin typeface="+mn-lt"/>
                  </a:defRPr>
                </a:pPr>
                <a:r>
                  <a:rPr lang="en-US"/>
                  <a:t>Years from infection</a:t>
                </a:r>
              </a:p>
            </c:rich>
          </c:tx>
          <c:layout/>
          <c:overlay val="0"/>
        </c:title>
        <c:numFmt formatCode="General" sourceLinked="1"/>
        <c:majorTickMark val="cross"/>
        <c:minorTickMark val="cross"/>
        <c:tickLblPos val="nextTo"/>
        <c:spPr>
          <a:ln w="47625">
            <a:noFill/>
          </a:ln>
        </c:spPr>
        <c:txPr>
          <a:bodyPr/>
          <a:lstStyle/>
          <a:p>
            <a:pPr lvl="0">
              <a:defRPr sz="900" b="0" i="0">
                <a:solidFill>
                  <a:srgbClr val="595959"/>
                </a:solidFill>
                <a:latin typeface="+mn-lt"/>
              </a:defRPr>
            </a:pPr>
            <a:endParaRPr lang="en-US"/>
          </a:p>
        </c:txPr>
        <c:crossAx val="644520191"/>
        <c:crosses val="autoZero"/>
        <c:crossBetween val="midCat"/>
      </c:valAx>
      <c:valAx>
        <c:axId val="644520191"/>
        <c:scaling>
          <c:orientation val="minMax"/>
        </c:scaling>
        <c:delete val="0"/>
        <c:axPos val="l"/>
        <c:majorGridlines>
          <c:spPr>
            <a:ln>
              <a:solidFill>
                <a:srgbClr val="D9D9D9"/>
              </a:solidFill>
            </a:ln>
          </c:spPr>
        </c:majorGridlines>
        <c:minorGridlines>
          <c:spPr>
            <a:ln>
              <a:solidFill>
                <a:srgbClr val="CCCCCC"/>
              </a:solidFill>
            </a:ln>
          </c:spPr>
        </c:minorGridlines>
        <c:title>
          <c:tx>
            <c:rich>
              <a:bodyPr/>
              <a:lstStyle/>
              <a:p>
                <a:pPr lvl="0">
                  <a:defRPr sz="1000" b="0" i="0">
                    <a:solidFill>
                      <a:srgbClr val="595959"/>
                    </a:solidFill>
                    <a:latin typeface="+mn-lt"/>
                  </a:defRPr>
                </a:pPr>
                <a:r>
                  <a:rPr lang="en-US"/>
                  <a:t>SQRT CD4 cell count</a:t>
                </a:r>
              </a:p>
            </c:rich>
          </c:tx>
          <c:layout/>
          <c:overlay val="0"/>
        </c:title>
        <c:numFmt formatCode="General" sourceLinked="1"/>
        <c:majorTickMark val="cross"/>
        <c:minorTickMark val="cross"/>
        <c:tickLblPos val="nextTo"/>
        <c:spPr>
          <a:ln w="47625">
            <a:noFill/>
          </a:ln>
        </c:spPr>
        <c:txPr>
          <a:bodyPr/>
          <a:lstStyle/>
          <a:p>
            <a:pPr lvl="0">
              <a:defRPr sz="900" b="0" i="0">
                <a:solidFill>
                  <a:srgbClr val="595959"/>
                </a:solidFill>
                <a:latin typeface="+mn-lt"/>
              </a:defRPr>
            </a:pPr>
            <a:endParaRPr lang="en-US"/>
          </a:p>
        </c:txPr>
        <c:crossAx val="2010589609"/>
        <c:crosses val="autoZero"/>
        <c:crossBetween val="midCat"/>
      </c:valAx>
      <c:spPr>
        <a:solidFill>
          <a:srgbClr val="FFFFFF"/>
        </a:solidFill>
      </c:spPr>
    </c:plotArea>
    <c:legend>
      <c:legendPos val="t"/>
      <c:layout/>
      <c:overlay val="0"/>
      <c:txPr>
        <a:bodyPr/>
        <a:lstStyle/>
        <a:p>
          <a:pPr lvl="0">
            <a:defRPr b="0">
              <a:solidFill>
                <a:srgbClr val="000000"/>
              </a:solidFill>
              <a:latin typeface="Calibri"/>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mn-lt"/>
              </a:defRPr>
            </a:pPr>
            <a:r>
              <a:rPr lang="en-US"/>
              <a:t>CD4 count trajectory - Women</a:t>
            </a:r>
          </a:p>
        </c:rich>
      </c:tx>
      <c:layout/>
      <c:overlay val="0"/>
    </c:title>
    <c:autoTitleDeleted val="0"/>
    <c:plotArea>
      <c:layout/>
      <c:scatterChart>
        <c:scatterStyle val="lineMarker"/>
        <c:varyColors val="0"/>
        <c:ser>
          <c:idx val="0"/>
          <c:order val="0"/>
          <c:spPr>
            <a:ln w="47625">
              <a:noFill/>
            </a:ln>
          </c:spPr>
          <c:marker>
            <c:symbol val="circle"/>
            <c:size val="7"/>
            <c:spPr>
              <a:solidFill>
                <a:srgbClr val="C6DEB5"/>
              </a:solidFill>
              <a:ln cmpd="sng">
                <a:solidFill>
                  <a:srgbClr val="C6DEB5"/>
                </a:solidFill>
              </a:ln>
            </c:spPr>
          </c:marker>
          <c:xVal>
            <c:numRef>
              <c:f>'Params and sources'!$O$86:$O$88</c:f>
              <c:numCache>
                <c:formatCode>General</c:formatCode>
                <c:ptCount val="3"/>
                <c:pt idx="0">
                  <c:v>1.63</c:v>
                </c:pt>
                <c:pt idx="1">
                  <c:v>5.66</c:v>
                </c:pt>
                <c:pt idx="2">
                  <c:v>10.71</c:v>
                </c:pt>
              </c:numCache>
            </c:numRef>
          </c:xVal>
          <c:yVal>
            <c:numRef>
              <c:f>'Params and sources'!$P$86:$P$88</c:f>
              <c:numCache>
                <c:formatCode>General</c:formatCode>
                <c:ptCount val="3"/>
                <c:pt idx="0">
                  <c:v>22.360679774997898</c:v>
                </c:pt>
                <c:pt idx="1">
                  <c:v>18.708286933869708</c:v>
                </c:pt>
                <c:pt idx="2">
                  <c:v>14.142135623730951</c:v>
                </c:pt>
              </c:numCache>
            </c:numRef>
          </c:yVal>
          <c:smooth val="1"/>
          <c:extLst>
            <c:ext xmlns:c16="http://schemas.microsoft.com/office/drawing/2014/chart" uri="{C3380CC4-5D6E-409C-BE32-E72D297353CC}">
              <c16:uniqueId val="{00000000-7D43-41DC-B88C-4C310DA0B0FC}"/>
            </c:ext>
          </c:extLst>
        </c:ser>
        <c:dLbls>
          <c:showLegendKey val="0"/>
          <c:showVal val="0"/>
          <c:showCatName val="0"/>
          <c:showSerName val="0"/>
          <c:showPercent val="0"/>
          <c:showBubbleSize val="0"/>
        </c:dLbls>
        <c:axId val="908305004"/>
        <c:axId val="1897166485"/>
      </c:scatterChart>
      <c:valAx>
        <c:axId val="908305004"/>
        <c:scaling>
          <c:orientation val="minMax"/>
        </c:scaling>
        <c:delete val="0"/>
        <c:axPos val="b"/>
        <c:majorGridlines>
          <c:spPr>
            <a:ln>
              <a:solidFill>
                <a:srgbClr val="D9D9D9"/>
              </a:solidFill>
            </a:ln>
          </c:spPr>
        </c:majorGridlines>
        <c:minorGridlines>
          <c:spPr>
            <a:ln>
              <a:solidFill>
                <a:srgbClr val="CCCCCC"/>
              </a:solidFill>
            </a:ln>
          </c:spPr>
        </c:minorGridlines>
        <c:title>
          <c:tx>
            <c:rich>
              <a:bodyPr/>
              <a:lstStyle/>
              <a:p>
                <a:pPr lvl="0">
                  <a:defRPr sz="1000" b="0" i="0">
                    <a:solidFill>
                      <a:srgbClr val="595959"/>
                    </a:solidFill>
                    <a:latin typeface="+mn-lt"/>
                  </a:defRPr>
                </a:pPr>
                <a:r>
                  <a:rPr lang="en-US"/>
                  <a:t>Years from infection</a:t>
                </a:r>
              </a:p>
            </c:rich>
          </c:tx>
          <c:layout/>
          <c:overlay val="0"/>
        </c:title>
        <c:numFmt formatCode="General" sourceLinked="1"/>
        <c:majorTickMark val="cross"/>
        <c:minorTickMark val="cross"/>
        <c:tickLblPos val="nextTo"/>
        <c:spPr>
          <a:ln w="47625">
            <a:noFill/>
          </a:ln>
        </c:spPr>
        <c:txPr>
          <a:bodyPr/>
          <a:lstStyle/>
          <a:p>
            <a:pPr lvl="0">
              <a:defRPr sz="900" b="0" i="0">
                <a:solidFill>
                  <a:srgbClr val="595959"/>
                </a:solidFill>
                <a:latin typeface="+mn-lt"/>
              </a:defRPr>
            </a:pPr>
            <a:endParaRPr lang="en-US"/>
          </a:p>
        </c:txPr>
        <c:crossAx val="1897166485"/>
        <c:crosses val="autoZero"/>
        <c:crossBetween val="midCat"/>
      </c:valAx>
      <c:valAx>
        <c:axId val="1897166485"/>
        <c:scaling>
          <c:orientation val="minMax"/>
        </c:scaling>
        <c:delete val="0"/>
        <c:axPos val="l"/>
        <c:majorGridlines>
          <c:spPr>
            <a:ln>
              <a:solidFill>
                <a:srgbClr val="D9D9D9"/>
              </a:solidFill>
            </a:ln>
          </c:spPr>
        </c:majorGridlines>
        <c:minorGridlines>
          <c:spPr>
            <a:ln>
              <a:solidFill>
                <a:srgbClr val="CCCCCC"/>
              </a:solidFill>
            </a:ln>
          </c:spPr>
        </c:minorGridlines>
        <c:title>
          <c:tx>
            <c:rich>
              <a:bodyPr/>
              <a:lstStyle/>
              <a:p>
                <a:pPr lvl="0">
                  <a:defRPr sz="1000" b="0" i="0">
                    <a:solidFill>
                      <a:srgbClr val="595959"/>
                    </a:solidFill>
                    <a:latin typeface="+mn-lt"/>
                  </a:defRPr>
                </a:pPr>
                <a:r>
                  <a:rPr lang="en-US"/>
                  <a:t>SQRT CD4 cell count</a:t>
                </a:r>
              </a:p>
            </c:rich>
          </c:tx>
          <c:layout/>
          <c:overlay val="0"/>
        </c:title>
        <c:numFmt formatCode="General" sourceLinked="1"/>
        <c:majorTickMark val="cross"/>
        <c:minorTickMark val="cross"/>
        <c:tickLblPos val="nextTo"/>
        <c:spPr>
          <a:ln w="47625">
            <a:noFill/>
          </a:ln>
        </c:spPr>
        <c:txPr>
          <a:bodyPr/>
          <a:lstStyle/>
          <a:p>
            <a:pPr lvl="0">
              <a:defRPr sz="900" b="0" i="0">
                <a:solidFill>
                  <a:srgbClr val="595959"/>
                </a:solidFill>
                <a:latin typeface="+mn-lt"/>
              </a:defRPr>
            </a:pPr>
            <a:endParaRPr lang="en-US"/>
          </a:p>
        </c:txPr>
        <c:crossAx val="908305004"/>
        <c:crosses val="autoZero"/>
        <c:crossBetween val="midCat"/>
      </c:valAx>
      <c:spPr>
        <a:solidFill>
          <a:srgbClr val="FFFFFF"/>
        </a:solidFill>
      </c:spPr>
    </c:plotArea>
    <c:legend>
      <c:legendPos val="t"/>
      <c:layout/>
      <c:overlay val="0"/>
      <c:txPr>
        <a:bodyPr/>
        <a:lstStyle/>
        <a:p>
          <a:pPr lvl="0">
            <a:defRPr b="0">
              <a:solidFill>
                <a:srgbClr val="000000"/>
              </a:solidFill>
              <a:latin typeface="Calibri"/>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76200</xdr:colOff>
      <xdr:row>49</xdr:row>
      <xdr:rowOff>104775</xdr:rowOff>
    </xdr:from>
    <xdr:ext cx="4505325" cy="3362325"/>
    <xdr:graphicFrame macro="">
      <xdr:nvGraphicFramePr>
        <xdr:cNvPr id="28740595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466725</xdr:colOff>
      <xdr:row>49</xdr:row>
      <xdr:rowOff>123825</xdr:rowOff>
    </xdr:from>
    <xdr:ext cx="4219575" cy="3295650"/>
    <xdr:graphicFrame macro="">
      <xdr:nvGraphicFramePr>
        <xdr:cNvPr id="2125722839"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12</xdr:col>
      <xdr:colOff>28575</xdr:colOff>
      <xdr:row>49</xdr:row>
      <xdr:rowOff>142875</xdr:rowOff>
    </xdr:from>
    <xdr:ext cx="4105275" cy="3314700"/>
    <xdr:graphicFrame macro="">
      <xdr:nvGraphicFramePr>
        <xdr:cNvPr id="672689848"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18</xdr:col>
      <xdr:colOff>238125</xdr:colOff>
      <xdr:row>49</xdr:row>
      <xdr:rowOff>161925</xdr:rowOff>
    </xdr:from>
    <xdr:ext cx="4133850" cy="3295650"/>
    <xdr:graphicFrame macro="">
      <xdr:nvGraphicFramePr>
        <xdr:cNvPr id="1066032928"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E1000"/>
  <sheetViews>
    <sheetView tabSelected="1" workbookViewId="0"/>
  </sheetViews>
  <sheetFormatPr defaultColWidth="12.6640625" defaultRowHeight="15" customHeight="1" x14ac:dyDescent="0.3"/>
  <cols>
    <col min="1" max="1" width="7.6640625" customWidth="1"/>
    <col min="2" max="2" width="25.5" customWidth="1"/>
    <col min="3" max="8" width="7.6640625" customWidth="1"/>
    <col min="9" max="9" width="16.4140625" customWidth="1"/>
    <col min="10" max="16" width="7.6640625" customWidth="1"/>
    <col min="17" max="17" width="13.9140625" customWidth="1"/>
    <col min="18" max="30" width="7.6640625" customWidth="1"/>
  </cols>
  <sheetData>
    <row r="2" spans="1:31" ht="14.5" x14ac:dyDescent="0.35">
      <c r="A2" s="5"/>
      <c r="B2" s="6" t="s">
        <v>26</v>
      </c>
      <c r="C2" s="5"/>
      <c r="D2" s="5"/>
      <c r="E2" s="5"/>
      <c r="F2" s="5"/>
      <c r="G2" s="5"/>
      <c r="H2" s="5"/>
      <c r="I2" s="5"/>
      <c r="J2" s="5"/>
      <c r="K2" s="5"/>
      <c r="L2" s="5"/>
      <c r="M2" s="5"/>
      <c r="N2" s="5"/>
      <c r="O2" s="5"/>
      <c r="P2" s="5"/>
      <c r="Q2" s="5"/>
    </row>
    <row r="3" spans="1:31" ht="14.5" x14ac:dyDescent="0.35">
      <c r="B3" s="1" t="s">
        <v>27</v>
      </c>
      <c r="I3" s="1" t="s">
        <v>28</v>
      </c>
    </row>
    <row r="4" spans="1:31" ht="18" customHeight="1" x14ac:dyDescent="0.35">
      <c r="B4" s="7" t="s">
        <v>29</v>
      </c>
      <c r="C4" s="8" t="s">
        <v>30</v>
      </c>
      <c r="D4" s="8" t="s">
        <v>31</v>
      </c>
      <c r="E4" s="8" t="s">
        <v>32</v>
      </c>
      <c r="F4" s="8" t="s">
        <v>33</v>
      </c>
      <c r="G4" s="9" t="s">
        <v>34</v>
      </c>
      <c r="I4" s="7" t="s">
        <v>29</v>
      </c>
      <c r="J4" s="8" t="s">
        <v>30</v>
      </c>
      <c r="K4" s="8" t="s">
        <v>35</v>
      </c>
      <c r="L4" s="8" t="s">
        <v>36</v>
      </c>
      <c r="M4" s="8" t="s">
        <v>37</v>
      </c>
      <c r="N4" s="9" t="s">
        <v>38</v>
      </c>
      <c r="P4" s="47" t="s">
        <v>39</v>
      </c>
      <c r="Q4" s="48"/>
      <c r="R4" s="48"/>
      <c r="S4" s="48"/>
      <c r="T4" s="48"/>
      <c r="U4" s="48"/>
      <c r="V4" s="48"/>
      <c r="W4" s="48"/>
      <c r="X4" s="48"/>
      <c r="Y4" s="48"/>
      <c r="Z4" s="48"/>
      <c r="AA4" s="48"/>
      <c r="AB4" s="48"/>
      <c r="AC4" s="48"/>
      <c r="AD4" s="48"/>
      <c r="AE4" s="48"/>
    </row>
    <row r="5" spans="1:31" ht="14.5" x14ac:dyDescent="0.35">
      <c r="B5" s="10" t="s">
        <v>40</v>
      </c>
      <c r="C5" s="1">
        <v>0.25</v>
      </c>
      <c r="D5" s="1">
        <v>3.06</v>
      </c>
      <c r="E5" s="1">
        <v>2.27</v>
      </c>
      <c r="F5" s="1">
        <v>5.45</v>
      </c>
      <c r="G5" s="11">
        <v>1.18</v>
      </c>
      <c r="I5" s="10" t="s">
        <v>40</v>
      </c>
      <c r="J5" s="1">
        <v>0.25</v>
      </c>
      <c r="K5" s="1">
        <v>1.94</v>
      </c>
      <c r="L5" s="1">
        <v>1.35</v>
      </c>
      <c r="M5" s="1">
        <v>6.71</v>
      </c>
      <c r="N5" s="11">
        <v>1.96</v>
      </c>
      <c r="P5" s="48"/>
      <c r="Q5" s="48"/>
      <c r="R5" s="48"/>
      <c r="S5" s="48"/>
      <c r="T5" s="48"/>
      <c r="U5" s="48"/>
      <c r="V5" s="48"/>
      <c r="W5" s="48"/>
      <c r="X5" s="48"/>
      <c r="Y5" s="48"/>
      <c r="Z5" s="48"/>
      <c r="AA5" s="48"/>
      <c r="AB5" s="48"/>
      <c r="AC5" s="48"/>
      <c r="AD5" s="48"/>
      <c r="AE5" s="48"/>
    </row>
    <row r="6" spans="1:31" ht="14.5" x14ac:dyDescent="0.35">
      <c r="B6" s="10" t="s">
        <v>41</v>
      </c>
      <c r="C6" s="1">
        <v>0.25</v>
      </c>
      <c r="D6" s="1">
        <v>3.44</v>
      </c>
      <c r="E6" s="1">
        <v>1.45</v>
      </c>
      <c r="F6" s="1">
        <v>3.04</v>
      </c>
      <c r="G6" s="11">
        <v>1.5</v>
      </c>
      <c r="I6" s="10" t="s">
        <v>41</v>
      </c>
      <c r="J6" s="1">
        <v>0.25</v>
      </c>
      <c r="K6" s="1">
        <v>1.71</v>
      </c>
      <c r="L6" s="1">
        <v>1.05</v>
      </c>
      <c r="M6" s="1">
        <v>4.71</v>
      </c>
      <c r="N6" s="11">
        <v>1.96</v>
      </c>
      <c r="P6" s="48"/>
      <c r="Q6" s="48"/>
      <c r="R6" s="48"/>
      <c r="S6" s="48"/>
      <c r="T6" s="48"/>
      <c r="U6" s="48"/>
      <c r="V6" s="48"/>
      <c r="W6" s="48"/>
      <c r="X6" s="48"/>
      <c r="Y6" s="48"/>
      <c r="Z6" s="48"/>
      <c r="AA6" s="48"/>
      <c r="AB6" s="48"/>
      <c r="AC6" s="48"/>
      <c r="AD6" s="48"/>
      <c r="AE6" s="48"/>
    </row>
    <row r="7" spans="1:31" ht="14.5" x14ac:dyDescent="0.35">
      <c r="B7" s="10" t="s">
        <v>42</v>
      </c>
      <c r="C7" s="1">
        <v>7</v>
      </c>
      <c r="D7" s="1">
        <v>1</v>
      </c>
      <c r="E7" s="1">
        <v>5.8</v>
      </c>
      <c r="F7" s="1">
        <v>6.9</v>
      </c>
      <c r="G7" s="11">
        <v>11.9</v>
      </c>
      <c r="I7" s="10"/>
      <c r="J7" s="1"/>
      <c r="K7" s="1"/>
      <c r="L7" s="1"/>
      <c r="M7" s="1"/>
      <c r="N7" s="11"/>
      <c r="P7" s="48"/>
      <c r="Q7" s="48"/>
      <c r="R7" s="48"/>
      <c r="S7" s="48"/>
      <c r="T7" s="48"/>
      <c r="U7" s="48"/>
      <c r="V7" s="48"/>
      <c r="W7" s="48"/>
      <c r="X7" s="48"/>
      <c r="Y7" s="48"/>
      <c r="Z7" s="48"/>
      <c r="AA7" s="48"/>
      <c r="AB7" s="48"/>
      <c r="AC7" s="48"/>
      <c r="AD7" s="48"/>
      <c r="AE7" s="48"/>
    </row>
    <row r="8" spans="1:31" ht="14.5" x14ac:dyDescent="0.35">
      <c r="B8" s="10" t="s">
        <v>43</v>
      </c>
      <c r="C8" s="1">
        <f>C7*$D8</f>
        <v>2.8E-3</v>
      </c>
      <c r="D8" s="1">
        <v>4.0000000000000002E-4</v>
      </c>
      <c r="E8" s="1">
        <f t="shared" ref="E8:G8" si="0">E7*$D8</f>
        <v>2.32E-3</v>
      </c>
      <c r="F8" s="1">
        <f t="shared" si="0"/>
        <v>2.7600000000000003E-3</v>
      </c>
      <c r="G8" s="11">
        <f t="shared" si="0"/>
        <v>4.7600000000000003E-3</v>
      </c>
      <c r="I8" s="10"/>
      <c r="J8" s="1"/>
      <c r="K8" s="1"/>
      <c r="L8" s="1"/>
      <c r="M8" s="1"/>
      <c r="N8" s="11"/>
      <c r="P8" s="48"/>
      <c r="Q8" s="48"/>
      <c r="R8" s="48"/>
      <c r="S8" s="48"/>
      <c r="T8" s="48"/>
      <c r="U8" s="48"/>
      <c r="V8" s="48"/>
      <c r="W8" s="48"/>
      <c r="X8" s="48"/>
      <c r="Y8" s="48"/>
      <c r="Z8" s="48"/>
      <c r="AA8" s="48"/>
      <c r="AB8" s="48"/>
      <c r="AC8" s="48"/>
      <c r="AD8" s="48"/>
      <c r="AE8" s="48"/>
    </row>
    <row r="9" spans="1:31" ht="14.5" x14ac:dyDescent="0.35">
      <c r="B9" s="12" t="s">
        <v>44</v>
      </c>
      <c r="C9" s="13" t="s">
        <v>30</v>
      </c>
      <c r="D9" s="14" t="s">
        <v>45</v>
      </c>
      <c r="E9" s="14" t="s">
        <v>46</v>
      </c>
      <c r="F9" s="14" t="s">
        <v>47</v>
      </c>
      <c r="G9" s="15" t="s">
        <v>48</v>
      </c>
      <c r="I9" s="12" t="s">
        <v>44</v>
      </c>
      <c r="J9" s="13" t="s">
        <v>30</v>
      </c>
      <c r="K9" s="13" t="s">
        <v>49</v>
      </c>
      <c r="L9" s="13" t="s">
        <v>36</v>
      </c>
      <c r="M9" s="13" t="s">
        <v>37</v>
      </c>
      <c r="N9" s="15" t="s">
        <v>38</v>
      </c>
      <c r="P9" s="48"/>
      <c r="Q9" s="48"/>
      <c r="R9" s="48"/>
      <c r="S9" s="48"/>
      <c r="T9" s="48"/>
      <c r="U9" s="48"/>
      <c r="V9" s="48"/>
      <c r="W9" s="48"/>
      <c r="X9" s="48"/>
      <c r="Y9" s="48"/>
      <c r="Z9" s="48"/>
      <c r="AA9" s="48"/>
      <c r="AB9" s="48"/>
      <c r="AC9" s="48"/>
      <c r="AD9" s="48"/>
      <c r="AE9" s="48"/>
    </row>
    <row r="10" spans="1:31" ht="14.5" x14ac:dyDescent="0.35">
      <c r="B10" s="10" t="s">
        <v>50</v>
      </c>
      <c r="C10" s="1">
        <v>0.25</v>
      </c>
      <c r="D10" s="16">
        <f t="shared" ref="D10:D15" si="1">SUM(J10:N10) - SUM(C10,E10,F10,G10)</f>
        <v>5.8676595744680853</v>
      </c>
      <c r="E10" s="1">
        <v>4</v>
      </c>
      <c r="F10" s="1">
        <v>0.75</v>
      </c>
      <c r="G10" s="11">
        <v>0.83</v>
      </c>
      <c r="I10" s="10" t="s">
        <v>50</v>
      </c>
      <c r="J10" s="1">
        <v>0.25</v>
      </c>
      <c r="K10" s="1">
        <f t="shared" ref="K10:K11" si="2">1.13 - (J10-0.05)</f>
        <v>0.92999999999999994</v>
      </c>
      <c r="L10" s="1">
        <f t="shared" ref="L10:L11" si="3">4.89-J10-K10</f>
        <v>3.71</v>
      </c>
      <c r="M10" s="1">
        <f t="shared" ref="M10:M11" si="4">9.57 -L10-K10-J10</f>
        <v>4.6800000000000006</v>
      </c>
      <c r="N10" s="17">
        <f>1/0.47</f>
        <v>2.1276595744680851</v>
      </c>
      <c r="O10" s="18"/>
      <c r="P10" s="48"/>
      <c r="Q10" s="48"/>
      <c r="R10" s="48"/>
      <c r="S10" s="48"/>
      <c r="T10" s="48"/>
      <c r="U10" s="48"/>
      <c r="V10" s="48"/>
      <c r="W10" s="48"/>
      <c r="X10" s="48"/>
      <c r="Y10" s="48"/>
      <c r="Z10" s="48"/>
      <c r="AA10" s="48"/>
      <c r="AB10" s="48"/>
      <c r="AC10" s="48"/>
      <c r="AD10" s="48"/>
      <c r="AE10" s="48"/>
    </row>
    <row r="11" spans="1:31" ht="14.5" x14ac:dyDescent="0.35">
      <c r="B11" s="10" t="s">
        <v>51</v>
      </c>
      <c r="C11" s="1">
        <v>0.25</v>
      </c>
      <c r="D11" s="16">
        <f t="shared" si="1"/>
        <v>7.4437037037037026</v>
      </c>
      <c r="E11" s="1">
        <v>4</v>
      </c>
      <c r="F11" s="1">
        <v>0.75</v>
      </c>
      <c r="G11" s="11">
        <v>0.83</v>
      </c>
      <c r="I11" s="10" t="s">
        <v>51</v>
      </c>
      <c r="J11" s="1">
        <v>0.25</v>
      </c>
      <c r="K11" s="1">
        <f t="shared" si="2"/>
        <v>0.92999999999999994</v>
      </c>
      <c r="L11" s="1">
        <f t="shared" si="3"/>
        <v>3.71</v>
      </c>
      <c r="M11" s="1">
        <f t="shared" si="4"/>
        <v>4.6800000000000006</v>
      </c>
      <c r="N11" s="17">
        <f>1/0.27</f>
        <v>3.7037037037037033</v>
      </c>
      <c r="O11" s="18"/>
      <c r="P11" s="48"/>
      <c r="Q11" s="48"/>
      <c r="R11" s="48"/>
      <c r="S11" s="48"/>
      <c r="T11" s="48"/>
      <c r="U11" s="48"/>
      <c r="V11" s="48"/>
      <c r="W11" s="48"/>
      <c r="X11" s="48"/>
      <c r="Y11" s="48"/>
      <c r="Z11" s="48"/>
      <c r="AA11" s="48"/>
      <c r="AB11" s="48"/>
      <c r="AC11" s="48"/>
      <c r="AD11" s="48"/>
      <c r="AE11" s="48"/>
    </row>
    <row r="12" spans="1:31" ht="14.5" x14ac:dyDescent="0.35">
      <c r="B12" s="10" t="s">
        <v>52</v>
      </c>
      <c r="C12" s="1">
        <v>0.25</v>
      </c>
      <c r="D12" s="16">
        <f t="shared" si="1"/>
        <v>4.1318518518518506</v>
      </c>
      <c r="E12" s="1">
        <v>4</v>
      </c>
      <c r="F12" s="1">
        <v>0.75</v>
      </c>
      <c r="G12" s="11">
        <v>0.83</v>
      </c>
      <c r="I12" s="10" t="s">
        <v>52</v>
      </c>
      <c r="J12" s="1">
        <v>0.25</v>
      </c>
      <c r="K12" s="1">
        <f>0.49 - (J12-0.05)</f>
        <v>0.28999999999999998</v>
      </c>
      <c r="L12" s="1">
        <f>3.88-J12-K12</f>
        <v>3.34</v>
      </c>
      <c r="M12" s="1">
        <f>8.11 -L12-K12-J12</f>
        <v>4.2299999999999995</v>
      </c>
      <c r="N12" s="17">
        <f>1/0.54</f>
        <v>1.8518518518518516</v>
      </c>
      <c r="O12" s="18"/>
      <c r="P12" s="48"/>
      <c r="Q12" s="48"/>
      <c r="R12" s="48"/>
      <c r="S12" s="48"/>
      <c r="T12" s="48"/>
      <c r="U12" s="48"/>
      <c r="V12" s="48"/>
      <c r="W12" s="48"/>
      <c r="X12" s="48"/>
      <c r="Y12" s="48"/>
      <c r="Z12" s="48"/>
      <c r="AA12" s="48"/>
      <c r="AB12" s="48"/>
      <c r="AC12" s="48"/>
      <c r="AD12" s="48"/>
      <c r="AE12" s="48"/>
    </row>
    <row r="13" spans="1:31" ht="14.5" x14ac:dyDescent="0.35">
      <c r="A13" s="19"/>
      <c r="B13" s="10" t="s">
        <v>53</v>
      </c>
      <c r="C13" s="1">
        <v>0.25</v>
      </c>
      <c r="D13" s="16">
        <f t="shared" si="1"/>
        <v>5.0276595744680854</v>
      </c>
      <c r="E13" s="1">
        <v>4</v>
      </c>
      <c r="F13" s="1">
        <v>0.75</v>
      </c>
      <c r="G13" s="11">
        <v>0.83</v>
      </c>
      <c r="H13" s="19"/>
      <c r="I13" s="10" t="s">
        <v>53</v>
      </c>
      <c r="J13" s="1">
        <v>0.25</v>
      </c>
      <c r="K13" s="20">
        <v>0.25</v>
      </c>
      <c r="L13" s="1">
        <f t="shared" ref="L13:L14" si="5">4.06-J13-K13</f>
        <v>3.5599999999999996</v>
      </c>
      <c r="M13" s="1">
        <f t="shared" ref="M13:M14" si="6">8.73 - L13-K13-J13</f>
        <v>4.6700000000000008</v>
      </c>
      <c r="N13" s="17">
        <f>1/0.47</f>
        <v>2.1276595744680851</v>
      </c>
      <c r="O13" s="18"/>
      <c r="P13" s="48"/>
      <c r="Q13" s="48"/>
      <c r="R13" s="48"/>
      <c r="S13" s="48"/>
      <c r="T13" s="48"/>
      <c r="U13" s="48"/>
      <c r="V13" s="48"/>
      <c r="W13" s="48"/>
      <c r="X13" s="48"/>
      <c r="Y13" s="48"/>
      <c r="Z13" s="48"/>
      <c r="AA13" s="48"/>
      <c r="AB13" s="48"/>
      <c r="AC13" s="48"/>
      <c r="AD13" s="48"/>
      <c r="AE13" s="48"/>
    </row>
    <row r="14" spans="1:31" ht="14.5" x14ac:dyDescent="0.35">
      <c r="A14" s="19"/>
      <c r="B14" s="10" t="s">
        <v>54</v>
      </c>
      <c r="C14" s="1">
        <v>0.25</v>
      </c>
      <c r="D14" s="16">
        <f t="shared" si="1"/>
        <v>6.6037037037037027</v>
      </c>
      <c r="E14" s="1">
        <v>4</v>
      </c>
      <c r="F14" s="1">
        <v>0.75</v>
      </c>
      <c r="G14" s="11">
        <v>0.83</v>
      </c>
      <c r="H14" s="19"/>
      <c r="I14" s="10" t="s">
        <v>55</v>
      </c>
      <c r="J14" s="1">
        <v>0.25</v>
      </c>
      <c r="K14" s="20">
        <v>0.25</v>
      </c>
      <c r="L14" s="1">
        <f t="shared" si="5"/>
        <v>3.5599999999999996</v>
      </c>
      <c r="M14" s="1">
        <f t="shared" si="6"/>
        <v>4.6700000000000008</v>
      </c>
      <c r="N14" s="17">
        <f>1/0.27</f>
        <v>3.7037037037037033</v>
      </c>
      <c r="O14" s="18"/>
      <c r="P14" s="48"/>
      <c r="Q14" s="48"/>
      <c r="R14" s="48"/>
      <c r="S14" s="48"/>
      <c r="T14" s="48"/>
      <c r="U14" s="48"/>
      <c r="V14" s="48"/>
      <c r="W14" s="48"/>
      <c r="X14" s="48"/>
      <c r="Y14" s="48"/>
      <c r="Z14" s="48"/>
      <c r="AA14" s="48"/>
      <c r="AB14" s="48"/>
      <c r="AC14" s="48"/>
      <c r="AD14" s="48"/>
      <c r="AE14" s="48"/>
    </row>
    <row r="15" spans="1:31" ht="14.5" x14ac:dyDescent="0.35">
      <c r="B15" s="10" t="s">
        <v>56</v>
      </c>
      <c r="C15" s="1">
        <v>0.25</v>
      </c>
      <c r="D15" s="16">
        <f t="shared" si="1"/>
        <v>3.8818518518518506</v>
      </c>
      <c r="E15" s="1">
        <v>4</v>
      </c>
      <c r="F15" s="1">
        <v>0.75</v>
      </c>
      <c r="G15" s="11">
        <v>0.83</v>
      </c>
      <c r="I15" s="21" t="s">
        <v>56</v>
      </c>
      <c r="J15" s="22">
        <v>0.25</v>
      </c>
      <c r="K15" s="23">
        <v>0.25</v>
      </c>
      <c r="L15" s="22">
        <f>3.35-J15-K15</f>
        <v>2.85</v>
      </c>
      <c r="M15" s="22">
        <f>7.86 - L15-K15-J15</f>
        <v>4.51</v>
      </c>
      <c r="N15" s="24">
        <f>1/0.54</f>
        <v>1.8518518518518516</v>
      </c>
      <c r="O15" s="18"/>
      <c r="P15" s="48"/>
      <c r="Q15" s="48"/>
      <c r="R15" s="48"/>
      <c r="S15" s="48"/>
      <c r="T15" s="48"/>
      <c r="U15" s="48"/>
      <c r="V15" s="48"/>
      <c r="W15" s="48"/>
      <c r="X15" s="48"/>
      <c r="Y15" s="48"/>
      <c r="Z15" s="48"/>
      <c r="AA15" s="48"/>
      <c r="AB15" s="48"/>
      <c r="AC15" s="48"/>
      <c r="AD15" s="48"/>
      <c r="AE15" s="48"/>
    </row>
    <row r="16" spans="1:31" ht="14.5" x14ac:dyDescent="0.35">
      <c r="A16" s="19"/>
      <c r="B16" s="10" t="s">
        <v>42</v>
      </c>
      <c r="C16" s="1">
        <v>9</v>
      </c>
      <c r="D16" s="1">
        <v>1</v>
      </c>
      <c r="E16" s="1">
        <v>2.5</v>
      </c>
      <c r="F16" s="1">
        <v>7</v>
      </c>
      <c r="G16" s="11">
        <v>0.5</v>
      </c>
      <c r="H16" s="19"/>
      <c r="I16" s="1" t="s">
        <v>57</v>
      </c>
      <c r="J16" s="1"/>
      <c r="K16" s="19"/>
      <c r="L16" s="1"/>
      <c r="M16" s="1"/>
      <c r="N16" s="16"/>
      <c r="O16" s="18"/>
      <c r="P16" s="48"/>
      <c r="Q16" s="48"/>
      <c r="R16" s="48"/>
      <c r="S16" s="48"/>
      <c r="T16" s="48"/>
      <c r="U16" s="48"/>
      <c r="V16" s="48"/>
      <c r="W16" s="48"/>
      <c r="X16" s="48"/>
      <c r="Y16" s="48"/>
      <c r="Z16" s="48"/>
      <c r="AA16" s="48"/>
      <c r="AB16" s="48"/>
      <c r="AC16" s="48"/>
      <c r="AD16" s="48"/>
      <c r="AE16" s="48"/>
    </row>
    <row r="17" spans="1:31" ht="14.5" x14ac:dyDescent="0.35">
      <c r="A17" s="19"/>
      <c r="B17" s="21" t="s">
        <v>43</v>
      </c>
      <c r="C17" s="22">
        <f>C16*$D17</f>
        <v>3.6000000000000003E-3</v>
      </c>
      <c r="D17" s="22">
        <v>4.0000000000000002E-4</v>
      </c>
      <c r="E17" s="22">
        <f>E16*D17</f>
        <v>1E-3</v>
      </c>
      <c r="F17" s="22">
        <f t="shared" ref="F17:G17" si="7">F16*$D17</f>
        <v>2.8E-3</v>
      </c>
      <c r="G17" s="25">
        <f t="shared" si="7"/>
        <v>2.0000000000000001E-4</v>
      </c>
      <c r="H17" s="19"/>
      <c r="I17" s="3"/>
      <c r="J17" s="1"/>
      <c r="K17" s="1"/>
      <c r="L17" s="1"/>
      <c r="M17" s="1"/>
      <c r="N17" s="16"/>
      <c r="O17" s="18"/>
      <c r="P17" s="48"/>
      <c r="Q17" s="48"/>
      <c r="R17" s="48"/>
      <c r="S17" s="48"/>
      <c r="T17" s="48"/>
      <c r="U17" s="48"/>
      <c r="V17" s="48"/>
      <c r="W17" s="48"/>
      <c r="X17" s="48"/>
      <c r="Y17" s="48"/>
      <c r="Z17" s="48"/>
      <c r="AA17" s="48"/>
      <c r="AB17" s="48"/>
      <c r="AC17" s="48"/>
      <c r="AD17" s="48"/>
      <c r="AE17" s="48"/>
    </row>
    <row r="18" spans="1:31" ht="104.25" customHeight="1" x14ac:dyDescent="0.35">
      <c r="A18" s="19"/>
      <c r="B18" s="3"/>
      <c r="C18" s="1"/>
      <c r="D18" s="1"/>
      <c r="E18" s="1"/>
      <c r="F18" s="1"/>
      <c r="G18" s="1"/>
      <c r="H18" s="19"/>
      <c r="I18" s="3" t="s">
        <v>58</v>
      </c>
      <c r="J18" s="1"/>
      <c r="K18" s="1"/>
      <c r="L18" s="1"/>
      <c r="M18" s="1"/>
      <c r="N18" s="1"/>
      <c r="O18" s="19"/>
      <c r="P18" s="48"/>
      <c r="Q18" s="48"/>
      <c r="R18" s="48"/>
      <c r="S18" s="48"/>
      <c r="T18" s="48"/>
      <c r="U18" s="48"/>
      <c r="V18" s="48"/>
      <c r="W18" s="48"/>
      <c r="X18" s="48"/>
      <c r="Y18" s="48"/>
      <c r="Z18" s="48"/>
      <c r="AA18" s="48"/>
      <c r="AB18" s="48"/>
      <c r="AC18" s="48"/>
      <c r="AD18" s="48"/>
      <c r="AE18" s="48"/>
    </row>
    <row r="19" spans="1:31" ht="19.5" customHeight="1" x14ac:dyDescent="0.3"/>
    <row r="20" spans="1:31" ht="14.5" x14ac:dyDescent="0.35">
      <c r="A20" s="26"/>
      <c r="B20" s="27" t="s">
        <v>59</v>
      </c>
      <c r="C20" s="26" t="s">
        <v>60</v>
      </c>
      <c r="D20" s="26"/>
      <c r="E20" s="26"/>
      <c r="F20" s="26"/>
      <c r="G20" s="26"/>
      <c r="H20" s="26"/>
      <c r="I20" s="26"/>
      <c r="J20" s="26"/>
      <c r="K20" s="26"/>
      <c r="L20" s="26"/>
      <c r="M20" s="49" t="s">
        <v>61</v>
      </c>
      <c r="N20" s="50"/>
      <c r="O20" s="50"/>
      <c r="P20" s="50"/>
      <c r="Q20" s="51"/>
    </row>
    <row r="21" spans="1:31" ht="19.5" customHeight="1" x14ac:dyDescent="0.35">
      <c r="B21" s="1" t="s">
        <v>62</v>
      </c>
      <c r="C21" s="52" t="s">
        <v>63</v>
      </c>
      <c r="D21" s="48"/>
      <c r="E21" s="48"/>
      <c r="F21" s="48"/>
      <c r="G21" s="48"/>
      <c r="H21" s="48"/>
      <c r="I21" s="48"/>
      <c r="J21" s="48"/>
      <c r="K21" s="48"/>
      <c r="L21" s="48"/>
      <c r="M21" s="53" t="s">
        <v>64</v>
      </c>
      <c r="N21" s="48"/>
      <c r="O21" s="48"/>
      <c r="P21" s="48"/>
      <c r="Q21" s="48"/>
    </row>
    <row r="22" spans="1:31" ht="16.5" customHeight="1" x14ac:dyDescent="0.35">
      <c r="A22" s="28" t="s">
        <v>65</v>
      </c>
      <c r="B22" s="29" t="s">
        <v>66</v>
      </c>
      <c r="C22" s="53" t="s">
        <v>67</v>
      </c>
      <c r="D22" s="48"/>
      <c r="E22" s="48"/>
      <c r="F22" s="48"/>
      <c r="G22" s="48"/>
      <c r="H22" s="48"/>
      <c r="I22" s="48"/>
      <c r="J22" s="48"/>
      <c r="K22" s="48"/>
      <c r="L22" s="48"/>
      <c r="M22" s="53" t="s">
        <v>68</v>
      </c>
      <c r="N22" s="48"/>
      <c r="O22" s="48"/>
      <c r="P22" s="48"/>
      <c r="Q22" s="48"/>
    </row>
    <row r="23" spans="1:31" ht="15.75" customHeight="1" x14ac:dyDescent="0.35">
      <c r="A23" s="28" t="s">
        <v>65</v>
      </c>
      <c r="B23" s="29" t="s">
        <v>69</v>
      </c>
      <c r="C23" s="52" t="s">
        <v>70</v>
      </c>
      <c r="D23" s="48"/>
      <c r="E23" s="48"/>
      <c r="F23" s="48"/>
      <c r="G23" s="48"/>
      <c r="H23" s="48"/>
      <c r="I23" s="48"/>
      <c r="J23" s="48"/>
      <c r="K23" s="48"/>
      <c r="L23" s="48"/>
      <c r="M23" s="53" t="s">
        <v>71</v>
      </c>
      <c r="N23" s="48"/>
      <c r="O23" s="48"/>
      <c r="P23" s="48"/>
      <c r="Q23" s="48"/>
    </row>
    <row r="24" spans="1:31" ht="15.75" customHeight="1" x14ac:dyDescent="0.35">
      <c r="A24" s="28" t="s">
        <v>65</v>
      </c>
      <c r="B24" s="29" t="s">
        <v>72</v>
      </c>
      <c r="C24" s="52" t="s">
        <v>73</v>
      </c>
      <c r="D24" s="48"/>
      <c r="E24" s="48"/>
      <c r="F24" s="48"/>
      <c r="G24" s="48"/>
      <c r="H24" s="48"/>
      <c r="I24" s="48"/>
      <c r="J24" s="48"/>
      <c r="K24" s="48"/>
      <c r="L24" s="48"/>
      <c r="M24" s="53" t="s">
        <v>74</v>
      </c>
      <c r="N24" s="48"/>
      <c r="O24" s="48"/>
      <c r="P24" s="48"/>
      <c r="Q24" s="48"/>
    </row>
    <row r="25" spans="1:31" ht="15.75" customHeight="1" x14ac:dyDescent="0.35">
      <c r="A25" s="28"/>
      <c r="B25" s="1" t="s">
        <v>75</v>
      </c>
      <c r="C25" s="52" t="s">
        <v>76</v>
      </c>
      <c r="D25" s="48"/>
      <c r="E25" s="48"/>
      <c r="F25" s="48"/>
      <c r="G25" s="48"/>
      <c r="H25" s="48"/>
      <c r="I25" s="48"/>
      <c r="J25" s="48"/>
      <c r="K25" s="48"/>
      <c r="L25" s="48"/>
      <c r="M25" s="53"/>
      <c r="N25" s="48"/>
      <c r="O25" s="48"/>
      <c r="P25" s="48"/>
      <c r="Q25" s="48"/>
    </row>
    <row r="26" spans="1:31" ht="15.75" customHeight="1" x14ac:dyDescent="0.35">
      <c r="A26" s="28" t="s">
        <v>65</v>
      </c>
      <c r="B26" s="29" t="s">
        <v>77</v>
      </c>
      <c r="C26" s="52" t="s">
        <v>78</v>
      </c>
      <c r="D26" s="48"/>
      <c r="E26" s="48"/>
      <c r="F26" s="48"/>
      <c r="G26" s="48"/>
      <c r="H26" s="48"/>
      <c r="I26" s="48"/>
      <c r="J26" s="48"/>
      <c r="K26" s="48"/>
      <c r="L26" s="48"/>
      <c r="M26" s="53" t="s">
        <v>79</v>
      </c>
      <c r="N26" s="48"/>
      <c r="O26" s="48"/>
      <c r="P26" s="48"/>
      <c r="Q26" s="48"/>
    </row>
    <row r="27" spans="1:31" ht="15.75" customHeight="1" x14ac:dyDescent="0.35">
      <c r="A27" s="28"/>
      <c r="B27" s="1" t="s">
        <v>80</v>
      </c>
      <c r="C27" s="52" t="s">
        <v>81</v>
      </c>
      <c r="D27" s="48"/>
      <c r="E27" s="48"/>
      <c r="F27" s="48"/>
      <c r="G27" s="48"/>
      <c r="H27" s="48"/>
      <c r="I27" s="48"/>
      <c r="J27" s="48"/>
      <c r="K27" s="48"/>
      <c r="L27" s="48"/>
      <c r="M27" s="53" t="s">
        <v>82</v>
      </c>
      <c r="N27" s="48"/>
      <c r="O27" s="48"/>
      <c r="P27" s="48"/>
      <c r="Q27" s="48"/>
    </row>
    <row r="28" spans="1:31" ht="15.75" customHeight="1" x14ac:dyDescent="0.35">
      <c r="A28" s="28" t="s">
        <v>65</v>
      </c>
      <c r="B28" s="29" t="s">
        <v>83</v>
      </c>
      <c r="C28" s="52" t="s">
        <v>84</v>
      </c>
      <c r="D28" s="48"/>
      <c r="E28" s="48"/>
      <c r="F28" s="48"/>
      <c r="G28" s="48"/>
      <c r="H28" s="48"/>
      <c r="I28" s="48"/>
      <c r="J28" s="48"/>
      <c r="K28" s="48"/>
      <c r="L28" s="48"/>
      <c r="M28" s="53" t="s">
        <v>85</v>
      </c>
      <c r="N28" s="48"/>
      <c r="O28" s="48"/>
      <c r="P28" s="48"/>
      <c r="Q28" s="48"/>
    </row>
    <row r="29" spans="1:31" ht="15.75" customHeight="1" x14ac:dyDescent="0.35">
      <c r="A29" s="28" t="s">
        <v>65</v>
      </c>
      <c r="B29" s="29" t="s">
        <v>86</v>
      </c>
      <c r="C29" s="53" t="s">
        <v>87</v>
      </c>
      <c r="D29" s="48"/>
      <c r="E29" s="48"/>
      <c r="F29" s="48"/>
      <c r="G29" s="48"/>
      <c r="H29" s="48"/>
      <c r="I29" s="48"/>
      <c r="J29" s="48"/>
      <c r="K29" s="48"/>
      <c r="L29" s="48"/>
      <c r="M29" s="53" t="s">
        <v>88</v>
      </c>
      <c r="N29" s="48"/>
      <c r="O29" s="48"/>
      <c r="P29" s="48"/>
      <c r="Q29" s="48"/>
    </row>
    <row r="30" spans="1:31" ht="15.75" customHeight="1" x14ac:dyDescent="0.35">
      <c r="A30" s="28" t="s">
        <v>65</v>
      </c>
      <c r="B30" s="30" t="s">
        <v>89</v>
      </c>
      <c r="C30" s="53" t="s">
        <v>90</v>
      </c>
      <c r="D30" s="48"/>
      <c r="E30" s="48"/>
      <c r="F30" s="48"/>
      <c r="G30" s="48"/>
      <c r="H30" s="48"/>
      <c r="I30" s="48"/>
      <c r="J30" s="48"/>
      <c r="K30" s="48"/>
      <c r="L30" s="48"/>
      <c r="M30" s="53" t="s">
        <v>91</v>
      </c>
      <c r="N30" s="48"/>
      <c r="O30" s="48"/>
      <c r="P30" s="48"/>
      <c r="Q30" s="48"/>
    </row>
    <row r="31" spans="1:31" ht="15.75" customHeight="1" x14ac:dyDescent="0.35">
      <c r="A31" s="28"/>
      <c r="B31" s="3" t="s">
        <v>92</v>
      </c>
      <c r="C31" s="53" t="s">
        <v>93</v>
      </c>
      <c r="D31" s="48"/>
      <c r="E31" s="48"/>
      <c r="F31" s="48"/>
      <c r="G31" s="48"/>
      <c r="H31" s="48"/>
      <c r="I31" s="48"/>
      <c r="J31" s="48"/>
      <c r="K31" s="48"/>
      <c r="L31" s="48"/>
      <c r="M31" s="53" t="s">
        <v>94</v>
      </c>
      <c r="N31" s="48"/>
      <c r="O31" s="48"/>
      <c r="P31" s="48"/>
      <c r="Q31" s="48"/>
    </row>
    <row r="32" spans="1:31" ht="15.75" customHeight="1" x14ac:dyDescent="0.35">
      <c r="A32" s="28"/>
      <c r="B32" s="3" t="s">
        <v>95</v>
      </c>
      <c r="C32" s="52" t="s">
        <v>96</v>
      </c>
      <c r="D32" s="48"/>
      <c r="E32" s="48"/>
      <c r="F32" s="48"/>
      <c r="G32" s="48"/>
      <c r="H32" s="48"/>
      <c r="I32" s="48"/>
      <c r="J32" s="48"/>
      <c r="K32" s="48"/>
      <c r="L32" s="48"/>
      <c r="M32" s="53"/>
      <c r="N32" s="48"/>
      <c r="O32" s="48"/>
      <c r="P32" s="48"/>
      <c r="Q32" s="48"/>
    </row>
    <row r="33" spans="1:31" ht="15.75" customHeight="1" x14ac:dyDescent="0.35">
      <c r="A33" s="28"/>
      <c r="B33" s="3" t="s">
        <v>97</v>
      </c>
      <c r="C33" s="52" t="s">
        <v>98</v>
      </c>
      <c r="D33" s="48"/>
      <c r="E33" s="48"/>
      <c r="F33" s="48"/>
      <c r="G33" s="48"/>
      <c r="H33" s="48"/>
      <c r="I33" s="48"/>
      <c r="J33" s="48"/>
      <c r="K33" s="48"/>
      <c r="L33" s="48"/>
      <c r="M33" s="53"/>
      <c r="N33" s="48"/>
      <c r="O33" s="48"/>
      <c r="P33" s="48"/>
      <c r="Q33" s="48"/>
    </row>
    <row r="34" spans="1:31" ht="15.75" customHeight="1" x14ac:dyDescent="0.35">
      <c r="A34" s="28" t="s">
        <v>65</v>
      </c>
      <c r="B34" s="30" t="s">
        <v>99</v>
      </c>
      <c r="C34" s="53" t="s">
        <v>100</v>
      </c>
      <c r="D34" s="48"/>
      <c r="E34" s="48"/>
      <c r="F34" s="48"/>
      <c r="G34" s="48"/>
      <c r="H34" s="48"/>
      <c r="I34" s="48"/>
      <c r="J34" s="48"/>
      <c r="K34" s="48"/>
      <c r="L34" s="48"/>
      <c r="M34" s="53"/>
      <c r="N34" s="48"/>
      <c r="O34" s="48"/>
      <c r="P34" s="48"/>
      <c r="Q34" s="48"/>
    </row>
    <row r="35" spans="1:31" ht="15.75" customHeight="1" x14ac:dyDescent="0.35">
      <c r="A35" s="28"/>
      <c r="B35" s="3" t="s">
        <v>101</v>
      </c>
      <c r="C35" s="53" t="s">
        <v>102</v>
      </c>
      <c r="D35" s="48"/>
      <c r="E35" s="48"/>
      <c r="F35" s="48"/>
      <c r="G35" s="48"/>
      <c r="H35" s="48"/>
      <c r="I35" s="48"/>
      <c r="J35" s="48"/>
      <c r="K35" s="48"/>
      <c r="L35" s="48"/>
      <c r="M35" s="53" t="s">
        <v>103</v>
      </c>
      <c r="N35" s="48"/>
      <c r="O35" s="48"/>
      <c r="P35" s="48"/>
      <c r="Q35" s="48"/>
    </row>
    <row r="36" spans="1:31" ht="15.75" customHeight="1" x14ac:dyDescent="0.35">
      <c r="A36" s="28" t="s">
        <v>65</v>
      </c>
      <c r="B36" s="30" t="s">
        <v>104</v>
      </c>
      <c r="C36" s="54" t="s">
        <v>105</v>
      </c>
      <c r="D36" s="48"/>
      <c r="E36" s="48"/>
      <c r="F36" s="48"/>
      <c r="G36" s="48"/>
      <c r="H36" s="48"/>
      <c r="I36" s="48"/>
      <c r="J36" s="48"/>
      <c r="K36" s="48"/>
      <c r="L36" s="48"/>
      <c r="M36" s="53" t="s">
        <v>106</v>
      </c>
      <c r="N36" s="48"/>
      <c r="O36" s="48"/>
      <c r="P36" s="48"/>
      <c r="Q36" s="48"/>
    </row>
    <row r="37" spans="1:31" ht="15.75" customHeight="1" x14ac:dyDescent="0.35">
      <c r="A37" s="28" t="s">
        <v>65</v>
      </c>
      <c r="B37" s="30" t="s">
        <v>107</v>
      </c>
      <c r="C37" s="53" t="s">
        <v>108</v>
      </c>
      <c r="D37" s="48"/>
      <c r="E37" s="48"/>
      <c r="F37" s="48"/>
      <c r="G37" s="48"/>
      <c r="H37" s="48"/>
      <c r="I37" s="48"/>
      <c r="J37" s="48"/>
      <c r="K37" s="48"/>
      <c r="L37" s="48"/>
      <c r="M37" s="53" t="s">
        <v>109</v>
      </c>
      <c r="N37" s="48"/>
      <c r="O37" s="48"/>
      <c r="P37" s="48"/>
      <c r="Q37" s="48"/>
    </row>
    <row r="38" spans="1:31" ht="15" customHeight="1" x14ac:dyDescent="0.35">
      <c r="A38" s="28"/>
      <c r="B38" s="3" t="s">
        <v>110</v>
      </c>
      <c r="C38" s="55" t="s">
        <v>111</v>
      </c>
      <c r="D38" s="48"/>
      <c r="E38" s="48"/>
      <c r="F38" s="48"/>
      <c r="G38" s="48"/>
      <c r="H38" s="48"/>
      <c r="I38" s="48"/>
      <c r="J38" s="48"/>
      <c r="K38" s="48"/>
      <c r="L38" s="48"/>
      <c r="M38" s="55" t="s">
        <v>112</v>
      </c>
      <c r="N38" s="48"/>
      <c r="O38" s="48"/>
      <c r="P38" s="48"/>
      <c r="Q38" s="48"/>
    </row>
    <row r="39" spans="1:31" ht="15" customHeight="1" x14ac:dyDescent="0.35">
      <c r="A39" s="28" t="s">
        <v>65</v>
      </c>
      <c r="B39" s="30" t="s">
        <v>113</v>
      </c>
      <c r="C39" s="55" t="s">
        <v>114</v>
      </c>
      <c r="D39" s="48"/>
      <c r="E39" s="48"/>
      <c r="F39" s="48"/>
      <c r="G39" s="48"/>
      <c r="H39" s="48"/>
      <c r="I39" s="48"/>
      <c r="J39" s="48"/>
      <c r="K39" s="48"/>
      <c r="L39" s="48"/>
      <c r="M39" s="55" t="s">
        <v>115</v>
      </c>
      <c r="N39" s="48"/>
      <c r="O39" s="48"/>
      <c r="P39" s="48"/>
      <c r="Q39" s="48"/>
    </row>
    <row r="40" spans="1:31" ht="15.75" customHeight="1" x14ac:dyDescent="0.35">
      <c r="A40" s="28" t="s">
        <v>65</v>
      </c>
      <c r="B40" s="31" t="s">
        <v>116</v>
      </c>
      <c r="C40" s="55" t="s">
        <v>117</v>
      </c>
      <c r="D40" s="48"/>
      <c r="E40" s="48"/>
      <c r="F40" s="48"/>
      <c r="G40" s="48"/>
      <c r="H40" s="48"/>
      <c r="I40" s="48"/>
      <c r="J40" s="48"/>
      <c r="K40" s="48"/>
      <c r="L40" s="48"/>
      <c r="M40" s="55" t="s">
        <v>118</v>
      </c>
      <c r="N40" s="48"/>
      <c r="O40" s="48"/>
      <c r="P40" s="48"/>
      <c r="Q40" s="48"/>
    </row>
    <row r="41" spans="1:31" ht="15.75" customHeight="1" x14ac:dyDescent="0.35">
      <c r="B41" s="3" t="s">
        <v>119</v>
      </c>
      <c r="C41" s="55" t="s">
        <v>120</v>
      </c>
      <c r="D41" s="48"/>
      <c r="E41" s="48"/>
      <c r="F41" s="48"/>
      <c r="G41" s="48"/>
      <c r="H41" s="48"/>
      <c r="I41" s="48"/>
      <c r="J41" s="48"/>
      <c r="K41" s="48"/>
      <c r="L41" s="48"/>
      <c r="M41" s="55" t="s">
        <v>121</v>
      </c>
      <c r="N41" s="48"/>
      <c r="O41" s="48"/>
      <c r="P41" s="48"/>
      <c r="Q41" s="48"/>
    </row>
    <row r="42" spans="1:31" ht="15.75" customHeight="1" x14ac:dyDescent="0.35">
      <c r="A42" s="32" t="s">
        <v>65</v>
      </c>
      <c r="B42" s="30" t="s">
        <v>122</v>
      </c>
      <c r="C42" s="3" t="s">
        <v>123</v>
      </c>
      <c r="D42" s="19"/>
      <c r="E42" s="19"/>
      <c r="F42" s="19"/>
      <c r="G42" s="19"/>
      <c r="H42" s="19"/>
      <c r="I42" s="19"/>
      <c r="J42" s="19"/>
      <c r="K42" s="19"/>
      <c r="L42" s="19"/>
      <c r="M42" s="55" t="s">
        <v>124</v>
      </c>
      <c r="N42" s="48"/>
      <c r="O42" s="48"/>
      <c r="P42" s="48"/>
      <c r="Q42" s="48"/>
      <c r="R42" s="19"/>
      <c r="S42" s="19"/>
      <c r="T42" s="19"/>
      <c r="U42" s="19"/>
      <c r="V42" s="19"/>
      <c r="W42" s="19"/>
      <c r="X42" s="19"/>
      <c r="Y42" s="19"/>
      <c r="Z42" s="19"/>
      <c r="AA42" s="19"/>
      <c r="AB42" s="19"/>
      <c r="AC42" s="19"/>
      <c r="AD42" s="19"/>
      <c r="AE42" s="19"/>
    </row>
    <row r="43" spans="1:31" ht="15.75" customHeight="1" x14ac:dyDescent="0.35">
      <c r="A43" s="32" t="s">
        <v>65</v>
      </c>
      <c r="B43" s="30" t="s">
        <v>125</v>
      </c>
      <c r="C43" s="55" t="s">
        <v>126</v>
      </c>
      <c r="D43" s="48"/>
      <c r="E43" s="48"/>
      <c r="F43" s="48"/>
      <c r="G43" s="48"/>
      <c r="H43" s="48"/>
      <c r="I43" s="48"/>
      <c r="J43" s="48"/>
      <c r="K43" s="48"/>
      <c r="L43" s="48"/>
      <c r="M43" s="55" t="s">
        <v>127</v>
      </c>
      <c r="N43" s="48"/>
      <c r="O43" s="48"/>
      <c r="P43" s="48"/>
      <c r="Q43" s="48"/>
      <c r="R43" s="19"/>
      <c r="S43" s="19"/>
      <c r="T43" s="19"/>
      <c r="U43" s="19"/>
      <c r="V43" s="19"/>
      <c r="W43" s="19"/>
      <c r="X43" s="19"/>
      <c r="Y43" s="19"/>
      <c r="Z43" s="19"/>
      <c r="AA43" s="19"/>
      <c r="AB43" s="19"/>
      <c r="AC43" s="19"/>
      <c r="AD43" s="19"/>
      <c r="AE43" s="19"/>
    </row>
    <row r="44" spans="1:31" ht="15.75" customHeight="1" x14ac:dyDescent="0.35">
      <c r="A44" s="32"/>
      <c r="B44" s="30" t="s">
        <v>128</v>
      </c>
      <c r="C44" s="55" t="s">
        <v>129</v>
      </c>
      <c r="D44" s="48"/>
      <c r="E44" s="48"/>
      <c r="F44" s="48"/>
      <c r="G44" s="48"/>
      <c r="H44" s="48"/>
      <c r="I44" s="48"/>
      <c r="J44" s="48"/>
      <c r="K44" s="48"/>
      <c r="L44" s="48"/>
      <c r="M44" s="55" t="s">
        <v>130</v>
      </c>
      <c r="N44" s="48"/>
      <c r="O44" s="48"/>
      <c r="P44" s="48"/>
      <c r="Q44" s="48"/>
      <c r="R44" s="19"/>
      <c r="S44" s="19"/>
      <c r="T44" s="19"/>
      <c r="U44" s="19"/>
      <c r="V44" s="19"/>
      <c r="W44" s="19"/>
      <c r="X44" s="19"/>
      <c r="Y44" s="19"/>
      <c r="Z44" s="19"/>
      <c r="AA44" s="19"/>
      <c r="AB44" s="19"/>
      <c r="AC44" s="19"/>
      <c r="AD44" s="19"/>
      <c r="AE44" s="19"/>
    </row>
    <row r="45" spans="1:31" ht="15.75" customHeight="1" x14ac:dyDescent="0.35">
      <c r="A45" s="32"/>
      <c r="B45" s="30" t="s">
        <v>131</v>
      </c>
      <c r="C45" s="55" t="s">
        <v>132</v>
      </c>
      <c r="D45" s="48"/>
      <c r="E45" s="48"/>
      <c r="F45" s="48"/>
      <c r="G45" s="48"/>
      <c r="H45" s="48"/>
      <c r="I45" s="48"/>
      <c r="J45" s="48"/>
      <c r="K45" s="48"/>
      <c r="L45" s="48"/>
      <c r="M45" s="55" t="s">
        <v>133</v>
      </c>
      <c r="N45" s="48"/>
      <c r="O45" s="48"/>
      <c r="P45" s="48"/>
      <c r="Q45" s="48"/>
      <c r="R45" s="19"/>
      <c r="S45" s="19"/>
      <c r="T45" s="19"/>
      <c r="U45" s="19"/>
      <c r="V45" s="19"/>
      <c r="W45" s="19"/>
      <c r="X45" s="19"/>
      <c r="Y45" s="19"/>
      <c r="Z45" s="19"/>
      <c r="AA45" s="19"/>
      <c r="AB45" s="19"/>
      <c r="AC45" s="19"/>
      <c r="AD45" s="19"/>
      <c r="AE45" s="19"/>
    </row>
    <row r="46" spans="1:31" ht="15.75" customHeight="1" x14ac:dyDescent="0.35">
      <c r="A46" s="32"/>
      <c r="B46" s="3" t="s">
        <v>134</v>
      </c>
      <c r="C46" s="55" t="s">
        <v>135</v>
      </c>
      <c r="D46" s="48"/>
      <c r="E46" s="48"/>
      <c r="F46" s="48"/>
      <c r="G46" s="48"/>
      <c r="H46" s="48"/>
      <c r="I46" s="48"/>
      <c r="J46" s="48"/>
      <c r="K46" s="48"/>
      <c r="L46" s="48"/>
      <c r="M46" s="55" t="s">
        <v>136</v>
      </c>
      <c r="N46" s="48"/>
      <c r="O46" s="48"/>
      <c r="P46" s="48"/>
      <c r="Q46" s="48"/>
      <c r="R46" s="19"/>
      <c r="S46" s="19"/>
      <c r="T46" s="19"/>
      <c r="U46" s="19"/>
      <c r="V46" s="19"/>
      <c r="W46" s="19"/>
      <c r="X46" s="19"/>
      <c r="Y46" s="19"/>
      <c r="Z46" s="19"/>
      <c r="AA46" s="19"/>
      <c r="AB46" s="19"/>
      <c r="AC46" s="19"/>
      <c r="AD46" s="19"/>
      <c r="AE46" s="19"/>
    </row>
    <row r="47" spans="1:31" ht="15.75" customHeight="1" x14ac:dyDescent="0.35">
      <c r="A47" s="33" t="s">
        <v>137</v>
      </c>
    </row>
    <row r="48" spans="1:31" ht="15.75" customHeight="1" x14ac:dyDescent="0.3"/>
    <row r="49" spans="1:31" ht="15.75" customHeight="1" x14ac:dyDescent="0.35">
      <c r="A49" s="34" t="s">
        <v>138</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row>
    <row r="50" spans="1:31" ht="15.75" customHeight="1" x14ac:dyDescent="0.3"/>
    <row r="51" spans="1:31" ht="15.75" customHeight="1" x14ac:dyDescent="0.3"/>
    <row r="52" spans="1:31" ht="13.5" customHeight="1" x14ac:dyDescent="0.3"/>
    <row r="53" spans="1:31" ht="15.75" customHeight="1" x14ac:dyDescent="0.3"/>
    <row r="54" spans="1:31" ht="15.75" customHeight="1" x14ac:dyDescent="0.3"/>
    <row r="55" spans="1:31" ht="15.75" customHeight="1" x14ac:dyDescent="0.3"/>
    <row r="56" spans="1:31" ht="15.75" customHeight="1" x14ac:dyDescent="0.3"/>
    <row r="57" spans="1:31" ht="15.75" customHeight="1" x14ac:dyDescent="0.3"/>
    <row r="58" spans="1:31" ht="15.75" customHeight="1" x14ac:dyDescent="0.3"/>
    <row r="59" spans="1:31" ht="15.75" customHeight="1" x14ac:dyDescent="0.3"/>
    <row r="60" spans="1:31" ht="21" customHeight="1" x14ac:dyDescent="0.3"/>
    <row r="61" spans="1:31" ht="15.75" customHeight="1" x14ac:dyDescent="0.3"/>
    <row r="62" spans="1:31" ht="15.75" customHeight="1" x14ac:dyDescent="0.3"/>
    <row r="63" spans="1:31" ht="15.75" customHeight="1" x14ac:dyDescent="0.3"/>
    <row r="64" spans="1:31" ht="15.75" customHeight="1" x14ac:dyDescent="0.3"/>
    <row r="65" spans="1:26" ht="15.75" customHeight="1" x14ac:dyDescent="0.3"/>
    <row r="66" spans="1:26" ht="15.75" customHeight="1" x14ac:dyDescent="0.3"/>
    <row r="67" spans="1:26" ht="16.5" customHeight="1" x14ac:dyDescent="0.3"/>
    <row r="68" spans="1:26" ht="15.75" customHeight="1" x14ac:dyDescent="0.3"/>
    <row r="69" spans="1:26" ht="15.75" customHeight="1" x14ac:dyDescent="0.35">
      <c r="A69" s="29" t="s">
        <v>139</v>
      </c>
    </row>
    <row r="70" spans="1:26" ht="15.75" customHeight="1" x14ac:dyDescent="0.35">
      <c r="A70" s="1" t="s">
        <v>140</v>
      </c>
      <c r="B70" s="1" t="s">
        <v>141</v>
      </c>
      <c r="C70" s="1" t="s">
        <v>27</v>
      </c>
      <c r="D70" s="1" t="s">
        <v>142</v>
      </c>
      <c r="E70" s="1" t="s">
        <v>143</v>
      </c>
      <c r="F70" s="1" t="s">
        <v>144</v>
      </c>
      <c r="G70" s="1" t="s">
        <v>142</v>
      </c>
    </row>
    <row r="71" spans="1:26" ht="15.75" customHeight="1" x14ac:dyDescent="0.35">
      <c r="A71" s="1">
        <v>0.1</v>
      </c>
      <c r="B71" s="1">
        <v>833</v>
      </c>
      <c r="C71" s="1">
        <v>6.5</v>
      </c>
      <c r="D71" s="1">
        <f>C8</f>
        <v>2.8E-3</v>
      </c>
      <c r="E71" s="1">
        <v>833</v>
      </c>
      <c r="F71" s="1">
        <v>6</v>
      </c>
      <c r="G71" s="1">
        <f>C17</f>
        <v>3.6000000000000003E-3</v>
      </c>
      <c r="M71" s="29" t="s">
        <v>145</v>
      </c>
    </row>
    <row r="72" spans="1:26" ht="15.75" customHeight="1" x14ac:dyDescent="0.35">
      <c r="A72" s="1">
        <f t="shared" ref="A72:A335" si="8">A71+0.05</f>
        <v>0.15000000000000002</v>
      </c>
      <c r="B72" s="1">
        <v>833</v>
      </c>
      <c r="C72" s="1">
        <v>6.5</v>
      </c>
      <c r="D72" s="1">
        <f t="shared" ref="D72:D74" si="9">D$71</f>
        <v>2.8E-3</v>
      </c>
      <c r="E72" s="1">
        <v>833</v>
      </c>
      <c r="F72" s="1">
        <v>6</v>
      </c>
      <c r="G72" s="1">
        <f t="shared" ref="G72:G74" si="10">G$71</f>
        <v>3.6000000000000003E-3</v>
      </c>
      <c r="M72" s="36" t="s">
        <v>146</v>
      </c>
    </row>
    <row r="73" spans="1:26" ht="15.75" customHeight="1" x14ac:dyDescent="0.35">
      <c r="A73" s="1">
        <f t="shared" si="8"/>
        <v>0.2</v>
      </c>
      <c r="B73" s="1">
        <v>833</v>
      </c>
      <c r="C73" s="1">
        <v>6.5</v>
      </c>
      <c r="D73" s="1">
        <f t="shared" si="9"/>
        <v>2.8E-3</v>
      </c>
      <c r="E73" s="1">
        <v>833</v>
      </c>
      <c r="F73" s="1">
        <v>6</v>
      </c>
      <c r="G73" s="1">
        <f t="shared" si="10"/>
        <v>3.6000000000000003E-3</v>
      </c>
      <c r="M73" s="56" t="s">
        <v>147</v>
      </c>
      <c r="N73" s="48"/>
      <c r="O73" s="48"/>
      <c r="P73" s="48"/>
      <c r="Q73" s="48"/>
      <c r="R73" s="48"/>
    </row>
    <row r="74" spans="1:26" ht="15.75" customHeight="1" x14ac:dyDescent="0.35">
      <c r="A74" s="1">
        <f t="shared" si="8"/>
        <v>0.25</v>
      </c>
      <c r="B74" s="1">
        <v>833</v>
      </c>
      <c r="C74" s="1">
        <v>6.5</v>
      </c>
      <c r="D74" s="1">
        <f t="shared" si="9"/>
        <v>2.8E-3</v>
      </c>
      <c r="E74" s="1">
        <v>833</v>
      </c>
      <c r="F74" s="1">
        <v>6</v>
      </c>
      <c r="G74" s="1">
        <f t="shared" si="10"/>
        <v>3.6000000000000003E-3</v>
      </c>
      <c r="M74" s="2" t="s">
        <v>148</v>
      </c>
      <c r="N74" s="2" t="s">
        <v>149</v>
      </c>
      <c r="O74" s="35" t="s">
        <v>150</v>
      </c>
      <c r="P74" s="37" t="s">
        <v>149</v>
      </c>
      <c r="Q74" s="38" t="s">
        <v>151</v>
      </c>
      <c r="R74" s="39" t="s">
        <v>149</v>
      </c>
      <c r="S74" s="40" t="s">
        <v>152</v>
      </c>
      <c r="T74" s="41" t="s">
        <v>149</v>
      </c>
      <c r="U74" s="42" t="s">
        <v>153</v>
      </c>
      <c r="V74" s="43" t="s">
        <v>149</v>
      </c>
      <c r="W74" s="13" t="s">
        <v>154</v>
      </c>
      <c r="X74" s="13" t="s">
        <v>149</v>
      </c>
      <c r="Y74" s="44" t="s">
        <v>155</v>
      </c>
      <c r="Z74" s="45" t="s">
        <v>149</v>
      </c>
    </row>
    <row r="75" spans="1:26" ht="15.75" customHeight="1" x14ac:dyDescent="0.35">
      <c r="A75" s="1">
        <f t="shared" si="8"/>
        <v>0.3</v>
      </c>
      <c r="B75" s="1">
        <v>600</v>
      </c>
      <c r="C75" s="1">
        <v>2.5</v>
      </c>
      <c r="D75" s="1">
        <f>D8</f>
        <v>4.0000000000000002E-4</v>
      </c>
      <c r="E75" s="1">
        <v>600</v>
      </c>
      <c r="F75" s="46">
        <v>4</v>
      </c>
      <c r="G75" s="1">
        <f>D17</f>
        <v>4.0000000000000002E-4</v>
      </c>
      <c r="L75" s="36" t="s">
        <v>156</v>
      </c>
      <c r="M75" s="1">
        <v>0</v>
      </c>
      <c r="N75" s="1">
        <f>SQRT(683)</f>
        <v>26.134268690743959</v>
      </c>
      <c r="O75" s="1"/>
      <c r="P75" s="1"/>
      <c r="Q75" s="1"/>
      <c r="R75" s="1"/>
      <c r="S75" s="1"/>
      <c r="T75" s="1"/>
      <c r="U75" s="1"/>
      <c r="V75" s="1"/>
      <c r="Z75" s="1"/>
    </row>
    <row r="76" spans="1:26" ht="15.75" customHeight="1" x14ac:dyDescent="0.35">
      <c r="A76" s="1">
        <f t="shared" si="8"/>
        <v>0.35</v>
      </c>
      <c r="B76" s="1">
        <v>600</v>
      </c>
      <c r="C76" s="1">
        <v>2.5</v>
      </c>
      <c r="D76" s="1">
        <f t="shared" ref="D76:D135" si="11">D$75</f>
        <v>4.0000000000000002E-4</v>
      </c>
      <c r="E76" s="1">
        <v>600</v>
      </c>
      <c r="F76" s="46">
        <v>4</v>
      </c>
      <c r="G76" s="1">
        <f t="shared" ref="G76:G195" si="12">G$75</f>
        <v>4.0000000000000002E-4</v>
      </c>
      <c r="L76" s="19" t="s">
        <v>157</v>
      </c>
      <c r="M76" s="1">
        <v>0.25</v>
      </c>
      <c r="N76" s="1">
        <f>SQRT(600)</f>
        <v>24.494897427831781</v>
      </c>
      <c r="P76" s="1"/>
      <c r="R76" s="1"/>
      <c r="T76" s="1"/>
      <c r="V76" s="1"/>
      <c r="Y76" s="36">
        <v>0.25</v>
      </c>
      <c r="Z76" s="1">
        <f>SQRT(518)</f>
        <v>22.759613353482084</v>
      </c>
    </row>
    <row r="77" spans="1:26" ht="15.75" customHeight="1" x14ac:dyDescent="0.35">
      <c r="A77" s="1">
        <f t="shared" si="8"/>
        <v>0.39999999999999997</v>
      </c>
      <c r="B77" s="1">
        <v>600</v>
      </c>
      <c r="C77" s="1">
        <v>2.5</v>
      </c>
      <c r="D77" s="1">
        <f t="shared" si="11"/>
        <v>4.0000000000000002E-4</v>
      </c>
      <c r="E77" s="1">
        <v>600</v>
      </c>
      <c r="F77" s="46">
        <v>4</v>
      </c>
      <c r="G77" s="1">
        <f t="shared" si="12"/>
        <v>4.0000000000000002E-4</v>
      </c>
      <c r="M77" s="1">
        <f>M76+1.71</f>
        <v>1.96</v>
      </c>
      <c r="N77" s="1">
        <f>SQRT(500)</f>
        <v>22.360679774997898</v>
      </c>
      <c r="O77" s="19">
        <v>0.75</v>
      </c>
      <c r="P77" s="1">
        <f>SQRT(500)</f>
        <v>22.360679774997898</v>
      </c>
      <c r="Q77" s="19">
        <v>0.32</v>
      </c>
      <c r="R77" s="1">
        <f>SQRT(500)</f>
        <v>22.360679774997898</v>
      </c>
      <c r="S77" s="19">
        <v>0.04</v>
      </c>
      <c r="T77" s="1">
        <f>SQRT(500)</f>
        <v>22.360679774997898</v>
      </c>
      <c r="U77" s="19">
        <v>0</v>
      </c>
      <c r="V77" s="1">
        <f>SQRT(500)</f>
        <v>22.360679774997898</v>
      </c>
      <c r="W77" s="36">
        <f>1/0.198</f>
        <v>5.0505050505050502</v>
      </c>
      <c r="X77" s="1">
        <f>SQRT(500)</f>
        <v>22.360679774997898</v>
      </c>
      <c r="Y77" s="19">
        <f t="shared" ref="Y77:Y79" si="13">(Z76-Z77)/1.15 + Y76</f>
        <v>0.59689876389929242</v>
      </c>
      <c r="Z77" s="1">
        <f>SQRT(500)</f>
        <v>22.360679774997898</v>
      </c>
    </row>
    <row r="78" spans="1:26" ht="15.75" customHeight="1" x14ac:dyDescent="0.35">
      <c r="A78" s="1">
        <f t="shared" si="8"/>
        <v>0.44999999999999996</v>
      </c>
      <c r="B78" s="1">
        <v>600</v>
      </c>
      <c r="C78" s="1">
        <v>2.5</v>
      </c>
      <c r="D78" s="1">
        <f t="shared" si="11"/>
        <v>4.0000000000000002E-4</v>
      </c>
      <c r="E78" s="1">
        <v>600</v>
      </c>
      <c r="F78" s="46">
        <v>4</v>
      </c>
      <c r="G78" s="1">
        <f t="shared" si="12"/>
        <v>4.0000000000000002E-4</v>
      </c>
      <c r="M78" s="1">
        <f>M77+1.05</f>
        <v>3.01</v>
      </c>
      <c r="N78" s="1">
        <f>SQRT(350)</f>
        <v>18.708286933869708</v>
      </c>
      <c r="O78" s="1">
        <v>4.7699999999999996</v>
      </c>
      <c r="P78" s="1">
        <f>SQRT(350)</f>
        <v>18.708286933869708</v>
      </c>
      <c r="Q78" s="1">
        <v>4.08</v>
      </c>
      <c r="R78" s="1">
        <f>SQRT(350)</f>
        <v>18.708286933869708</v>
      </c>
      <c r="S78" s="1">
        <v>4.0599999999999996</v>
      </c>
      <c r="T78" s="1">
        <f>SQRT(350)</f>
        <v>18.708286933869708</v>
      </c>
      <c r="U78" s="1">
        <v>3.35</v>
      </c>
      <c r="V78" s="1">
        <f>SQRT(350)</f>
        <v>18.708286933869708</v>
      </c>
      <c r="W78" s="36">
        <f>W77+(1/0.329)</f>
        <v>8.0900187283166005</v>
      </c>
      <c r="X78" s="1">
        <f>SQRT(350)</f>
        <v>18.708286933869708</v>
      </c>
      <c r="Y78" s="19">
        <f t="shared" si="13"/>
        <v>3.7728925387933714</v>
      </c>
      <c r="Z78" s="1">
        <f>SQRT(350)</f>
        <v>18.708286933869708</v>
      </c>
    </row>
    <row r="79" spans="1:26" ht="15.75" customHeight="1" x14ac:dyDescent="0.35">
      <c r="A79" s="1">
        <f t="shared" si="8"/>
        <v>0.49999999999999994</v>
      </c>
      <c r="B79" s="1">
        <v>600</v>
      </c>
      <c r="C79" s="1">
        <v>2.5</v>
      </c>
      <c r="D79" s="1">
        <f t="shared" si="11"/>
        <v>4.0000000000000002E-4</v>
      </c>
      <c r="E79" s="1">
        <v>600</v>
      </c>
      <c r="F79" s="46">
        <v>4</v>
      </c>
      <c r="G79" s="1">
        <f t="shared" si="12"/>
        <v>4.0000000000000002E-4</v>
      </c>
      <c r="M79" s="1">
        <f>M78+4.71</f>
        <v>7.72</v>
      </c>
      <c r="N79" s="1">
        <f>SQRT(200)</f>
        <v>14.142135623730951</v>
      </c>
      <c r="O79" s="1">
        <v>9.8000000000000007</v>
      </c>
      <c r="P79" s="1">
        <f>SQRT(200)</f>
        <v>14.142135623730951</v>
      </c>
      <c r="Q79" s="1">
        <v>9.15</v>
      </c>
      <c r="R79" s="1">
        <f>SQRT(200)</f>
        <v>14.142135623730951</v>
      </c>
      <c r="S79" s="1">
        <v>8.73</v>
      </c>
      <c r="T79" s="1">
        <f>SQRT(200)</f>
        <v>14.142135623730951</v>
      </c>
      <c r="U79" s="1">
        <v>7.86</v>
      </c>
      <c r="V79" s="1">
        <f>SQRT(200)</f>
        <v>14.142135623730951</v>
      </c>
      <c r="W79" s="36">
        <f>W78+(1/0.336)</f>
        <v>11.066209204507077</v>
      </c>
      <c r="X79" s="1">
        <f>SQRT(250)</f>
        <v>15.811388300841896</v>
      </c>
      <c r="Y79" s="19">
        <f t="shared" si="13"/>
        <v>7.7434588954357686</v>
      </c>
      <c r="Z79" s="1">
        <f>SQRT(200)</f>
        <v>14.142135623730951</v>
      </c>
    </row>
    <row r="80" spans="1:26" ht="15.75" customHeight="1" x14ac:dyDescent="0.35">
      <c r="A80" s="1">
        <f t="shared" si="8"/>
        <v>0.54999999999999993</v>
      </c>
      <c r="B80" s="1">
        <v>600</v>
      </c>
      <c r="C80" s="1">
        <v>2.5</v>
      </c>
      <c r="D80" s="1">
        <f t="shared" si="11"/>
        <v>4.0000000000000002E-4</v>
      </c>
      <c r="E80" s="1">
        <v>600</v>
      </c>
      <c r="F80" s="46">
        <v>4</v>
      </c>
      <c r="G80" s="1">
        <f t="shared" si="12"/>
        <v>4.0000000000000002E-4</v>
      </c>
      <c r="M80" s="1"/>
      <c r="N80" s="1"/>
      <c r="Y80" s="19"/>
      <c r="Z80" s="1"/>
    </row>
    <row r="81" spans="1:26" ht="15.75" customHeight="1" x14ac:dyDescent="0.35">
      <c r="A81" s="1">
        <f t="shared" si="8"/>
        <v>0.6</v>
      </c>
      <c r="B81" s="1">
        <v>600</v>
      </c>
      <c r="C81" s="1">
        <v>2.5</v>
      </c>
      <c r="D81" s="1">
        <f t="shared" si="11"/>
        <v>4.0000000000000002E-4</v>
      </c>
      <c r="E81" s="1">
        <v>600</v>
      </c>
      <c r="F81" s="46">
        <v>4</v>
      </c>
      <c r="G81" s="1">
        <f t="shared" si="12"/>
        <v>4.0000000000000002E-4</v>
      </c>
    </row>
    <row r="82" spans="1:26" ht="15.75" customHeight="1" x14ac:dyDescent="0.35">
      <c r="A82" s="1">
        <f t="shared" si="8"/>
        <v>0.65</v>
      </c>
      <c r="B82" s="1">
        <v>600</v>
      </c>
      <c r="C82" s="1">
        <v>2.5</v>
      </c>
      <c r="D82" s="1">
        <f t="shared" si="11"/>
        <v>4.0000000000000002E-4</v>
      </c>
      <c r="E82" s="1">
        <v>600</v>
      </c>
      <c r="F82" s="46">
        <v>4</v>
      </c>
      <c r="G82" s="1">
        <f t="shared" si="12"/>
        <v>4.0000000000000002E-4</v>
      </c>
      <c r="M82" s="56" t="s">
        <v>158</v>
      </c>
      <c r="N82" s="48"/>
      <c r="O82" s="48"/>
      <c r="P82" s="48"/>
      <c r="Q82" s="48"/>
      <c r="R82" s="48"/>
    </row>
    <row r="83" spans="1:26" ht="15.75" customHeight="1" x14ac:dyDescent="0.35">
      <c r="A83" s="1">
        <f t="shared" si="8"/>
        <v>0.70000000000000007</v>
      </c>
      <c r="B83" s="1">
        <v>600</v>
      </c>
      <c r="C83" s="1">
        <v>2.5</v>
      </c>
      <c r="D83" s="1">
        <f t="shared" si="11"/>
        <v>4.0000000000000002E-4</v>
      </c>
      <c r="E83" s="1">
        <v>600</v>
      </c>
      <c r="F83" s="46">
        <v>4</v>
      </c>
      <c r="G83" s="1">
        <f t="shared" si="12"/>
        <v>4.0000000000000002E-4</v>
      </c>
      <c r="M83" s="2" t="s">
        <v>148</v>
      </c>
      <c r="N83" s="2" t="s">
        <v>149</v>
      </c>
      <c r="O83" s="35" t="s">
        <v>150</v>
      </c>
      <c r="P83" s="37" t="s">
        <v>149</v>
      </c>
      <c r="Q83" s="38" t="s">
        <v>151</v>
      </c>
      <c r="R83" s="39" t="s">
        <v>149</v>
      </c>
      <c r="S83" s="40" t="s">
        <v>152</v>
      </c>
      <c r="T83" s="41" t="s">
        <v>149</v>
      </c>
      <c r="U83" s="42" t="s">
        <v>153</v>
      </c>
      <c r="V83" s="43" t="s">
        <v>149</v>
      </c>
      <c r="W83" s="13" t="s">
        <v>154</v>
      </c>
      <c r="X83" s="13" t="s">
        <v>149</v>
      </c>
      <c r="Y83" s="44" t="s">
        <v>155</v>
      </c>
      <c r="Z83" s="45" t="s">
        <v>149</v>
      </c>
    </row>
    <row r="84" spans="1:26" ht="15.75" customHeight="1" x14ac:dyDescent="0.35">
      <c r="A84" s="1">
        <f t="shared" si="8"/>
        <v>0.75000000000000011</v>
      </c>
      <c r="B84" s="1">
        <v>600</v>
      </c>
      <c r="C84" s="1">
        <v>2.5</v>
      </c>
      <c r="D84" s="1">
        <f t="shared" si="11"/>
        <v>4.0000000000000002E-4</v>
      </c>
      <c r="E84" s="1">
        <v>600</v>
      </c>
      <c r="F84" s="46">
        <v>4</v>
      </c>
      <c r="G84" s="1">
        <f t="shared" si="12"/>
        <v>4.0000000000000002E-4</v>
      </c>
      <c r="M84" s="1">
        <v>0</v>
      </c>
      <c r="N84" s="1">
        <f>SQRT(833)</f>
        <v>28.861739379323623</v>
      </c>
      <c r="O84" s="1"/>
      <c r="P84" s="1"/>
      <c r="Y84" s="19"/>
      <c r="Z84" s="1"/>
    </row>
    <row r="85" spans="1:26" ht="15.75" customHeight="1" x14ac:dyDescent="0.35">
      <c r="A85" s="1">
        <f t="shared" si="8"/>
        <v>0.80000000000000016</v>
      </c>
      <c r="B85" s="1">
        <v>600</v>
      </c>
      <c r="C85" s="1">
        <v>2.5</v>
      </c>
      <c r="D85" s="1">
        <f t="shared" si="11"/>
        <v>4.0000000000000002E-4</v>
      </c>
      <c r="E85" s="1">
        <v>600</v>
      </c>
      <c r="F85" s="46">
        <v>4</v>
      </c>
      <c r="G85" s="1">
        <f t="shared" si="12"/>
        <v>4.0000000000000002E-4</v>
      </c>
      <c r="M85" s="1">
        <v>0.25</v>
      </c>
      <c r="N85" s="1">
        <f>SQRT(600)</f>
        <v>24.494897427831781</v>
      </c>
      <c r="O85" s="1"/>
      <c r="P85" s="1"/>
      <c r="Y85" s="19">
        <v>0.25</v>
      </c>
      <c r="Z85" s="1">
        <f>SQRT(570)</f>
        <v>23.874672772626646</v>
      </c>
    </row>
    <row r="86" spans="1:26" ht="15.75" customHeight="1" x14ac:dyDescent="0.35">
      <c r="A86" s="1">
        <f t="shared" si="8"/>
        <v>0.8500000000000002</v>
      </c>
      <c r="B86" s="1">
        <v>600</v>
      </c>
      <c r="C86" s="1">
        <v>2.5</v>
      </c>
      <c r="D86" s="1">
        <f t="shared" si="11"/>
        <v>4.0000000000000002E-4</v>
      </c>
      <c r="E86" s="1">
        <v>600</v>
      </c>
      <c r="F86" s="46">
        <v>4</v>
      </c>
      <c r="G86" s="1">
        <f t="shared" si="12"/>
        <v>4.0000000000000002E-4</v>
      </c>
      <c r="M86" s="1">
        <f>M85+1.94</f>
        <v>2.19</v>
      </c>
      <c r="N86" s="1">
        <f>SQRT(500)</f>
        <v>22.360679774997898</v>
      </c>
      <c r="O86" s="1">
        <v>1.63</v>
      </c>
      <c r="P86" s="1">
        <f>SQRT(500)</f>
        <v>22.360679774997898</v>
      </c>
      <c r="Q86" s="1">
        <v>1.1299999999999999</v>
      </c>
      <c r="R86" s="1">
        <f>SQRT(500)</f>
        <v>22.360679774997898</v>
      </c>
      <c r="S86" s="1">
        <v>0.85</v>
      </c>
      <c r="T86" s="1">
        <f>SQRT(500)</f>
        <v>22.360679774997898</v>
      </c>
      <c r="U86" s="1">
        <v>0.49</v>
      </c>
      <c r="V86" s="1">
        <f>SQRT(500)</f>
        <v>22.360679774997898</v>
      </c>
      <c r="W86" s="36">
        <f>1/0.184</f>
        <v>5.4347826086956523</v>
      </c>
      <c r="X86" s="1">
        <f>SQRT(500)</f>
        <v>22.360679774997898</v>
      </c>
      <c r="Y86" s="19">
        <f t="shared" ref="Y86:Y88" si="14">(Z85-Z86)/1.83 + Y85</f>
        <v>1.0773185779392063</v>
      </c>
      <c r="Z86" s="1">
        <f>SQRT(500)</f>
        <v>22.360679774997898</v>
      </c>
    </row>
    <row r="87" spans="1:26" ht="15.75" customHeight="1" x14ac:dyDescent="0.35">
      <c r="A87" s="1">
        <f t="shared" si="8"/>
        <v>0.90000000000000024</v>
      </c>
      <c r="B87" s="1">
        <v>600</v>
      </c>
      <c r="C87" s="1">
        <v>2.5</v>
      </c>
      <c r="D87" s="1">
        <f t="shared" si="11"/>
        <v>4.0000000000000002E-4</v>
      </c>
      <c r="E87" s="1">
        <v>600</v>
      </c>
      <c r="F87" s="46">
        <v>4</v>
      </c>
      <c r="G87" s="1">
        <f t="shared" si="12"/>
        <v>4.0000000000000002E-4</v>
      </c>
      <c r="M87" s="1">
        <f>M86+1.35</f>
        <v>3.54</v>
      </c>
      <c r="N87" s="1">
        <f>SQRT(350)</f>
        <v>18.708286933869708</v>
      </c>
      <c r="O87" s="1">
        <v>5.66</v>
      </c>
      <c r="P87" s="1">
        <f>SQRT(350)</f>
        <v>18.708286933869708</v>
      </c>
      <c r="Q87" s="1">
        <v>4.8899999999999997</v>
      </c>
      <c r="R87" s="1">
        <f>SQRT(350)</f>
        <v>18.708286933869708</v>
      </c>
      <c r="S87" s="1">
        <v>4.62</v>
      </c>
      <c r="T87" s="1">
        <f>SQRT(350)</f>
        <v>18.708286933869708</v>
      </c>
      <c r="U87" s="1">
        <v>3.88</v>
      </c>
      <c r="V87" s="1">
        <f>SQRT(350)</f>
        <v>18.708286933869708</v>
      </c>
      <c r="W87" s="36">
        <f>W86+(1/0.305)</f>
        <v>8.7134711332858164</v>
      </c>
      <c r="X87" s="1">
        <f>SQRT(350)</f>
        <v>18.708286933869708</v>
      </c>
      <c r="Y87" s="19">
        <f t="shared" si="14"/>
        <v>3.0731616605229166</v>
      </c>
      <c r="Z87" s="1">
        <f>SQRT(350)</f>
        <v>18.708286933869708</v>
      </c>
    </row>
    <row r="88" spans="1:26" ht="15.75" customHeight="1" x14ac:dyDescent="0.35">
      <c r="A88" s="1">
        <f t="shared" si="8"/>
        <v>0.95000000000000029</v>
      </c>
      <c r="B88" s="1">
        <v>600</v>
      </c>
      <c r="C88" s="1">
        <v>2.5</v>
      </c>
      <c r="D88" s="1">
        <f t="shared" si="11"/>
        <v>4.0000000000000002E-4</v>
      </c>
      <c r="E88" s="1">
        <v>600</v>
      </c>
      <c r="F88" s="46">
        <v>4</v>
      </c>
      <c r="G88" s="1">
        <f t="shared" si="12"/>
        <v>4.0000000000000002E-4</v>
      </c>
      <c r="M88" s="1">
        <f>M87+6.71</f>
        <v>10.25</v>
      </c>
      <c r="N88" s="1">
        <f>SQRT(200)</f>
        <v>14.142135623730951</v>
      </c>
      <c r="O88" s="1">
        <v>10.71</v>
      </c>
      <c r="P88" s="1">
        <f>SQRT(200)</f>
        <v>14.142135623730951</v>
      </c>
      <c r="Q88" s="1">
        <v>9.57</v>
      </c>
      <c r="R88" s="1">
        <f>SQRT(200)</f>
        <v>14.142135623730951</v>
      </c>
      <c r="S88" s="1">
        <v>9.34</v>
      </c>
      <c r="T88" s="1">
        <f>SQRT(200)</f>
        <v>14.142135623730951</v>
      </c>
      <c r="U88" s="1">
        <v>8.11</v>
      </c>
      <c r="V88" s="1">
        <f>SQRT(200)</f>
        <v>14.142135623730951</v>
      </c>
      <c r="W88" s="36">
        <f>W87+(1/0.311)</f>
        <v>11.928905216887102</v>
      </c>
      <c r="X88" s="1">
        <f>SQRT(250)</f>
        <v>15.811388300841896</v>
      </c>
      <c r="Y88" s="19">
        <f t="shared" si="14"/>
        <v>5.5683263108719636</v>
      </c>
      <c r="Z88" s="1">
        <f>SQRT(200)</f>
        <v>14.142135623730951</v>
      </c>
    </row>
    <row r="89" spans="1:26" ht="15.75" customHeight="1" x14ac:dyDescent="0.35">
      <c r="A89" s="1">
        <f t="shared" si="8"/>
        <v>1.0000000000000002</v>
      </c>
      <c r="B89" s="1">
        <v>600</v>
      </c>
      <c r="C89" s="1">
        <v>2.5</v>
      </c>
      <c r="D89" s="1">
        <f t="shared" si="11"/>
        <v>4.0000000000000002E-4</v>
      </c>
      <c r="E89" s="1">
        <v>600</v>
      </c>
      <c r="F89" s="46">
        <v>4</v>
      </c>
      <c r="G89" s="1">
        <f t="shared" si="12"/>
        <v>4.0000000000000002E-4</v>
      </c>
      <c r="M89" s="1"/>
      <c r="N89" s="1"/>
      <c r="O89" s="1"/>
      <c r="Y89" s="19"/>
      <c r="Z89" s="1"/>
    </row>
    <row r="90" spans="1:26" ht="15.75" customHeight="1" x14ac:dyDescent="0.35">
      <c r="A90" s="1">
        <f t="shared" si="8"/>
        <v>1.0500000000000003</v>
      </c>
      <c r="B90" s="1">
        <v>600</v>
      </c>
      <c r="C90" s="1">
        <v>2.5</v>
      </c>
      <c r="D90" s="1">
        <f t="shared" si="11"/>
        <v>4.0000000000000002E-4</v>
      </c>
      <c r="E90" s="1">
        <v>600</v>
      </c>
      <c r="F90" s="46">
        <v>4</v>
      </c>
      <c r="G90" s="1">
        <f t="shared" si="12"/>
        <v>4.0000000000000002E-4</v>
      </c>
      <c r="S90" s="19"/>
    </row>
    <row r="91" spans="1:26" ht="15.75" customHeight="1" x14ac:dyDescent="0.35">
      <c r="A91" s="1">
        <f t="shared" si="8"/>
        <v>1.1000000000000003</v>
      </c>
      <c r="B91" s="1">
        <v>600</v>
      </c>
      <c r="C91" s="1">
        <v>2.5</v>
      </c>
      <c r="D91" s="1">
        <f t="shared" si="11"/>
        <v>4.0000000000000002E-4</v>
      </c>
      <c r="E91" s="1">
        <v>600</v>
      </c>
      <c r="F91" s="46">
        <v>4</v>
      </c>
      <c r="G91" s="1">
        <f t="shared" si="12"/>
        <v>4.0000000000000002E-4</v>
      </c>
      <c r="M91" s="19"/>
    </row>
    <row r="92" spans="1:26" ht="15.75" customHeight="1" x14ac:dyDescent="0.35">
      <c r="A92" s="1">
        <f t="shared" si="8"/>
        <v>1.1500000000000004</v>
      </c>
      <c r="B92" s="1">
        <v>600</v>
      </c>
      <c r="C92" s="1">
        <v>2.5</v>
      </c>
      <c r="D92" s="1">
        <f t="shared" si="11"/>
        <v>4.0000000000000002E-4</v>
      </c>
      <c r="E92" s="1">
        <v>600</v>
      </c>
      <c r="F92" s="46">
        <v>4</v>
      </c>
      <c r="G92" s="1">
        <f t="shared" si="12"/>
        <v>4.0000000000000002E-4</v>
      </c>
    </row>
    <row r="93" spans="1:26" ht="15.75" customHeight="1" x14ac:dyDescent="0.35">
      <c r="A93" s="1">
        <f t="shared" si="8"/>
        <v>1.2000000000000004</v>
      </c>
      <c r="B93" s="1">
        <v>600</v>
      </c>
      <c r="C93" s="1">
        <v>2.5</v>
      </c>
      <c r="D93" s="1">
        <f t="shared" si="11"/>
        <v>4.0000000000000002E-4</v>
      </c>
      <c r="E93" s="1">
        <v>600</v>
      </c>
      <c r="F93" s="46">
        <v>4</v>
      </c>
      <c r="G93" s="1">
        <f t="shared" si="12"/>
        <v>4.0000000000000002E-4</v>
      </c>
    </row>
    <row r="94" spans="1:26" ht="15.75" customHeight="1" x14ac:dyDescent="0.35">
      <c r="A94" s="1">
        <f t="shared" si="8"/>
        <v>1.2500000000000004</v>
      </c>
      <c r="B94" s="1">
        <v>600</v>
      </c>
      <c r="C94" s="1">
        <v>2.5</v>
      </c>
      <c r="D94" s="1">
        <f t="shared" si="11"/>
        <v>4.0000000000000002E-4</v>
      </c>
      <c r="E94" s="1">
        <v>425</v>
      </c>
      <c r="F94" s="46">
        <v>4</v>
      </c>
      <c r="G94" s="1">
        <f t="shared" si="12"/>
        <v>4.0000000000000002E-4</v>
      </c>
    </row>
    <row r="95" spans="1:26" ht="15.75" customHeight="1" x14ac:dyDescent="0.35">
      <c r="A95" s="1">
        <f t="shared" si="8"/>
        <v>1.3000000000000005</v>
      </c>
      <c r="B95" s="1">
        <v>600</v>
      </c>
      <c r="C95" s="1">
        <v>2.5</v>
      </c>
      <c r="D95" s="1">
        <f t="shared" si="11"/>
        <v>4.0000000000000002E-4</v>
      </c>
      <c r="E95" s="1">
        <v>425</v>
      </c>
      <c r="F95" s="46">
        <v>4</v>
      </c>
      <c r="G95" s="1">
        <f t="shared" si="12"/>
        <v>4.0000000000000002E-4</v>
      </c>
    </row>
    <row r="96" spans="1:26" ht="15.75" customHeight="1" x14ac:dyDescent="0.35">
      <c r="A96" s="1">
        <f t="shared" si="8"/>
        <v>1.3500000000000005</v>
      </c>
      <c r="B96" s="1">
        <v>600</v>
      </c>
      <c r="C96" s="1">
        <v>2.5</v>
      </c>
      <c r="D96" s="1">
        <f t="shared" si="11"/>
        <v>4.0000000000000002E-4</v>
      </c>
      <c r="E96" s="1">
        <v>425</v>
      </c>
      <c r="F96" s="46">
        <v>4</v>
      </c>
      <c r="G96" s="1">
        <f t="shared" si="12"/>
        <v>4.0000000000000002E-4</v>
      </c>
    </row>
    <row r="97" spans="1:7" ht="15.75" customHeight="1" x14ac:dyDescent="0.35">
      <c r="A97" s="1">
        <f t="shared" si="8"/>
        <v>1.4000000000000006</v>
      </c>
      <c r="B97" s="1">
        <v>600</v>
      </c>
      <c r="C97" s="1">
        <v>2.5</v>
      </c>
      <c r="D97" s="1">
        <f t="shared" si="11"/>
        <v>4.0000000000000002E-4</v>
      </c>
      <c r="E97" s="1">
        <v>425</v>
      </c>
      <c r="F97" s="46">
        <v>4</v>
      </c>
      <c r="G97" s="1">
        <f t="shared" si="12"/>
        <v>4.0000000000000002E-4</v>
      </c>
    </row>
    <row r="98" spans="1:7" ht="15.75" customHeight="1" x14ac:dyDescent="0.35">
      <c r="A98" s="1">
        <f t="shared" si="8"/>
        <v>1.4500000000000006</v>
      </c>
      <c r="B98" s="1">
        <v>600</v>
      </c>
      <c r="C98" s="1">
        <v>2.5</v>
      </c>
      <c r="D98" s="1">
        <f t="shared" si="11"/>
        <v>4.0000000000000002E-4</v>
      </c>
      <c r="E98" s="1">
        <v>425</v>
      </c>
      <c r="F98" s="46">
        <v>4</v>
      </c>
      <c r="G98" s="1">
        <f t="shared" si="12"/>
        <v>4.0000000000000002E-4</v>
      </c>
    </row>
    <row r="99" spans="1:7" ht="15.75" customHeight="1" x14ac:dyDescent="0.35">
      <c r="A99" s="1">
        <f t="shared" si="8"/>
        <v>1.5000000000000007</v>
      </c>
      <c r="B99" s="1">
        <v>600</v>
      </c>
      <c r="C99" s="1">
        <v>2.5</v>
      </c>
      <c r="D99" s="1">
        <f t="shared" si="11"/>
        <v>4.0000000000000002E-4</v>
      </c>
      <c r="E99" s="1">
        <v>425</v>
      </c>
      <c r="F99" s="46">
        <v>4</v>
      </c>
      <c r="G99" s="1">
        <f t="shared" si="12"/>
        <v>4.0000000000000002E-4</v>
      </c>
    </row>
    <row r="100" spans="1:7" ht="15.75" customHeight="1" x14ac:dyDescent="0.35">
      <c r="A100" s="1">
        <f t="shared" si="8"/>
        <v>1.5500000000000007</v>
      </c>
      <c r="B100" s="1">
        <v>600</v>
      </c>
      <c r="C100" s="1">
        <v>2.5</v>
      </c>
      <c r="D100" s="1">
        <f t="shared" si="11"/>
        <v>4.0000000000000002E-4</v>
      </c>
      <c r="E100" s="1">
        <v>425</v>
      </c>
      <c r="F100" s="46">
        <v>4</v>
      </c>
      <c r="G100" s="1">
        <f t="shared" si="12"/>
        <v>4.0000000000000002E-4</v>
      </c>
    </row>
    <row r="101" spans="1:7" ht="15.75" customHeight="1" x14ac:dyDescent="0.35">
      <c r="A101" s="1">
        <f t="shared" si="8"/>
        <v>1.6000000000000008</v>
      </c>
      <c r="B101" s="1">
        <v>600</v>
      </c>
      <c r="C101" s="1">
        <v>2.5</v>
      </c>
      <c r="D101" s="1">
        <f t="shared" si="11"/>
        <v>4.0000000000000002E-4</v>
      </c>
      <c r="E101" s="1">
        <v>425</v>
      </c>
      <c r="F101" s="46">
        <v>4</v>
      </c>
      <c r="G101" s="1">
        <f t="shared" si="12"/>
        <v>4.0000000000000002E-4</v>
      </c>
    </row>
    <row r="102" spans="1:7" ht="15.75" customHeight="1" x14ac:dyDescent="0.35">
      <c r="A102" s="1">
        <f t="shared" si="8"/>
        <v>1.6500000000000008</v>
      </c>
      <c r="B102" s="1">
        <v>600</v>
      </c>
      <c r="C102" s="1">
        <v>2.5</v>
      </c>
      <c r="D102" s="1">
        <f t="shared" si="11"/>
        <v>4.0000000000000002E-4</v>
      </c>
      <c r="E102" s="1">
        <v>425</v>
      </c>
      <c r="F102" s="46">
        <v>4</v>
      </c>
      <c r="G102" s="1">
        <f t="shared" si="12"/>
        <v>4.0000000000000002E-4</v>
      </c>
    </row>
    <row r="103" spans="1:7" ht="15.75" customHeight="1" x14ac:dyDescent="0.35">
      <c r="A103" s="1">
        <f t="shared" si="8"/>
        <v>1.7000000000000008</v>
      </c>
      <c r="B103" s="1">
        <v>600</v>
      </c>
      <c r="C103" s="1">
        <v>2.5</v>
      </c>
      <c r="D103" s="1">
        <f t="shared" si="11"/>
        <v>4.0000000000000002E-4</v>
      </c>
      <c r="E103" s="1">
        <v>425</v>
      </c>
      <c r="F103" s="46">
        <v>4</v>
      </c>
      <c r="G103" s="1">
        <f t="shared" si="12"/>
        <v>4.0000000000000002E-4</v>
      </c>
    </row>
    <row r="104" spans="1:7" ht="15.75" customHeight="1" x14ac:dyDescent="0.35">
      <c r="A104" s="1">
        <f t="shared" si="8"/>
        <v>1.7500000000000009</v>
      </c>
      <c r="B104" s="1">
        <v>600</v>
      </c>
      <c r="C104" s="1">
        <v>2.5</v>
      </c>
      <c r="D104" s="1">
        <f t="shared" si="11"/>
        <v>4.0000000000000002E-4</v>
      </c>
      <c r="E104" s="1">
        <v>425</v>
      </c>
      <c r="F104" s="46">
        <v>4</v>
      </c>
      <c r="G104" s="1">
        <f t="shared" si="12"/>
        <v>4.0000000000000002E-4</v>
      </c>
    </row>
    <row r="105" spans="1:7" ht="15.75" customHeight="1" x14ac:dyDescent="0.35">
      <c r="A105" s="1">
        <f t="shared" si="8"/>
        <v>1.8000000000000009</v>
      </c>
      <c r="B105" s="1">
        <v>600</v>
      </c>
      <c r="C105" s="1">
        <v>2.5</v>
      </c>
      <c r="D105" s="1">
        <f t="shared" si="11"/>
        <v>4.0000000000000002E-4</v>
      </c>
      <c r="E105" s="1">
        <v>425</v>
      </c>
      <c r="F105" s="46">
        <v>4</v>
      </c>
      <c r="G105" s="1">
        <f t="shared" si="12"/>
        <v>4.0000000000000002E-4</v>
      </c>
    </row>
    <row r="106" spans="1:7" ht="15.75" customHeight="1" x14ac:dyDescent="0.35">
      <c r="A106" s="1">
        <f t="shared" si="8"/>
        <v>1.850000000000001</v>
      </c>
      <c r="B106" s="1">
        <v>600</v>
      </c>
      <c r="C106" s="1">
        <v>2.5</v>
      </c>
      <c r="D106" s="1">
        <f t="shared" si="11"/>
        <v>4.0000000000000002E-4</v>
      </c>
      <c r="E106" s="1">
        <v>425</v>
      </c>
      <c r="F106" s="46">
        <v>4</v>
      </c>
      <c r="G106" s="1">
        <f t="shared" si="12"/>
        <v>4.0000000000000002E-4</v>
      </c>
    </row>
    <row r="107" spans="1:7" ht="15.75" customHeight="1" x14ac:dyDescent="0.35">
      <c r="A107" s="1">
        <f t="shared" si="8"/>
        <v>1.900000000000001</v>
      </c>
      <c r="B107" s="1">
        <v>600</v>
      </c>
      <c r="C107" s="1">
        <v>2.5</v>
      </c>
      <c r="D107" s="1">
        <f t="shared" si="11"/>
        <v>4.0000000000000002E-4</v>
      </c>
      <c r="E107" s="1">
        <v>425</v>
      </c>
      <c r="F107" s="46">
        <v>4</v>
      </c>
      <c r="G107" s="1">
        <f t="shared" si="12"/>
        <v>4.0000000000000002E-4</v>
      </c>
    </row>
    <row r="108" spans="1:7" ht="15.75" customHeight="1" x14ac:dyDescent="0.35">
      <c r="A108" s="1">
        <f t="shared" si="8"/>
        <v>1.9500000000000011</v>
      </c>
      <c r="B108" s="1">
        <v>600</v>
      </c>
      <c r="C108" s="1">
        <v>2.5</v>
      </c>
      <c r="D108" s="1">
        <f t="shared" si="11"/>
        <v>4.0000000000000002E-4</v>
      </c>
      <c r="E108" s="1">
        <v>425</v>
      </c>
      <c r="F108" s="46">
        <v>4</v>
      </c>
      <c r="G108" s="1">
        <f t="shared" si="12"/>
        <v>4.0000000000000002E-4</v>
      </c>
    </row>
    <row r="109" spans="1:7" ht="15.75" customHeight="1" x14ac:dyDescent="0.35">
      <c r="A109" s="1">
        <f t="shared" si="8"/>
        <v>2.0000000000000009</v>
      </c>
      <c r="B109" s="1">
        <v>600</v>
      </c>
      <c r="C109" s="1">
        <v>2.5</v>
      </c>
      <c r="D109" s="1">
        <f t="shared" si="11"/>
        <v>4.0000000000000002E-4</v>
      </c>
      <c r="E109" s="1">
        <v>425</v>
      </c>
      <c r="F109" s="46">
        <v>4</v>
      </c>
      <c r="G109" s="1">
        <f t="shared" si="12"/>
        <v>4.0000000000000002E-4</v>
      </c>
    </row>
    <row r="110" spans="1:7" ht="15.75" customHeight="1" x14ac:dyDescent="0.35">
      <c r="A110" s="1">
        <f t="shared" si="8"/>
        <v>2.0500000000000007</v>
      </c>
      <c r="B110" s="1">
        <v>600</v>
      </c>
      <c r="C110" s="1">
        <v>2.5</v>
      </c>
      <c r="D110" s="1">
        <f t="shared" si="11"/>
        <v>4.0000000000000002E-4</v>
      </c>
      <c r="E110" s="1">
        <v>425</v>
      </c>
      <c r="F110" s="46">
        <v>4</v>
      </c>
      <c r="G110" s="1">
        <f t="shared" si="12"/>
        <v>4.0000000000000002E-4</v>
      </c>
    </row>
    <row r="111" spans="1:7" ht="15.75" customHeight="1" x14ac:dyDescent="0.35">
      <c r="A111" s="1">
        <f t="shared" si="8"/>
        <v>2.1000000000000005</v>
      </c>
      <c r="B111" s="1">
        <v>600</v>
      </c>
      <c r="C111" s="1">
        <v>2.5</v>
      </c>
      <c r="D111" s="1">
        <f t="shared" si="11"/>
        <v>4.0000000000000002E-4</v>
      </c>
      <c r="E111" s="1">
        <v>425</v>
      </c>
      <c r="F111" s="46">
        <v>4</v>
      </c>
      <c r="G111" s="1">
        <f t="shared" si="12"/>
        <v>4.0000000000000002E-4</v>
      </c>
    </row>
    <row r="112" spans="1:7" ht="15.75" customHeight="1" x14ac:dyDescent="0.35">
      <c r="A112" s="1">
        <f t="shared" si="8"/>
        <v>2.1500000000000004</v>
      </c>
      <c r="B112" s="1">
        <v>600</v>
      </c>
      <c r="C112" s="1">
        <v>2.5</v>
      </c>
      <c r="D112" s="1">
        <f t="shared" si="11"/>
        <v>4.0000000000000002E-4</v>
      </c>
      <c r="E112" s="1">
        <v>425</v>
      </c>
      <c r="F112" s="46">
        <v>4</v>
      </c>
      <c r="G112" s="1">
        <f t="shared" si="12"/>
        <v>4.0000000000000002E-4</v>
      </c>
    </row>
    <row r="113" spans="1:7" ht="15.75" customHeight="1" x14ac:dyDescent="0.35">
      <c r="A113" s="1">
        <f t="shared" si="8"/>
        <v>2.2000000000000002</v>
      </c>
      <c r="B113" s="1">
        <v>600</v>
      </c>
      <c r="C113" s="1">
        <v>2.5</v>
      </c>
      <c r="D113" s="1">
        <f t="shared" si="11"/>
        <v>4.0000000000000002E-4</v>
      </c>
      <c r="E113" s="1">
        <v>425</v>
      </c>
      <c r="F113" s="46">
        <v>4</v>
      </c>
      <c r="G113" s="1">
        <f t="shared" si="12"/>
        <v>4.0000000000000002E-4</v>
      </c>
    </row>
    <row r="114" spans="1:7" ht="15.75" customHeight="1" x14ac:dyDescent="0.35">
      <c r="A114" s="1">
        <f t="shared" si="8"/>
        <v>2.25</v>
      </c>
      <c r="B114" s="1">
        <v>425</v>
      </c>
      <c r="C114" s="1">
        <v>2.5</v>
      </c>
      <c r="D114" s="1">
        <f t="shared" si="11"/>
        <v>4.0000000000000002E-4</v>
      </c>
      <c r="E114" s="1">
        <v>425</v>
      </c>
      <c r="F114" s="46">
        <v>4</v>
      </c>
      <c r="G114" s="1">
        <f t="shared" si="12"/>
        <v>4.0000000000000002E-4</v>
      </c>
    </row>
    <row r="115" spans="1:7" ht="15.75" customHeight="1" x14ac:dyDescent="0.35">
      <c r="A115" s="1">
        <f t="shared" si="8"/>
        <v>2.2999999999999998</v>
      </c>
      <c r="B115" s="1">
        <v>425</v>
      </c>
      <c r="C115" s="1">
        <v>2.5</v>
      </c>
      <c r="D115" s="1">
        <f t="shared" si="11"/>
        <v>4.0000000000000002E-4</v>
      </c>
      <c r="E115" s="1">
        <v>425</v>
      </c>
      <c r="F115" s="46">
        <v>4</v>
      </c>
      <c r="G115" s="1">
        <f t="shared" si="12"/>
        <v>4.0000000000000002E-4</v>
      </c>
    </row>
    <row r="116" spans="1:7" ht="15.75" customHeight="1" x14ac:dyDescent="0.35">
      <c r="A116" s="1">
        <f t="shared" si="8"/>
        <v>2.3499999999999996</v>
      </c>
      <c r="B116" s="1">
        <v>425</v>
      </c>
      <c r="C116" s="1">
        <v>2.5</v>
      </c>
      <c r="D116" s="1">
        <f t="shared" si="11"/>
        <v>4.0000000000000002E-4</v>
      </c>
      <c r="E116" s="1">
        <v>425</v>
      </c>
      <c r="F116" s="46">
        <v>4</v>
      </c>
      <c r="G116" s="1">
        <f t="shared" si="12"/>
        <v>4.0000000000000002E-4</v>
      </c>
    </row>
    <row r="117" spans="1:7" ht="15.75" customHeight="1" x14ac:dyDescent="0.35">
      <c r="A117" s="1">
        <f t="shared" si="8"/>
        <v>2.3999999999999995</v>
      </c>
      <c r="B117" s="1">
        <v>425</v>
      </c>
      <c r="C117" s="1">
        <v>2.5</v>
      </c>
      <c r="D117" s="1">
        <f t="shared" si="11"/>
        <v>4.0000000000000002E-4</v>
      </c>
      <c r="E117" s="1">
        <v>425</v>
      </c>
      <c r="F117" s="46">
        <v>4</v>
      </c>
      <c r="G117" s="1">
        <f t="shared" si="12"/>
        <v>4.0000000000000002E-4</v>
      </c>
    </row>
    <row r="118" spans="1:7" ht="15.75" customHeight="1" x14ac:dyDescent="0.35">
      <c r="A118" s="1">
        <f t="shared" si="8"/>
        <v>2.4499999999999993</v>
      </c>
      <c r="B118" s="1">
        <v>425</v>
      </c>
      <c r="C118" s="1">
        <v>2.5</v>
      </c>
      <c r="D118" s="1">
        <f t="shared" si="11"/>
        <v>4.0000000000000002E-4</v>
      </c>
      <c r="E118" s="1">
        <v>425</v>
      </c>
      <c r="F118" s="46">
        <v>4</v>
      </c>
      <c r="G118" s="1">
        <f t="shared" si="12"/>
        <v>4.0000000000000002E-4</v>
      </c>
    </row>
    <row r="119" spans="1:7" ht="15.75" customHeight="1" x14ac:dyDescent="0.35">
      <c r="A119" s="1">
        <f t="shared" si="8"/>
        <v>2.4999999999999991</v>
      </c>
      <c r="B119" s="1">
        <v>425</v>
      </c>
      <c r="C119" s="1">
        <v>2.5</v>
      </c>
      <c r="D119" s="1">
        <f t="shared" si="11"/>
        <v>4.0000000000000002E-4</v>
      </c>
      <c r="E119" s="1">
        <v>425</v>
      </c>
      <c r="F119" s="46">
        <v>4</v>
      </c>
      <c r="G119" s="1">
        <f t="shared" si="12"/>
        <v>4.0000000000000002E-4</v>
      </c>
    </row>
    <row r="120" spans="1:7" ht="15.75" customHeight="1" x14ac:dyDescent="0.35">
      <c r="A120" s="1">
        <f t="shared" si="8"/>
        <v>2.5499999999999989</v>
      </c>
      <c r="B120" s="1">
        <v>425</v>
      </c>
      <c r="C120" s="1">
        <v>2.5</v>
      </c>
      <c r="D120" s="1">
        <f t="shared" si="11"/>
        <v>4.0000000000000002E-4</v>
      </c>
      <c r="E120" s="1">
        <v>425</v>
      </c>
      <c r="F120" s="46">
        <v>4</v>
      </c>
      <c r="G120" s="1">
        <f t="shared" si="12"/>
        <v>4.0000000000000002E-4</v>
      </c>
    </row>
    <row r="121" spans="1:7" ht="15.75" customHeight="1" x14ac:dyDescent="0.35">
      <c r="A121" s="1">
        <f t="shared" si="8"/>
        <v>2.5999999999999988</v>
      </c>
      <c r="B121" s="1">
        <v>425</v>
      </c>
      <c r="C121" s="1">
        <v>2.5</v>
      </c>
      <c r="D121" s="1">
        <f t="shared" si="11"/>
        <v>4.0000000000000002E-4</v>
      </c>
      <c r="E121" s="1">
        <v>425</v>
      </c>
      <c r="F121" s="46">
        <v>4</v>
      </c>
      <c r="G121" s="1">
        <f t="shared" si="12"/>
        <v>4.0000000000000002E-4</v>
      </c>
    </row>
    <row r="122" spans="1:7" ht="15.75" customHeight="1" x14ac:dyDescent="0.35">
      <c r="A122" s="1">
        <f t="shared" si="8"/>
        <v>2.6499999999999986</v>
      </c>
      <c r="B122" s="1">
        <v>425</v>
      </c>
      <c r="C122" s="1">
        <v>2.5</v>
      </c>
      <c r="D122" s="1">
        <f t="shared" si="11"/>
        <v>4.0000000000000002E-4</v>
      </c>
      <c r="E122" s="1">
        <v>425</v>
      </c>
      <c r="F122" s="46">
        <v>4</v>
      </c>
      <c r="G122" s="1">
        <f t="shared" si="12"/>
        <v>4.0000000000000002E-4</v>
      </c>
    </row>
    <row r="123" spans="1:7" ht="15.75" customHeight="1" x14ac:dyDescent="0.35">
      <c r="A123" s="1">
        <f t="shared" si="8"/>
        <v>2.6999999999999984</v>
      </c>
      <c r="B123" s="1">
        <v>425</v>
      </c>
      <c r="C123" s="1">
        <v>2.5</v>
      </c>
      <c r="D123" s="1">
        <f t="shared" si="11"/>
        <v>4.0000000000000002E-4</v>
      </c>
      <c r="E123" s="1">
        <v>425</v>
      </c>
      <c r="F123" s="46">
        <v>4</v>
      </c>
      <c r="G123" s="1">
        <f t="shared" si="12"/>
        <v>4.0000000000000002E-4</v>
      </c>
    </row>
    <row r="124" spans="1:7" ht="15.75" customHeight="1" x14ac:dyDescent="0.35">
      <c r="A124" s="1">
        <f t="shared" si="8"/>
        <v>2.7499999999999982</v>
      </c>
      <c r="B124" s="1">
        <v>425</v>
      </c>
      <c r="C124" s="1">
        <v>2.5</v>
      </c>
      <c r="D124" s="1">
        <f t="shared" si="11"/>
        <v>4.0000000000000002E-4</v>
      </c>
      <c r="E124" s="1">
        <v>425</v>
      </c>
      <c r="F124" s="46">
        <v>4</v>
      </c>
      <c r="G124" s="1">
        <f t="shared" si="12"/>
        <v>4.0000000000000002E-4</v>
      </c>
    </row>
    <row r="125" spans="1:7" ht="15.75" customHeight="1" x14ac:dyDescent="0.35">
      <c r="A125" s="1">
        <f t="shared" si="8"/>
        <v>2.799999999999998</v>
      </c>
      <c r="B125" s="1">
        <v>425</v>
      </c>
      <c r="C125" s="1">
        <v>2.5</v>
      </c>
      <c r="D125" s="1">
        <f t="shared" si="11"/>
        <v>4.0000000000000002E-4</v>
      </c>
      <c r="E125" s="1">
        <v>425</v>
      </c>
      <c r="F125" s="46">
        <v>4</v>
      </c>
      <c r="G125" s="1">
        <f t="shared" si="12"/>
        <v>4.0000000000000002E-4</v>
      </c>
    </row>
    <row r="126" spans="1:7" ht="15.75" customHeight="1" x14ac:dyDescent="0.35">
      <c r="A126" s="1">
        <f t="shared" si="8"/>
        <v>2.8499999999999979</v>
      </c>
      <c r="B126" s="1">
        <v>425</v>
      </c>
      <c r="C126" s="1">
        <v>2.5</v>
      </c>
      <c r="D126" s="1">
        <f t="shared" si="11"/>
        <v>4.0000000000000002E-4</v>
      </c>
      <c r="E126" s="1">
        <v>425</v>
      </c>
      <c r="F126" s="46">
        <v>4</v>
      </c>
      <c r="G126" s="1">
        <f t="shared" si="12"/>
        <v>4.0000000000000002E-4</v>
      </c>
    </row>
    <row r="127" spans="1:7" ht="15.75" customHeight="1" x14ac:dyDescent="0.35">
      <c r="A127" s="1">
        <f t="shared" si="8"/>
        <v>2.8999999999999977</v>
      </c>
      <c r="B127" s="1">
        <v>425</v>
      </c>
      <c r="C127" s="1">
        <v>2.5</v>
      </c>
      <c r="D127" s="1">
        <f t="shared" si="11"/>
        <v>4.0000000000000002E-4</v>
      </c>
      <c r="E127" s="1">
        <v>425</v>
      </c>
      <c r="F127" s="46">
        <v>4</v>
      </c>
      <c r="G127" s="1">
        <f t="shared" si="12"/>
        <v>4.0000000000000002E-4</v>
      </c>
    </row>
    <row r="128" spans="1:7" ht="15.75" customHeight="1" x14ac:dyDescent="0.35">
      <c r="A128" s="1">
        <f t="shared" si="8"/>
        <v>2.9499999999999975</v>
      </c>
      <c r="B128" s="1">
        <v>425</v>
      </c>
      <c r="C128" s="1">
        <v>2.5</v>
      </c>
      <c r="D128" s="1">
        <f t="shared" si="11"/>
        <v>4.0000000000000002E-4</v>
      </c>
      <c r="E128" s="1">
        <v>425</v>
      </c>
      <c r="F128" s="46">
        <v>4</v>
      </c>
      <c r="G128" s="1">
        <f t="shared" si="12"/>
        <v>4.0000000000000002E-4</v>
      </c>
    </row>
    <row r="129" spans="1:7" ht="15.75" customHeight="1" x14ac:dyDescent="0.35">
      <c r="A129" s="1">
        <f t="shared" si="8"/>
        <v>2.9999999999999973</v>
      </c>
      <c r="B129" s="1">
        <v>425</v>
      </c>
      <c r="C129" s="1">
        <v>2.5</v>
      </c>
      <c r="D129" s="1">
        <f t="shared" si="11"/>
        <v>4.0000000000000002E-4</v>
      </c>
      <c r="E129" s="1">
        <v>425</v>
      </c>
      <c r="F129" s="46">
        <v>4</v>
      </c>
      <c r="G129" s="1">
        <f t="shared" si="12"/>
        <v>4.0000000000000002E-4</v>
      </c>
    </row>
    <row r="130" spans="1:7" ht="15.75" customHeight="1" x14ac:dyDescent="0.35">
      <c r="A130" s="1">
        <f t="shared" si="8"/>
        <v>3.0499999999999972</v>
      </c>
      <c r="B130" s="1">
        <v>425</v>
      </c>
      <c r="C130" s="1">
        <v>2.5</v>
      </c>
      <c r="D130" s="1">
        <f t="shared" si="11"/>
        <v>4.0000000000000002E-4</v>
      </c>
      <c r="E130" s="1">
        <v>425</v>
      </c>
      <c r="F130" s="46">
        <v>4</v>
      </c>
      <c r="G130" s="1">
        <f t="shared" si="12"/>
        <v>4.0000000000000002E-4</v>
      </c>
    </row>
    <row r="131" spans="1:7" ht="15.75" customHeight="1" x14ac:dyDescent="0.35">
      <c r="A131" s="1">
        <f t="shared" si="8"/>
        <v>3.099999999999997</v>
      </c>
      <c r="B131" s="1">
        <v>425</v>
      </c>
      <c r="C131" s="1">
        <v>2.5</v>
      </c>
      <c r="D131" s="1">
        <f t="shared" si="11"/>
        <v>4.0000000000000002E-4</v>
      </c>
      <c r="E131" s="1">
        <v>425</v>
      </c>
      <c r="F131" s="46">
        <v>4</v>
      </c>
      <c r="G131" s="1">
        <f t="shared" si="12"/>
        <v>4.0000000000000002E-4</v>
      </c>
    </row>
    <row r="132" spans="1:7" ht="15.75" customHeight="1" x14ac:dyDescent="0.35">
      <c r="A132" s="1">
        <f t="shared" si="8"/>
        <v>3.1499999999999968</v>
      </c>
      <c r="B132" s="1">
        <v>425</v>
      </c>
      <c r="C132" s="1">
        <v>2.5</v>
      </c>
      <c r="D132" s="1">
        <f t="shared" si="11"/>
        <v>4.0000000000000002E-4</v>
      </c>
      <c r="E132" s="1">
        <v>425</v>
      </c>
      <c r="F132" s="46">
        <v>4</v>
      </c>
      <c r="G132" s="1">
        <f t="shared" si="12"/>
        <v>4.0000000000000002E-4</v>
      </c>
    </row>
    <row r="133" spans="1:7" ht="15.75" customHeight="1" x14ac:dyDescent="0.35">
      <c r="A133" s="1">
        <f t="shared" si="8"/>
        <v>3.1999999999999966</v>
      </c>
      <c r="B133" s="1">
        <v>425</v>
      </c>
      <c r="C133" s="1">
        <v>2.5</v>
      </c>
      <c r="D133" s="1">
        <f t="shared" si="11"/>
        <v>4.0000000000000002E-4</v>
      </c>
      <c r="E133" s="1">
        <v>425</v>
      </c>
      <c r="F133" s="46">
        <v>4</v>
      </c>
      <c r="G133" s="1">
        <f t="shared" si="12"/>
        <v>4.0000000000000002E-4</v>
      </c>
    </row>
    <row r="134" spans="1:7" ht="15.75" customHeight="1" x14ac:dyDescent="0.35">
      <c r="A134" s="1">
        <f t="shared" si="8"/>
        <v>3.2499999999999964</v>
      </c>
      <c r="B134" s="1">
        <v>425</v>
      </c>
      <c r="C134" s="1">
        <v>2.5</v>
      </c>
      <c r="D134" s="1">
        <f t="shared" si="11"/>
        <v>4.0000000000000002E-4</v>
      </c>
      <c r="E134" s="1">
        <v>425</v>
      </c>
      <c r="F134" s="46">
        <v>4</v>
      </c>
      <c r="G134" s="1">
        <f t="shared" si="12"/>
        <v>4.0000000000000002E-4</v>
      </c>
    </row>
    <row r="135" spans="1:7" ht="15.75" customHeight="1" x14ac:dyDescent="0.35">
      <c r="A135" s="1">
        <f t="shared" si="8"/>
        <v>3.2999999999999963</v>
      </c>
      <c r="B135" s="1">
        <v>425</v>
      </c>
      <c r="C135" s="1">
        <v>2.5</v>
      </c>
      <c r="D135" s="1">
        <f t="shared" si="11"/>
        <v>4.0000000000000002E-4</v>
      </c>
      <c r="E135" s="1">
        <v>425</v>
      </c>
      <c r="F135" s="46">
        <v>4</v>
      </c>
      <c r="G135" s="1">
        <f t="shared" si="12"/>
        <v>4.0000000000000002E-4</v>
      </c>
    </row>
    <row r="136" spans="1:7" ht="15.75" customHeight="1" x14ac:dyDescent="0.35">
      <c r="A136" s="1">
        <f t="shared" si="8"/>
        <v>3.3499999999999961</v>
      </c>
      <c r="B136" s="1">
        <v>425</v>
      </c>
      <c r="C136" s="1">
        <v>3.5</v>
      </c>
      <c r="D136" s="1">
        <f>E8</f>
        <v>2.32E-3</v>
      </c>
      <c r="E136" s="1">
        <v>425</v>
      </c>
      <c r="F136" s="46">
        <v>4</v>
      </c>
      <c r="G136" s="1">
        <f t="shared" si="12"/>
        <v>4.0000000000000002E-4</v>
      </c>
    </row>
    <row r="137" spans="1:7" ht="15.75" customHeight="1" x14ac:dyDescent="0.35">
      <c r="A137" s="1">
        <f t="shared" si="8"/>
        <v>3.3999999999999959</v>
      </c>
      <c r="B137" s="1">
        <v>425</v>
      </c>
      <c r="C137" s="1">
        <v>3.5</v>
      </c>
      <c r="D137" s="1">
        <f t="shared" ref="D137:D180" si="15">D$136</f>
        <v>2.32E-3</v>
      </c>
      <c r="E137" s="1">
        <v>425</v>
      </c>
      <c r="F137" s="46">
        <v>4</v>
      </c>
      <c r="G137" s="1">
        <f t="shared" si="12"/>
        <v>4.0000000000000002E-4</v>
      </c>
    </row>
    <row r="138" spans="1:7" ht="15.75" customHeight="1" x14ac:dyDescent="0.35">
      <c r="A138" s="1">
        <f t="shared" si="8"/>
        <v>3.4499999999999957</v>
      </c>
      <c r="B138" s="1">
        <v>425</v>
      </c>
      <c r="C138" s="1">
        <v>3.5</v>
      </c>
      <c r="D138" s="1">
        <f t="shared" si="15"/>
        <v>2.32E-3</v>
      </c>
      <c r="E138" s="1">
        <v>425</v>
      </c>
      <c r="F138" s="46">
        <v>4</v>
      </c>
      <c r="G138" s="1">
        <f t="shared" si="12"/>
        <v>4.0000000000000002E-4</v>
      </c>
    </row>
    <row r="139" spans="1:7" ht="15.75" customHeight="1" x14ac:dyDescent="0.35">
      <c r="A139" s="1">
        <f t="shared" si="8"/>
        <v>3.4999999999999956</v>
      </c>
      <c r="B139" s="1">
        <v>425</v>
      </c>
      <c r="C139" s="1">
        <v>3.5</v>
      </c>
      <c r="D139" s="1">
        <f t="shared" si="15"/>
        <v>2.32E-3</v>
      </c>
      <c r="E139" s="1">
        <v>425</v>
      </c>
      <c r="F139" s="46">
        <v>4</v>
      </c>
      <c r="G139" s="1">
        <f t="shared" si="12"/>
        <v>4.0000000000000002E-4</v>
      </c>
    </row>
    <row r="140" spans="1:7" ht="15.75" customHeight="1" x14ac:dyDescent="0.35">
      <c r="A140" s="1">
        <f t="shared" si="8"/>
        <v>3.5499999999999954</v>
      </c>
      <c r="B140" s="1">
        <v>425</v>
      </c>
      <c r="C140" s="1">
        <v>3.5</v>
      </c>
      <c r="D140" s="1">
        <f t="shared" si="15"/>
        <v>2.32E-3</v>
      </c>
      <c r="E140" s="1">
        <v>425</v>
      </c>
      <c r="F140" s="46">
        <v>4</v>
      </c>
      <c r="G140" s="1">
        <f t="shared" si="12"/>
        <v>4.0000000000000002E-4</v>
      </c>
    </row>
    <row r="141" spans="1:7" ht="15.75" customHeight="1" x14ac:dyDescent="0.35">
      <c r="A141" s="1">
        <f t="shared" si="8"/>
        <v>3.5999999999999952</v>
      </c>
      <c r="B141" s="1">
        <v>275</v>
      </c>
      <c r="C141" s="1">
        <v>3.5</v>
      </c>
      <c r="D141" s="1">
        <f t="shared" si="15"/>
        <v>2.32E-3</v>
      </c>
      <c r="E141" s="1">
        <v>425</v>
      </c>
      <c r="F141" s="46">
        <v>4</v>
      </c>
      <c r="G141" s="1">
        <f t="shared" si="12"/>
        <v>4.0000000000000002E-4</v>
      </c>
    </row>
    <row r="142" spans="1:7" ht="15.75" customHeight="1" x14ac:dyDescent="0.35">
      <c r="A142" s="1">
        <f t="shared" si="8"/>
        <v>3.649999999999995</v>
      </c>
      <c r="B142" s="1">
        <v>275</v>
      </c>
      <c r="C142" s="1">
        <v>3.5</v>
      </c>
      <c r="D142" s="1">
        <f t="shared" si="15"/>
        <v>2.32E-3</v>
      </c>
      <c r="E142" s="1">
        <v>425</v>
      </c>
      <c r="F142" s="46">
        <v>4</v>
      </c>
      <c r="G142" s="1">
        <f t="shared" si="12"/>
        <v>4.0000000000000002E-4</v>
      </c>
    </row>
    <row r="143" spans="1:7" ht="15.75" customHeight="1" x14ac:dyDescent="0.35">
      <c r="A143" s="1">
        <f t="shared" si="8"/>
        <v>3.6999999999999948</v>
      </c>
      <c r="B143" s="1">
        <v>275</v>
      </c>
      <c r="C143" s="1">
        <v>3.5</v>
      </c>
      <c r="D143" s="1">
        <f t="shared" si="15"/>
        <v>2.32E-3</v>
      </c>
      <c r="E143" s="1">
        <v>425</v>
      </c>
      <c r="F143" s="46">
        <v>4</v>
      </c>
      <c r="G143" s="1">
        <f t="shared" si="12"/>
        <v>4.0000000000000002E-4</v>
      </c>
    </row>
    <row r="144" spans="1:7" ht="15.75" customHeight="1" x14ac:dyDescent="0.35">
      <c r="A144" s="1">
        <f t="shared" si="8"/>
        <v>3.7499999999999947</v>
      </c>
      <c r="B144" s="1">
        <v>275</v>
      </c>
      <c r="C144" s="1">
        <v>3.5</v>
      </c>
      <c r="D144" s="1">
        <f t="shared" si="15"/>
        <v>2.32E-3</v>
      </c>
      <c r="E144" s="1">
        <v>425</v>
      </c>
      <c r="F144" s="46">
        <v>4</v>
      </c>
      <c r="G144" s="1">
        <f t="shared" si="12"/>
        <v>4.0000000000000002E-4</v>
      </c>
    </row>
    <row r="145" spans="1:7" ht="15.75" customHeight="1" x14ac:dyDescent="0.35">
      <c r="A145" s="1">
        <f t="shared" si="8"/>
        <v>3.7999999999999945</v>
      </c>
      <c r="B145" s="1">
        <v>275</v>
      </c>
      <c r="C145" s="1">
        <v>3.5</v>
      </c>
      <c r="D145" s="1">
        <f t="shared" si="15"/>
        <v>2.32E-3</v>
      </c>
      <c r="E145" s="1">
        <v>425</v>
      </c>
      <c r="F145" s="46">
        <v>4</v>
      </c>
      <c r="G145" s="1">
        <f t="shared" si="12"/>
        <v>4.0000000000000002E-4</v>
      </c>
    </row>
    <row r="146" spans="1:7" ht="15.75" customHeight="1" x14ac:dyDescent="0.35">
      <c r="A146" s="1">
        <f t="shared" si="8"/>
        <v>3.8499999999999943</v>
      </c>
      <c r="B146" s="1">
        <v>275</v>
      </c>
      <c r="C146" s="1">
        <v>3.5</v>
      </c>
      <c r="D146" s="1">
        <f t="shared" si="15"/>
        <v>2.32E-3</v>
      </c>
      <c r="E146" s="1">
        <v>425</v>
      </c>
      <c r="F146" s="46">
        <v>4</v>
      </c>
      <c r="G146" s="1">
        <f t="shared" si="12"/>
        <v>4.0000000000000002E-4</v>
      </c>
    </row>
    <row r="147" spans="1:7" ht="15.75" customHeight="1" x14ac:dyDescent="0.35">
      <c r="A147" s="1">
        <f t="shared" si="8"/>
        <v>3.8999999999999941</v>
      </c>
      <c r="B147" s="1">
        <v>275</v>
      </c>
      <c r="C147" s="1">
        <v>3.5</v>
      </c>
      <c r="D147" s="1">
        <f t="shared" si="15"/>
        <v>2.32E-3</v>
      </c>
      <c r="E147" s="1">
        <v>425</v>
      </c>
      <c r="F147" s="46">
        <v>4</v>
      </c>
      <c r="G147" s="1">
        <f t="shared" si="12"/>
        <v>4.0000000000000002E-4</v>
      </c>
    </row>
    <row r="148" spans="1:7" ht="15.75" customHeight="1" x14ac:dyDescent="0.35">
      <c r="A148" s="1">
        <f t="shared" si="8"/>
        <v>3.949999999999994</v>
      </c>
      <c r="B148" s="1">
        <v>275</v>
      </c>
      <c r="C148" s="1">
        <v>3.5</v>
      </c>
      <c r="D148" s="1">
        <f t="shared" si="15"/>
        <v>2.32E-3</v>
      </c>
      <c r="E148" s="1">
        <v>425</v>
      </c>
      <c r="F148" s="46">
        <v>4</v>
      </c>
      <c r="G148" s="1">
        <f t="shared" si="12"/>
        <v>4.0000000000000002E-4</v>
      </c>
    </row>
    <row r="149" spans="1:7" ht="15.75" customHeight="1" x14ac:dyDescent="0.35">
      <c r="A149" s="1">
        <f t="shared" si="8"/>
        <v>3.9999999999999938</v>
      </c>
      <c r="B149" s="1">
        <v>275</v>
      </c>
      <c r="C149" s="1">
        <v>3.5</v>
      </c>
      <c r="D149" s="1">
        <f t="shared" si="15"/>
        <v>2.32E-3</v>
      </c>
      <c r="E149" s="1">
        <v>425</v>
      </c>
      <c r="F149" s="46">
        <v>4</v>
      </c>
      <c r="G149" s="1">
        <f t="shared" si="12"/>
        <v>4.0000000000000002E-4</v>
      </c>
    </row>
    <row r="150" spans="1:7" ht="15.75" customHeight="1" x14ac:dyDescent="0.35">
      <c r="A150" s="1">
        <f t="shared" si="8"/>
        <v>4.0499999999999936</v>
      </c>
      <c r="B150" s="1">
        <v>275</v>
      </c>
      <c r="C150" s="1">
        <v>3.5</v>
      </c>
      <c r="D150" s="1">
        <f t="shared" si="15"/>
        <v>2.32E-3</v>
      </c>
      <c r="E150" s="1">
        <v>425</v>
      </c>
      <c r="F150" s="46">
        <v>4</v>
      </c>
      <c r="G150" s="1">
        <f t="shared" si="12"/>
        <v>4.0000000000000002E-4</v>
      </c>
    </row>
    <row r="151" spans="1:7" ht="15.75" customHeight="1" x14ac:dyDescent="0.35">
      <c r="A151" s="1">
        <f t="shared" si="8"/>
        <v>4.0999999999999934</v>
      </c>
      <c r="B151" s="1">
        <v>275</v>
      </c>
      <c r="C151" s="1">
        <v>3.5</v>
      </c>
      <c r="D151" s="1">
        <f t="shared" si="15"/>
        <v>2.32E-3</v>
      </c>
      <c r="E151" s="1">
        <v>425</v>
      </c>
      <c r="F151" s="46">
        <v>4</v>
      </c>
      <c r="G151" s="1">
        <f t="shared" si="12"/>
        <v>4.0000000000000002E-4</v>
      </c>
    </row>
    <row r="152" spans="1:7" ht="15.75" customHeight="1" x14ac:dyDescent="0.35">
      <c r="A152" s="1">
        <f t="shared" si="8"/>
        <v>4.1499999999999932</v>
      </c>
      <c r="B152" s="1">
        <v>275</v>
      </c>
      <c r="C152" s="1">
        <v>3.5</v>
      </c>
      <c r="D152" s="1">
        <f t="shared" si="15"/>
        <v>2.32E-3</v>
      </c>
      <c r="E152" s="1">
        <v>425</v>
      </c>
      <c r="F152" s="46">
        <v>4</v>
      </c>
      <c r="G152" s="1">
        <f t="shared" si="12"/>
        <v>4.0000000000000002E-4</v>
      </c>
    </row>
    <row r="153" spans="1:7" ht="15.75" customHeight="1" x14ac:dyDescent="0.35">
      <c r="A153" s="1">
        <f t="shared" si="8"/>
        <v>4.1999999999999931</v>
      </c>
      <c r="B153" s="1">
        <v>275</v>
      </c>
      <c r="C153" s="1">
        <v>3.5</v>
      </c>
      <c r="D153" s="1">
        <f t="shared" si="15"/>
        <v>2.32E-3</v>
      </c>
      <c r="E153" s="1">
        <v>425</v>
      </c>
      <c r="F153" s="46">
        <v>4</v>
      </c>
      <c r="G153" s="1">
        <f t="shared" si="12"/>
        <v>4.0000000000000002E-4</v>
      </c>
    </row>
    <row r="154" spans="1:7" ht="15.75" customHeight="1" x14ac:dyDescent="0.35">
      <c r="A154" s="1">
        <f t="shared" si="8"/>
        <v>4.2499999999999929</v>
      </c>
      <c r="B154" s="1">
        <v>275</v>
      </c>
      <c r="C154" s="1">
        <v>3.5</v>
      </c>
      <c r="D154" s="1">
        <f t="shared" si="15"/>
        <v>2.32E-3</v>
      </c>
      <c r="E154" s="1">
        <v>425</v>
      </c>
      <c r="F154" s="46">
        <v>4</v>
      </c>
      <c r="G154" s="1">
        <f t="shared" si="12"/>
        <v>4.0000000000000002E-4</v>
      </c>
    </row>
    <row r="155" spans="1:7" ht="15.75" customHeight="1" x14ac:dyDescent="0.35">
      <c r="A155" s="1">
        <f t="shared" si="8"/>
        <v>4.2999999999999927</v>
      </c>
      <c r="B155" s="1">
        <v>275</v>
      </c>
      <c r="C155" s="1">
        <v>3.5</v>
      </c>
      <c r="D155" s="1">
        <f t="shared" si="15"/>
        <v>2.32E-3</v>
      </c>
      <c r="E155" s="1">
        <v>425</v>
      </c>
      <c r="F155" s="46">
        <v>4</v>
      </c>
      <c r="G155" s="1">
        <f t="shared" si="12"/>
        <v>4.0000000000000002E-4</v>
      </c>
    </row>
    <row r="156" spans="1:7" ht="15.75" customHeight="1" x14ac:dyDescent="0.35">
      <c r="A156" s="1">
        <f t="shared" si="8"/>
        <v>4.3499999999999925</v>
      </c>
      <c r="B156" s="1">
        <v>275</v>
      </c>
      <c r="C156" s="1">
        <v>3.5</v>
      </c>
      <c r="D156" s="1">
        <f t="shared" si="15"/>
        <v>2.32E-3</v>
      </c>
      <c r="E156" s="1">
        <v>425</v>
      </c>
      <c r="F156" s="46">
        <v>4</v>
      </c>
      <c r="G156" s="1">
        <f t="shared" si="12"/>
        <v>4.0000000000000002E-4</v>
      </c>
    </row>
    <row r="157" spans="1:7" ht="15.75" customHeight="1" x14ac:dyDescent="0.35">
      <c r="A157" s="1">
        <f t="shared" si="8"/>
        <v>4.3999999999999924</v>
      </c>
      <c r="B157" s="1">
        <v>275</v>
      </c>
      <c r="C157" s="1">
        <v>3.5</v>
      </c>
      <c r="D157" s="1">
        <f t="shared" si="15"/>
        <v>2.32E-3</v>
      </c>
      <c r="E157" s="1">
        <v>425</v>
      </c>
      <c r="F157" s="46">
        <v>4</v>
      </c>
      <c r="G157" s="1">
        <f t="shared" si="12"/>
        <v>4.0000000000000002E-4</v>
      </c>
    </row>
    <row r="158" spans="1:7" ht="15.75" customHeight="1" x14ac:dyDescent="0.35">
      <c r="A158" s="1">
        <f t="shared" si="8"/>
        <v>4.4499999999999922</v>
      </c>
      <c r="B158" s="1">
        <v>275</v>
      </c>
      <c r="C158" s="1">
        <v>3.5</v>
      </c>
      <c r="D158" s="1">
        <f t="shared" si="15"/>
        <v>2.32E-3</v>
      </c>
      <c r="E158" s="1">
        <v>425</v>
      </c>
      <c r="F158" s="46">
        <v>4</v>
      </c>
      <c r="G158" s="1">
        <f t="shared" si="12"/>
        <v>4.0000000000000002E-4</v>
      </c>
    </row>
    <row r="159" spans="1:7" ht="15.75" customHeight="1" x14ac:dyDescent="0.35">
      <c r="A159" s="1">
        <f t="shared" si="8"/>
        <v>4.499999999999992</v>
      </c>
      <c r="B159" s="1">
        <v>275</v>
      </c>
      <c r="C159" s="1">
        <v>3.5</v>
      </c>
      <c r="D159" s="1">
        <f t="shared" si="15"/>
        <v>2.32E-3</v>
      </c>
      <c r="E159" s="1">
        <v>425</v>
      </c>
      <c r="F159" s="46">
        <v>4</v>
      </c>
      <c r="G159" s="1">
        <f t="shared" si="12"/>
        <v>4.0000000000000002E-4</v>
      </c>
    </row>
    <row r="160" spans="1:7" ht="15.75" customHeight="1" x14ac:dyDescent="0.35">
      <c r="A160" s="1">
        <f t="shared" si="8"/>
        <v>4.5499999999999918</v>
      </c>
      <c r="B160" s="1">
        <v>275</v>
      </c>
      <c r="C160" s="1">
        <v>3.5</v>
      </c>
      <c r="D160" s="1">
        <f t="shared" si="15"/>
        <v>2.32E-3</v>
      </c>
      <c r="E160" s="1">
        <v>425</v>
      </c>
      <c r="F160" s="46">
        <v>4</v>
      </c>
      <c r="G160" s="1">
        <f t="shared" si="12"/>
        <v>4.0000000000000002E-4</v>
      </c>
    </row>
    <row r="161" spans="1:7" ht="15.75" customHeight="1" x14ac:dyDescent="0.35">
      <c r="A161" s="1">
        <f t="shared" si="8"/>
        <v>4.5999999999999917</v>
      </c>
      <c r="B161" s="1">
        <v>275</v>
      </c>
      <c r="C161" s="1">
        <v>3.5</v>
      </c>
      <c r="D161" s="1">
        <f t="shared" si="15"/>
        <v>2.32E-3</v>
      </c>
      <c r="E161" s="1">
        <v>425</v>
      </c>
      <c r="F161" s="46">
        <v>4</v>
      </c>
      <c r="G161" s="1">
        <f t="shared" si="12"/>
        <v>4.0000000000000002E-4</v>
      </c>
    </row>
    <row r="162" spans="1:7" ht="15.75" customHeight="1" x14ac:dyDescent="0.35">
      <c r="A162" s="1">
        <f t="shared" si="8"/>
        <v>4.6499999999999915</v>
      </c>
      <c r="B162" s="1">
        <v>275</v>
      </c>
      <c r="C162" s="1">
        <v>3.5</v>
      </c>
      <c r="D162" s="1">
        <f t="shared" si="15"/>
        <v>2.32E-3</v>
      </c>
      <c r="E162" s="1">
        <v>425</v>
      </c>
      <c r="F162" s="46">
        <v>4</v>
      </c>
      <c r="G162" s="1">
        <f t="shared" si="12"/>
        <v>4.0000000000000002E-4</v>
      </c>
    </row>
    <row r="163" spans="1:7" ht="15.75" customHeight="1" x14ac:dyDescent="0.35">
      <c r="A163" s="1">
        <f t="shared" si="8"/>
        <v>4.6999999999999913</v>
      </c>
      <c r="B163" s="1">
        <v>275</v>
      </c>
      <c r="C163" s="1">
        <v>3.5</v>
      </c>
      <c r="D163" s="1">
        <f t="shared" si="15"/>
        <v>2.32E-3</v>
      </c>
      <c r="E163" s="1">
        <v>425</v>
      </c>
      <c r="F163" s="46">
        <v>4</v>
      </c>
      <c r="G163" s="1">
        <f t="shared" si="12"/>
        <v>4.0000000000000002E-4</v>
      </c>
    </row>
    <row r="164" spans="1:7" ht="15.75" customHeight="1" x14ac:dyDescent="0.35">
      <c r="A164" s="1">
        <f t="shared" si="8"/>
        <v>4.7499999999999911</v>
      </c>
      <c r="B164" s="1">
        <v>275</v>
      </c>
      <c r="C164" s="1">
        <v>3.5</v>
      </c>
      <c r="D164" s="1">
        <f t="shared" si="15"/>
        <v>2.32E-3</v>
      </c>
      <c r="E164" s="1">
        <v>425</v>
      </c>
      <c r="F164" s="46">
        <v>4</v>
      </c>
      <c r="G164" s="1">
        <f t="shared" si="12"/>
        <v>4.0000000000000002E-4</v>
      </c>
    </row>
    <row r="165" spans="1:7" ht="15.75" customHeight="1" x14ac:dyDescent="0.35">
      <c r="A165" s="1">
        <f t="shared" si="8"/>
        <v>4.7999999999999909</v>
      </c>
      <c r="B165" s="1">
        <v>275</v>
      </c>
      <c r="C165" s="1">
        <v>3.5</v>
      </c>
      <c r="D165" s="1">
        <f t="shared" si="15"/>
        <v>2.32E-3</v>
      </c>
      <c r="E165" s="1">
        <v>425</v>
      </c>
      <c r="F165" s="46">
        <v>4</v>
      </c>
      <c r="G165" s="1">
        <f t="shared" si="12"/>
        <v>4.0000000000000002E-4</v>
      </c>
    </row>
    <row r="166" spans="1:7" ht="15.75" customHeight="1" x14ac:dyDescent="0.35">
      <c r="A166" s="1">
        <f t="shared" si="8"/>
        <v>4.8499999999999908</v>
      </c>
      <c r="B166" s="1">
        <v>275</v>
      </c>
      <c r="C166" s="1">
        <v>3.5</v>
      </c>
      <c r="D166" s="1">
        <f t="shared" si="15"/>
        <v>2.32E-3</v>
      </c>
      <c r="E166" s="1">
        <v>425</v>
      </c>
      <c r="F166" s="46">
        <v>4</v>
      </c>
      <c r="G166" s="1">
        <f t="shared" si="12"/>
        <v>4.0000000000000002E-4</v>
      </c>
    </row>
    <row r="167" spans="1:7" ht="15.75" customHeight="1" x14ac:dyDescent="0.35">
      <c r="A167" s="1">
        <f t="shared" si="8"/>
        <v>4.8999999999999906</v>
      </c>
      <c r="B167" s="1">
        <v>275</v>
      </c>
      <c r="C167" s="1">
        <v>3.5</v>
      </c>
      <c r="D167" s="1">
        <f t="shared" si="15"/>
        <v>2.32E-3</v>
      </c>
      <c r="E167" s="1">
        <v>425</v>
      </c>
      <c r="F167" s="46">
        <v>4</v>
      </c>
      <c r="G167" s="1">
        <f t="shared" si="12"/>
        <v>4.0000000000000002E-4</v>
      </c>
    </row>
    <row r="168" spans="1:7" ht="15.75" customHeight="1" x14ac:dyDescent="0.35">
      <c r="A168" s="1">
        <f t="shared" si="8"/>
        <v>4.9499999999999904</v>
      </c>
      <c r="B168" s="1">
        <v>275</v>
      </c>
      <c r="C168" s="1">
        <v>3.5</v>
      </c>
      <c r="D168" s="1">
        <f t="shared" si="15"/>
        <v>2.32E-3</v>
      </c>
      <c r="E168" s="1">
        <v>275</v>
      </c>
      <c r="F168" s="46">
        <v>4</v>
      </c>
      <c r="G168" s="1">
        <f t="shared" si="12"/>
        <v>4.0000000000000002E-4</v>
      </c>
    </row>
    <row r="169" spans="1:7" ht="15.75" customHeight="1" x14ac:dyDescent="0.35">
      <c r="A169" s="1">
        <f t="shared" si="8"/>
        <v>4.9999999999999902</v>
      </c>
      <c r="B169" s="1">
        <v>275</v>
      </c>
      <c r="C169" s="1">
        <v>3.5</v>
      </c>
      <c r="D169" s="1">
        <f t="shared" si="15"/>
        <v>2.32E-3</v>
      </c>
      <c r="E169" s="1">
        <v>275</v>
      </c>
      <c r="F169" s="46">
        <v>4</v>
      </c>
      <c r="G169" s="1">
        <f t="shared" si="12"/>
        <v>4.0000000000000002E-4</v>
      </c>
    </row>
    <row r="170" spans="1:7" ht="15.75" customHeight="1" x14ac:dyDescent="0.35">
      <c r="A170" s="1">
        <f t="shared" si="8"/>
        <v>5.0499999999999901</v>
      </c>
      <c r="B170" s="1">
        <v>275</v>
      </c>
      <c r="C170" s="1">
        <v>3.5</v>
      </c>
      <c r="D170" s="1">
        <f t="shared" si="15"/>
        <v>2.32E-3</v>
      </c>
      <c r="E170" s="1">
        <v>275</v>
      </c>
      <c r="F170" s="46">
        <v>4</v>
      </c>
      <c r="G170" s="1">
        <f t="shared" si="12"/>
        <v>4.0000000000000002E-4</v>
      </c>
    </row>
    <row r="171" spans="1:7" ht="15.75" customHeight="1" x14ac:dyDescent="0.35">
      <c r="A171" s="1">
        <f t="shared" si="8"/>
        <v>5.0999999999999899</v>
      </c>
      <c r="B171" s="1">
        <v>275</v>
      </c>
      <c r="C171" s="1">
        <v>3.5</v>
      </c>
      <c r="D171" s="1">
        <f t="shared" si="15"/>
        <v>2.32E-3</v>
      </c>
      <c r="E171" s="1">
        <v>275</v>
      </c>
      <c r="F171" s="46">
        <v>4</v>
      </c>
      <c r="G171" s="1">
        <f t="shared" si="12"/>
        <v>4.0000000000000002E-4</v>
      </c>
    </row>
    <row r="172" spans="1:7" ht="15.75" customHeight="1" x14ac:dyDescent="0.35">
      <c r="A172" s="1">
        <f t="shared" si="8"/>
        <v>5.1499999999999897</v>
      </c>
      <c r="B172" s="1">
        <v>275</v>
      </c>
      <c r="C172" s="1">
        <v>3.5</v>
      </c>
      <c r="D172" s="1">
        <f t="shared" si="15"/>
        <v>2.32E-3</v>
      </c>
      <c r="E172" s="1">
        <v>275</v>
      </c>
      <c r="F172" s="46">
        <v>4</v>
      </c>
      <c r="G172" s="1">
        <f t="shared" si="12"/>
        <v>4.0000000000000002E-4</v>
      </c>
    </row>
    <row r="173" spans="1:7" ht="15.75" customHeight="1" x14ac:dyDescent="0.35">
      <c r="A173" s="1">
        <f t="shared" si="8"/>
        <v>5.1999999999999895</v>
      </c>
      <c r="B173" s="1">
        <v>275</v>
      </c>
      <c r="C173" s="1">
        <v>3.5</v>
      </c>
      <c r="D173" s="1">
        <f t="shared" si="15"/>
        <v>2.32E-3</v>
      </c>
      <c r="E173" s="1">
        <v>275</v>
      </c>
      <c r="F173" s="46">
        <v>4</v>
      </c>
      <c r="G173" s="1">
        <f t="shared" si="12"/>
        <v>4.0000000000000002E-4</v>
      </c>
    </row>
    <row r="174" spans="1:7" ht="15.75" customHeight="1" x14ac:dyDescent="0.35">
      <c r="A174" s="1">
        <f t="shared" si="8"/>
        <v>5.2499999999999893</v>
      </c>
      <c r="B174" s="1">
        <v>275</v>
      </c>
      <c r="C174" s="1">
        <v>3.5</v>
      </c>
      <c r="D174" s="1">
        <f t="shared" si="15"/>
        <v>2.32E-3</v>
      </c>
      <c r="E174" s="1">
        <v>275</v>
      </c>
      <c r="F174" s="46">
        <v>4</v>
      </c>
      <c r="G174" s="1">
        <f t="shared" si="12"/>
        <v>4.0000000000000002E-4</v>
      </c>
    </row>
    <row r="175" spans="1:7" ht="15.75" customHeight="1" x14ac:dyDescent="0.35">
      <c r="A175" s="1">
        <f t="shared" si="8"/>
        <v>5.2999999999999892</v>
      </c>
      <c r="B175" s="1">
        <v>275</v>
      </c>
      <c r="C175" s="1">
        <v>3.5</v>
      </c>
      <c r="D175" s="1">
        <f t="shared" si="15"/>
        <v>2.32E-3</v>
      </c>
      <c r="E175" s="1">
        <v>275</v>
      </c>
      <c r="F175" s="46">
        <v>4</v>
      </c>
      <c r="G175" s="1">
        <f t="shared" si="12"/>
        <v>4.0000000000000002E-4</v>
      </c>
    </row>
    <row r="176" spans="1:7" ht="15.75" customHeight="1" x14ac:dyDescent="0.35">
      <c r="A176" s="1">
        <f t="shared" si="8"/>
        <v>5.349999999999989</v>
      </c>
      <c r="B176" s="1">
        <v>275</v>
      </c>
      <c r="C176" s="1">
        <v>3.5</v>
      </c>
      <c r="D176" s="1">
        <f t="shared" si="15"/>
        <v>2.32E-3</v>
      </c>
      <c r="E176" s="1">
        <v>275</v>
      </c>
      <c r="F176" s="46">
        <v>4</v>
      </c>
      <c r="G176" s="1">
        <f t="shared" si="12"/>
        <v>4.0000000000000002E-4</v>
      </c>
    </row>
    <row r="177" spans="1:7" ht="15.75" customHeight="1" x14ac:dyDescent="0.35">
      <c r="A177" s="1">
        <f t="shared" si="8"/>
        <v>5.3999999999999888</v>
      </c>
      <c r="B177" s="1">
        <v>275</v>
      </c>
      <c r="C177" s="1">
        <v>3.5</v>
      </c>
      <c r="D177" s="1">
        <f t="shared" si="15"/>
        <v>2.32E-3</v>
      </c>
      <c r="E177" s="1">
        <v>275</v>
      </c>
      <c r="F177" s="46">
        <v>4</v>
      </c>
      <c r="G177" s="1">
        <f t="shared" si="12"/>
        <v>4.0000000000000002E-4</v>
      </c>
    </row>
    <row r="178" spans="1:7" ht="15.75" customHeight="1" x14ac:dyDescent="0.35">
      <c r="A178" s="1">
        <f t="shared" si="8"/>
        <v>5.4499999999999886</v>
      </c>
      <c r="B178" s="1">
        <v>275</v>
      </c>
      <c r="C178" s="1">
        <v>3.5</v>
      </c>
      <c r="D178" s="1">
        <f t="shared" si="15"/>
        <v>2.32E-3</v>
      </c>
      <c r="E178" s="1">
        <v>275</v>
      </c>
      <c r="F178" s="46">
        <v>4</v>
      </c>
      <c r="G178" s="1">
        <f t="shared" si="12"/>
        <v>4.0000000000000002E-4</v>
      </c>
    </row>
    <row r="179" spans="1:7" ht="15.75" customHeight="1" x14ac:dyDescent="0.35">
      <c r="A179" s="1">
        <f t="shared" si="8"/>
        <v>5.4999999999999885</v>
      </c>
      <c r="B179" s="1">
        <v>275</v>
      </c>
      <c r="C179" s="1">
        <v>3.5</v>
      </c>
      <c r="D179" s="1">
        <f t="shared" si="15"/>
        <v>2.32E-3</v>
      </c>
      <c r="E179" s="1">
        <v>275</v>
      </c>
      <c r="F179" s="46">
        <v>4</v>
      </c>
      <c r="G179" s="1">
        <f t="shared" si="12"/>
        <v>4.0000000000000002E-4</v>
      </c>
    </row>
    <row r="180" spans="1:7" ht="15.75" customHeight="1" x14ac:dyDescent="0.35">
      <c r="A180" s="1">
        <f t="shared" si="8"/>
        <v>5.5499999999999883</v>
      </c>
      <c r="B180" s="1">
        <v>275</v>
      </c>
      <c r="C180" s="1">
        <v>3.5</v>
      </c>
      <c r="D180" s="1">
        <f t="shared" si="15"/>
        <v>2.32E-3</v>
      </c>
      <c r="E180" s="1">
        <v>275</v>
      </c>
      <c r="F180" s="46">
        <v>4</v>
      </c>
      <c r="G180" s="1">
        <f t="shared" si="12"/>
        <v>4.0000000000000002E-4</v>
      </c>
    </row>
    <row r="181" spans="1:7" ht="15.75" customHeight="1" x14ac:dyDescent="0.35">
      <c r="A181" s="1">
        <f t="shared" si="8"/>
        <v>5.5999999999999881</v>
      </c>
      <c r="B181" s="1">
        <v>275</v>
      </c>
      <c r="C181" s="1">
        <v>4.4000000000000004</v>
      </c>
      <c r="D181" s="1">
        <f>F8</f>
        <v>2.7600000000000003E-3</v>
      </c>
      <c r="E181" s="1">
        <v>275</v>
      </c>
      <c r="F181" s="46">
        <v>4</v>
      </c>
      <c r="G181" s="1">
        <f t="shared" si="12"/>
        <v>4.0000000000000002E-4</v>
      </c>
    </row>
    <row r="182" spans="1:7" ht="15.75" customHeight="1" x14ac:dyDescent="0.35">
      <c r="A182" s="1">
        <f t="shared" si="8"/>
        <v>5.6499999999999879</v>
      </c>
      <c r="B182" s="1">
        <v>275</v>
      </c>
      <c r="C182" s="1">
        <v>4.4000000000000004</v>
      </c>
      <c r="D182" s="1">
        <f t="shared" ref="D182:D289" si="16">D$181</f>
        <v>2.7600000000000003E-3</v>
      </c>
      <c r="E182" s="1">
        <v>275</v>
      </c>
      <c r="F182" s="46">
        <v>4</v>
      </c>
      <c r="G182" s="1">
        <f t="shared" si="12"/>
        <v>4.0000000000000002E-4</v>
      </c>
    </row>
    <row r="183" spans="1:7" ht="15.75" customHeight="1" x14ac:dyDescent="0.35">
      <c r="A183" s="1">
        <f t="shared" si="8"/>
        <v>5.6999999999999877</v>
      </c>
      <c r="B183" s="1">
        <v>275</v>
      </c>
      <c r="C183" s="1">
        <v>4.4000000000000004</v>
      </c>
      <c r="D183" s="1">
        <f t="shared" si="16"/>
        <v>2.7600000000000003E-3</v>
      </c>
      <c r="E183" s="1">
        <v>275</v>
      </c>
      <c r="F183" s="46">
        <v>4</v>
      </c>
      <c r="G183" s="1">
        <f t="shared" si="12"/>
        <v>4.0000000000000002E-4</v>
      </c>
    </row>
    <row r="184" spans="1:7" ht="15.75" customHeight="1" x14ac:dyDescent="0.35">
      <c r="A184" s="1">
        <f t="shared" si="8"/>
        <v>5.7499999999999876</v>
      </c>
      <c r="B184" s="1">
        <v>275</v>
      </c>
      <c r="C184" s="1">
        <v>4.4000000000000004</v>
      </c>
      <c r="D184" s="1">
        <f t="shared" si="16"/>
        <v>2.7600000000000003E-3</v>
      </c>
      <c r="E184" s="1">
        <v>275</v>
      </c>
      <c r="F184" s="46">
        <v>4</v>
      </c>
      <c r="G184" s="1">
        <f t="shared" si="12"/>
        <v>4.0000000000000002E-4</v>
      </c>
    </row>
    <row r="185" spans="1:7" ht="15.75" customHeight="1" x14ac:dyDescent="0.35">
      <c r="A185" s="1">
        <f t="shared" si="8"/>
        <v>5.7999999999999874</v>
      </c>
      <c r="B185" s="1">
        <v>275</v>
      </c>
      <c r="C185" s="1">
        <v>4.4000000000000004</v>
      </c>
      <c r="D185" s="1">
        <f t="shared" si="16"/>
        <v>2.7600000000000003E-3</v>
      </c>
      <c r="E185" s="1">
        <v>275</v>
      </c>
      <c r="F185" s="46">
        <v>4</v>
      </c>
      <c r="G185" s="1">
        <f t="shared" si="12"/>
        <v>4.0000000000000002E-4</v>
      </c>
    </row>
    <row r="186" spans="1:7" ht="15.75" customHeight="1" x14ac:dyDescent="0.35">
      <c r="A186" s="1">
        <f t="shared" si="8"/>
        <v>5.8499999999999872</v>
      </c>
      <c r="B186" s="1">
        <v>275</v>
      </c>
      <c r="C186" s="1">
        <v>4.4000000000000004</v>
      </c>
      <c r="D186" s="1">
        <f t="shared" si="16"/>
        <v>2.7600000000000003E-3</v>
      </c>
      <c r="E186" s="1">
        <v>275</v>
      </c>
      <c r="F186" s="46">
        <v>4</v>
      </c>
      <c r="G186" s="1">
        <f t="shared" si="12"/>
        <v>4.0000000000000002E-4</v>
      </c>
    </row>
    <row r="187" spans="1:7" ht="15.75" customHeight="1" x14ac:dyDescent="0.35">
      <c r="A187" s="1">
        <f t="shared" si="8"/>
        <v>5.899999999999987</v>
      </c>
      <c r="B187" s="1">
        <v>275</v>
      </c>
      <c r="C187" s="1">
        <v>4.4000000000000004</v>
      </c>
      <c r="D187" s="1">
        <f t="shared" si="16"/>
        <v>2.7600000000000003E-3</v>
      </c>
      <c r="E187" s="1">
        <v>275</v>
      </c>
      <c r="F187" s="46">
        <v>4</v>
      </c>
      <c r="G187" s="1">
        <f t="shared" si="12"/>
        <v>4.0000000000000002E-4</v>
      </c>
    </row>
    <row r="188" spans="1:7" ht="15.75" customHeight="1" x14ac:dyDescent="0.35">
      <c r="A188" s="1">
        <f t="shared" si="8"/>
        <v>5.9499999999999869</v>
      </c>
      <c r="B188" s="1">
        <v>275</v>
      </c>
      <c r="C188" s="1">
        <v>4.4000000000000004</v>
      </c>
      <c r="D188" s="1">
        <f t="shared" si="16"/>
        <v>2.7600000000000003E-3</v>
      </c>
      <c r="E188" s="1">
        <v>275</v>
      </c>
      <c r="F188" s="46">
        <v>4</v>
      </c>
      <c r="G188" s="1">
        <f t="shared" si="12"/>
        <v>4.0000000000000002E-4</v>
      </c>
    </row>
    <row r="189" spans="1:7" ht="15.75" customHeight="1" x14ac:dyDescent="0.35">
      <c r="A189" s="1">
        <f t="shared" si="8"/>
        <v>5.9999999999999867</v>
      </c>
      <c r="B189" s="1">
        <v>275</v>
      </c>
      <c r="C189" s="1">
        <v>4.4000000000000004</v>
      </c>
      <c r="D189" s="1">
        <f t="shared" si="16"/>
        <v>2.7600000000000003E-3</v>
      </c>
      <c r="E189" s="1">
        <v>275</v>
      </c>
      <c r="F189" s="46">
        <v>4</v>
      </c>
      <c r="G189" s="1">
        <f t="shared" si="12"/>
        <v>4.0000000000000002E-4</v>
      </c>
    </row>
    <row r="190" spans="1:7" ht="15.75" customHeight="1" x14ac:dyDescent="0.35">
      <c r="A190" s="1">
        <f t="shared" si="8"/>
        <v>6.0499999999999865</v>
      </c>
      <c r="B190" s="1">
        <v>275</v>
      </c>
      <c r="C190" s="1">
        <v>4.4000000000000004</v>
      </c>
      <c r="D190" s="1">
        <f t="shared" si="16"/>
        <v>2.7600000000000003E-3</v>
      </c>
      <c r="E190" s="1">
        <v>275</v>
      </c>
      <c r="F190" s="46">
        <v>4</v>
      </c>
      <c r="G190" s="1">
        <f t="shared" si="12"/>
        <v>4.0000000000000002E-4</v>
      </c>
    </row>
    <row r="191" spans="1:7" ht="15.75" customHeight="1" x14ac:dyDescent="0.35">
      <c r="A191" s="1">
        <f t="shared" si="8"/>
        <v>6.0999999999999863</v>
      </c>
      <c r="B191" s="1">
        <v>275</v>
      </c>
      <c r="C191" s="1">
        <v>4.4000000000000004</v>
      </c>
      <c r="D191" s="1">
        <f t="shared" si="16"/>
        <v>2.7600000000000003E-3</v>
      </c>
      <c r="E191" s="1">
        <v>275</v>
      </c>
      <c r="F191" s="46">
        <v>4</v>
      </c>
      <c r="G191" s="1">
        <f t="shared" si="12"/>
        <v>4.0000000000000002E-4</v>
      </c>
    </row>
    <row r="192" spans="1:7" ht="15.75" customHeight="1" x14ac:dyDescent="0.35">
      <c r="A192" s="1">
        <f t="shared" si="8"/>
        <v>6.1499999999999861</v>
      </c>
      <c r="B192" s="1">
        <v>275</v>
      </c>
      <c r="C192" s="1">
        <v>4.4000000000000004</v>
      </c>
      <c r="D192" s="1">
        <f t="shared" si="16"/>
        <v>2.7600000000000003E-3</v>
      </c>
      <c r="E192" s="1">
        <v>275</v>
      </c>
      <c r="F192" s="46">
        <v>4</v>
      </c>
      <c r="G192" s="1">
        <f t="shared" si="12"/>
        <v>4.0000000000000002E-4</v>
      </c>
    </row>
    <row r="193" spans="1:7" ht="15.75" customHeight="1" x14ac:dyDescent="0.35">
      <c r="A193" s="1">
        <f t="shared" si="8"/>
        <v>6.199999999999986</v>
      </c>
      <c r="B193" s="1">
        <v>275</v>
      </c>
      <c r="C193" s="1">
        <v>4.4000000000000004</v>
      </c>
      <c r="D193" s="1">
        <f t="shared" si="16"/>
        <v>2.7600000000000003E-3</v>
      </c>
      <c r="E193" s="1">
        <v>275</v>
      </c>
      <c r="F193" s="46">
        <v>4</v>
      </c>
      <c r="G193" s="1">
        <f t="shared" si="12"/>
        <v>4.0000000000000002E-4</v>
      </c>
    </row>
    <row r="194" spans="1:7" ht="15.75" customHeight="1" x14ac:dyDescent="0.35">
      <c r="A194" s="1">
        <f t="shared" si="8"/>
        <v>6.2499999999999858</v>
      </c>
      <c r="B194" s="1">
        <v>275</v>
      </c>
      <c r="C194" s="1">
        <v>4.4000000000000004</v>
      </c>
      <c r="D194" s="1">
        <f t="shared" si="16"/>
        <v>2.7600000000000003E-3</v>
      </c>
      <c r="E194" s="1">
        <v>275</v>
      </c>
      <c r="F194" s="46">
        <v>4</v>
      </c>
      <c r="G194" s="1">
        <f t="shared" si="12"/>
        <v>4.0000000000000002E-4</v>
      </c>
    </row>
    <row r="195" spans="1:7" ht="15.75" customHeight="1" x14ac:dyDescent="0.35">
      <c r="A195" s="1">
        <f t="shared" si="8"/>
        <v>6.2999999999999856</v>
      </c>
      <c r="B195" s="1">
        <v>275</v>
      </c>
      <c r="C195" s="1">
        <v>4.4000000000000004</v>
      </c>
      <c r="D195" s="1">
        <f t="shared" si="16"/>
        <v>2.7600000000000003E-3</v>
      </c>
      <c r="E195" s="1">
        <v>275</v>
      </c>
      <c r="F195" s="46">
        <v>4</v>
      </c>
      <c r="G195" s="1">
        <f t="shared" si="12"/>
        <v>4.0000000000000002E-4</v>
      </c>
    </row>
    <row r="196" spans="1:7" ht="15.75" customHeight="1" x14ac:dyDescent="0.35">
      <c r="A196" s="1">
        <f t="shared" si="8"/>
        <v>6.3499999999999854</v>
      </c>
      <c r="B196" s="1">
        <v>275</v>
      </c>
      <c r="C196" s="1">
        <v>4.4000000000000004</v>
      </c>
      <c r="D196" s="1">
        <f t="shared" si="16"/>
        <v>2.7600000000000003E-3</v>
      </c>
      <c r="E196" s="1">
        <v>275</v>
      </c>
      <c r="F196" s="46">
        <v>4</v>
      </c>
      <c r="G196" s="1">
        <f t="shared" ref="G196:G223" si="17">G$195</f>
        <v>4.0000000000000002E-4</v>
      </c>
    </row>
    <row r="197" spans="1:7" ht="15.75" customHeight="1" x14ac:dyDescent="0.35">
      <c r="A197" s="1">
        <f t="shared" si="8"/>
        <v>6.3999999999999853</v>
      </c>
      <c r="B197" s="1">
        <v>275</v>
      </c>
      <c r="C197" s="1">
        <v>4.4000000000000004</v>
      </c>
      <c r="D197" s="1">
        <f t="shared" si="16"/>
        <v>2.7600000000000003E-3</v>
      </c>
      <c r="E197" s="1">
        <v>275</v>
      </c>
      <c r="F197" s="46">
        <v>4</v>
      </c>
      <c r="G197" s="1">
        <f t="shared" si="17"/>
        <v>4.0000000000000002E-4</v>
      </c>
    </row>
    <row r="198" spans="1:7" ht="15.75" customHeight="1" x14ac:dyDescent="0.35">
      <c r="A198" s="1">
        <f t="shared" si="8"/>
        <v>6.4499999999999851</v>
      </c>
      <c r="B198" s="1">
        <v>275</v>
      </c>
      <c r="C198" s="1">
        <v>4.4000000000000004</v>
      </c>
      <c r="D198" s="1">
        <f t="shared" si="16"/>
        <v>2.7600000000000003E-3</v>
      </c>
      <c r="E198" s="1">
        <v>275</v>
      </c>
      <c r="F198" s="46">
        <v>4</v>
      </c>
      <c r="G198" s="1">
        <f t="shared" si="17"/>
        <v>4.0000000000000002E-4</v>
      </c>
    </row>
    <row r="199" spans="1:7" ht="15.75" customHeight="1" x14ac:dyDescent="0.35">
      <c r="A199" s="1">
        <f t="shared" si="8"/>
        <v>6.4999999999999849</v>
      </c>
      <c r="B199" s="1">
        <v>275</v>
      </c>
      <c r="C199" s="1">
        <v>4.4000000000000004</v>
      </c>
      <c r="D199" s="1">
        <f t="shared" si="16"/>
        <v>2.7600000000000003E-3</v>
      </c>
      <c r="E199" s="1">
        <v>275</v>
      </c>
      <c r="F199" s="46">
        <v>4</v>
      </c>
      <c r="G199" s="1">
        <f t="shared" si="17"/>
        <v>4.0000000000000002E-4</v>
      </c>
    </row>
    <row r="200" spans="1:7" ht="15.75" customHeight="1" x14ac:dyDescent="0.35">
      <c r="A200" s="1">
        <f t="shared" si="8"/>
        <v>6.5499999999999847</v>
      </c>
      <c r="B200" s="1">
        <v>275</v>
      </c>
      <c r="C200" s="1">
        <v>4.4000000000000004</v>
      </c>
      <c r="D200" s="1">
        <f t="shared" si="16"/>
        <v>2.7600000000000003E-3</v>
      </c>
      <c r="E200" s="1">
        <v>275</v>
      </c>
      <c r="F200" s="46">
        <v>4</v>
      </c>
      <c r="G200" s="1">
        <f t="shared" si="17"/>
        <v>4.0000000000000002E-4</v>
      </c>
    </row>
    <row r="201" spans="1:7" ht="15.75" customHeight="1" x14ac:dyDescent="0.35">
      <c r="A201" s="1">
        <f t="shared" si="8"/>
        <v>6.5999999999999845</v>
      </c>
      <c r="B201" s="1">
        <v>275</v>
      </c>
      <c r="C201" s="1">
        <v>4.4000000000000004</v>
      </c>
      <c r="D201" s="1">
        <f t="shared" si="16"/>
        <v>2.7600000000000003E-3</v>
      </c>
      <c r="E201" s="1">
        <v>275</v>
      </c>
      <c r="F201" s="46">
        <v>4</v>
      </c>
      <c r="G201" s="1">
        <f t="shared" si="17"/>
        <v>4.0000000000000002E-4</v>
      </c>
    </row>
    <row r="202" spans="1:7" ht="15.75" customHeight="1" x14ac:dyDescent="0.35">
      <c r="A202" s="1">
        <f t="shared" si="8"/>
        <v>6.6499999999999844</v>
      </c>
      <c r="B202" s="1">
        <v>275</v>
      </c>
      <c r="C202" s="1">
        <v>4.4000000000000004</v>
      </c>
      <c r="D202" s="1">
        <f t="shared" si="16"/>
        <v>2.7600000000000003E-3</v>
      </c>
      <c r="E202" s="1">
        <v>275</v>
      </c>
      <c r="F202" s="46">
        <v>4</v>
      </c>
      <c r="G202" s="1">
        <f t="shared" si="17"/>
        <v>4.0000000000000002E-4</v>
      </c>
    </row>
    <row r="203" spans="1:7" ht="15.75" customHeight="1" x14ac:dyDescent="0.35">
      <c r="A203" s="1">
        <f t="shared" si="8"/>
        <v>6.6999999999999842</v>
      </c>
      <c r="B203" s="1">
        <v>275</v>
      </c>
      <c r="C203" s="1">
        <v>4.4000000000000004</v>
      </c>
      <c r="D203" s="1">
        <f t="shared" si="16"/>
        <v>2.7600000000000003E-3</v>
      </c>
      <c r="E203" s="1">
        <v>275</v>
      </c>
      <c r="F203" s="46">
        <v>4</v>
      </c>
      <c r="G203" s="1">
        <f t="shared" si="17"/>
        <v>4.0000000000000002E-4</v>
      </c>
    </row>
    <row r="204" spans="1:7" ht="15.75" customHeight="1" x14ac:dyDescent="0.35">
      <c r="A204" s="1">
        <f t="shared" si="8"/>
        <v>6.749999999999984</v>
      </c>
      <c r="B204" s="1">
        <v>275</v>
      </c>
      <c r="C204" s="1">
        <v>4.4000000000000004</v>
      </c>
      <c r="D204" s="1">
        <f t="shared" si="16"/>
        <v>2.7600000000000003E-3</v>
      </c>
      <c r="E204" s="1">
        <v>275</v>
      </c>
      <c r="F204" s="46">
        <v>4</v>
      </c>
      <c r="G204" s="1">
        <f t="shared" si="17"/>
        <v>4.0000000000000002E-4</v>
      </c>
    </row>
    <row r="205" spans="1:7" ht="15.75" customHeight="1" x14ac:dyDescent="0.35">
      <c r="A205" s="1">
        <f t="shared" si="8"/>
        <v>6.7999999999999838</v>
      </c>
      <c r="B205" s="1">
        <v>275</v>
      </c>
      <c r="C205" s="1">
        <v>4.4000000000000004</v>
      </c>
      <c r="D205" s="1">
        <f t="shared" si="16"/>
        <v>2.7600000000000003E-3</v>
      </c>
      <c r="E205" s="1">
        <v>275</v>
      </c>
      <c r="F205" s="46">
        <v>4</v>
      </c>
      <c r="G205" s="1">
        <f t="shared" si="17"/>
        <v>4.0000000000000002E-4</v>
      </c>
    </row>
    <row r="206" spans="1:7" ht="15.75" customHeight="1" x14ac:dyDescent="0.35">
      <c r="A206" s="1">
        <f t="shared" si="8"/>
        <v>6.8499999999999837</v>
      </c>
      <c r="B206" s="1">
        <v>275</v>
      </c>
      <c r="C206" s="1">
        <v>4.4000000000000004</v>
      </c>
      <c r="D206" s="1">
        <f t="shared" si="16"/>
        <v>2.7600000000000003E-3</v>
      </c>
      <c r="E206" s="1">
        <v>275</v>
      </c>
      <c r="F206" s="46">
        <v>4</v>
      </c>
      <c r="G206" s="1">
        <f t="shared" si="17"/>
        <v>4.0000000000000002E-4</v>
      </c>
    </row>
    <row r="207" spans="1:7" ht="15.75" customHeight="1" x14ac:dyDescent="0.35">
      <c r="A207" s="1">
        <f t="shared" si="8"/>
        <v>6.8999999999999835</v>
      </c>
      <c r="B207" s="1">
        <v>275</v>
      </c>
      <c r="C207" s="1">
        <v>4.4000000000000004</v>
      </c>
      <c r="D207" s="1">
        <f t="shared" si="16"/>
        <v>2.7600000000000003E-3</v>
      </c>
      <c r="E207" s="1">
        <v>275</v>
      </c>
      <c r="F207" s="46">
        <v>4</v>
      </c>
      <c r="G207" s="1">
        <f t="shared" si="17"/>
        <v>4.0000000000000002E-4</v>
      </c>
    </row>
    <row r="208" spans="1:7" ht="15.75" customHeight="1" x14ac:dyDescent="0.35">
      <c r="A208" s="1">
        <f t="shared" si="8"/>
        <v>6.9499999999999833</v>
      </c>
      <c r="B208" s="1">
        <v>275</v>
      </c>
      <c r="C208" s="1">
        <v>4.4000000000000004</v>
      </c>
      <c r="D208" s="1">
        <f t="shared" si="16"/>
        <v>2.7600000000000003E-3</v>
      </c>
      <c r="E208" s="1">
        <v>275</v>
      </c>
      <c r="F208" s="46">
        <v>4</v>
      </c>
      <c r="G208" s="1">
        <f t="shared" si="17"/>
        <v>4.0000000000000002E-4</v>
      </c>
    </row>
    <row r="209" spans="1:7" ht="15.75" customHeight="1" x14ac:dyDescent="0.35">
      <c r="A209" s="1">
        <f t="shared" si="8"/>
        <v>6.9999999999999831</v>
      </c>
      <c r="B209" s="1">
        <v>275</v>
      </c>
      <c r="C209" s="1">
        <v>4.4000000000000004</v>
      </c>
      <c r="D209" s="1">
        <f t="shared" si="16"/>
        <v>2.7600000000000003E-3</v>
      </c>
      <c r="E209" s="1">
        <v>275</v>
      </c>
      <c r="F209" s="46">
        <v>4</v>
      </c>
      <c r="G209" s="1">
        <f t="shared" si="17"/>
        <v>4.0000000000000002E-4</v>
      </c>
    </row>
    <row r="210" spans="1:7" ht="15.75" customHeight="1" x14ac:dyDescent="0.35">
      <c r="A210" s="1">
        <f t="shared" si="8"/>
        <v>7.0499999999999829</v>
      </c>
      <c r="B210" s="1">
        <v>275</v>
      </c>
      <c r="C210" s="1">
        <v>4.4000000000000004</v>
      </c>
      <c r="D210" s="1">
        <f t="shared" si="16"/>
        <v>2.7600000000000003E-3</v>
      </c>
      <c r="E210" s="1">
        <v>275</v>
      </c>
      <c r="F210" s="46">
        <v>4</v>
      </c>
      <c r="G210" s="1">
        <f t="shared" si="17"/>
        <v>4.0000000000000002E-4</v>
      </c>
    </row>
    <row r="211" spans="1:7" ht="15.75" customHeight="1" x14ac:dyDescent="0.35">
      <c r="A211" s="1">
        <f t="shared" si="8"/>
        <v>7.0999999999999828</v>
      </c>
      <c r="B211" s="1">
        <v>275</v>
      </c>
      <c r="C211" s="1">
        <v>4.4000000000000004</v>
      </c>
      <c r="D211" s="1">
        <f t="shared" si="16"/>
        <v>2.7600000000000003E-3</v>
      </c>
      <c r="E211" s="1">
        <v>275</v>
      </c>
      <c r="F211" s="46">
        <v>4</v>
      </c>
      <c r="G211" s="1">
        <f t="shared" si="17"/>
        <v>4.0000000000000002E-4</v>
      </c>
    </row>
    <row r="212" spans="1:7" ht="15.75" customHeight="1" x14ac:dyDescent="0.35">
      <c r="A212" s="1">
        <f t="shared" si="8"/>
        <v>7.1499999999999826</v>
      </c>
      <c r="B212" s="1">
        <v>275</v>
      </c>
      <c r="C212" s="1">
        <v>4.4000000000000004</v>
      </c>
      <c r="D212" s="1">
        <f t="shared" si="16"/>
        <v>2.7600000000000003E-3</v>
      </c>
      <c r="E212" s="1">
        <v>275</v>
      </c>
      <c r="F212" s="46">
        <v>4</v>
      </c>
      <c r="G212" s="1">
        <f t="shared" si="17"/>
        <v>4.0000000000000002E-4</v>
      </c>
    </row>
    <row r="213" spans="1:7" ht="15.75" customHeight="1" x14ac:dyDescent="0.35">
      <c r="A213" s="1">
        <f t="shared" si="8"/>
        <v>7.1999999999999824</v>
      </c>
      <c r="B213" s="1">
        <v>275</v>
      </c>
      <c r="C213" s="1">
        <v>4.4000000000000004</v>
      </c>
      <c r="D213" s="1">
        <f t="shared" si="16"/>
        <v>2.7600000000000003E-3</v>
      </c>
      <c r="E213" s="1">
        <v>275</v>
      </c>
      <c r="F213" s="46">
        <v>4</v>
      </c>
      <c r="G213" s="1">
        <f t="shared" si="17"/>
        <v>4.0000000000000002E-4</v>
      </c>
    </row>
    <row r="214" spans="1:7" ht="15.75" customHeight="1" x14ac:dyDescent="0.35">
      <c r="A214" s="1">
        <f t="shared" si="8"/>
        <v>7.2499999999999822</v>
      </c>
      <c r="B214" s="1">
        <v>275</v>
      </c>
      <c r="C214" s="1">
        <v>4.4000000000000004</v>
      </c>
      <c r="D214" s="1">
        <f t="shared" si="16"/>
        <v>2.7600000000000003E-3</v>
      </c>
      <c r="E214" s="1">
        <v>275</v>
      </c>
      <c r="F214" s="46">
        <v>4</v>
      </c>
      <c r="G214" s="1">
        <f t="shared" si="17"/>
        <v>4.0000000000000002E-4</v>
      </c>
    </row>
    <row r="215" spans="1:7" ht="15.75" customHeight="1" x14ac:dyDescent="0.35">
      <c r="A215" s="1">
        <f t="shared" si="8"/>
        <v>7.2999999999999821</v>
      </c>
      <c r="B215" s="1">
        <v>275</v>
      </c>
      <c r="C215" s="1">
        <v>4.4000000000000004</v>
      </c>
      <c r="D215" s="1">
        <f t="shared" si="16"/>
        <v>2.7600000000000003E-3</v>
      </c>
      <c r="E215" s="1">
        <v>275</v>
      </c>
      <c r="F215" s="46">
        <v>4</v>
      </c>
      <c r="G215" s="1">
        <f t="shared" si="17"/>
        <v>4.0000000000000002E-4</v>
      </c>
    </row>
    <row r="216" spans="1:7" ht="15.75" customHeight="1" x14ac:dyDescent="0.35">
      <c r="A216" s="1">
        <f t="shared" si="8"/>
        <v>7.3499999999999819</v>
      </c>
      <c r="B216" s="1">
        <v>275</v>
      </c>
      <c r="C216" s="1">
        <v>4.4000000000000004</v>
      </c>
      <c r="D216" s="1">
        <f t="shared" si="16"/>
        <v>2.7600000000000003E-3</v>
      </c>
      <c r="E216" s="1">
        <v>275</v>
      </c>
      <c r="F216" s="46">
        <v>4</v>
      </c>
      <c r="G216" s="1">
        <f t="shared" si="17"/>
        <v>4.0000000000000002E-4</v>
      </c>
    </row>
    <row r="217" spans="1:7" ht="15.75" customHeight="1" x14ac:dyDescent="0.35">
      <c r="A217" s="1">
        <f t="shared" si="8"/>
        <v>7.3999999999999817</v>
      </c>
      <c r="B217" s="1">
        <v>275</v>
      </c>
      <c r="C217" s="1">
        <v>4.4000000000000004</v>
      </c>
      <c r="D217" s="1">
        <f t="shared" si="16"/>
        <v>2.7600000000000003E-3</v>
      </c>
      <c r="E217" s="1">
        <v>275</v>
      </c>
      <c r="F217" s="46">
        <v>4</v>
      </c>
      <c r="G217" s="1">
        <f t="shared" si="17"/>
        <v>4.0000000000000002E-4</v>
      </c>
    </row>
    <row r="218" spans="1:7" ht="15.75" customHeight="1" x14ac:dyDescent="0.35">
      <c r="A218" s="1">
        <f t="shared" si="8"/>
        <v>7.4499999999999815</v>
      </c>
      <c r="B218" s="1">
        <v>275</v>
      </c>
      <c r="C218" s="1">
        <v>4.4000000000000004</v>
      </c>
      <c r="D218" s="1">
        <f t="shared" si="16"/>
        <v>2.7600000000000003E-3</v>
      </c>
      <c r="E218" s="1">
        <v>275</v>
      </c>
      <c r="F218" s="46">
        <v>4</v>
      </c>
      <c r="G218" s="1">
        <f t="shared" si="17"/>
        <v>4.0000000000000002E-4</v>
      </c>
    </row>
    <row r="219" spans="1:7" ht="15.75" customHeight="1" x14ac:dyDescent="0.35">
      <c r="A219" s="1">
        <f t="shared" si="8"/>
        <v>7.4999999999999813</v>
      </c>
      <c r="B219" s="1">
        <v>275</v>
      </c>
      <c r="C219" s="1">
        <v>4.4000000000000004</v>
      </c>
      <c r="D219" s="1">
        <f t="shared" si="16"/>
        <v>2.7600000000000003E-3</v>
      </c>
      <c r="E219" s="1">
        <v>275</v>
      </c>
      <c r="F219" s="46">
        <v>4</v>
      </c>
      <c r="G219" s="1">
        <f t="shared" si="17"/>
        <v>4.0000000000000002E-4</v>
      </c>
    </row>
    <row r="220" spans="1:7" ht="15.75" customHeight="1" x14ac:dyDescent="0.35">
      <c r="A220" s="1">
        <f t="shared" si="8"/>
        <v>7.5499999999999812</v>
      </c>
      <c r="B220" s="1">
        <v>275</v>
      </c>
      <c r="C220" s="1">
        <v>4.4000000000000004</v>
      </c>
      <c r="D220" s="1">
        <f t="shared" si="16"/>
        <v>2.7600000000000003E-3</v>
      </c>
      <c r="E220" s="1">
        <v>275</v>
      </c>
      <c r="F220" s="46">
        <v>4</v>
      </c>
      <c r="G220" s="1">
        <f t="shared" si="17"/>
        <v>4.0000000000000002E-4</v>
      </c>
    </row>
    <row r="221" spans="1:7" ht="15.75" customHeight="1" x14ac:dyDescent="0.35">
      <c r="A221" s="1">
        <f t="shared" si="8"/>
        <v>7.599999999999981</v>
      </c>
      <c r="B221" s="1">
        <v>275</v>
      </c>
      <c r="C221" s="1">
        <v>4.4000000000000004</v>
      </c>
      <c r="D221" s="1">
        <f t="shared" si="16"/>
        <v>2.7600000000000003E-3</v>
      </c>
      <c r="E221" s="1">
        <v>275</v>
      </c>
      <c r="F221" s="46">
        <v>4</v>
      </c>
      <c r="G221" s="1">
        <f t="shared" si="17"/>
        <v>4.0000000000000002E-4</v>
      </c>
    </row>
    <row r="222" spans="1:7" ht="15.75" customHeight="1" x14ac:dyDescent="0.35">
      <c r="A222" s="1">
        <f t="shared" si="8"/>
        <v>7.6499999999999808</v>
      </c>
      <c r="B222" s="1">
        <v>275</v>
      </c>
      <c r="C222" s="1">
        <v>4.4000000000000004</v>
      </c>
      <c r="D222" s="1">
        <f t="shared" si="16"/>
        <v>2.7600000000000003E-3</v>
      </c>
      <c r="E222" s="1">
        <v>275</v>
      </c>
      <c r="F222" s="46">
        <v>4</v>
      </c>
      <c r="G222" s="1">
        <f t="shared" si="17"/>
        <v>4.0000000000000002E-4</v>
      </c>
    </row>
    <row r="223" spans="1:7" ht="15.75" customHeight="1" x14ac:dyDescent="0.35">
      <c r="A223" s="1">
        <f t="shared" si="8"/>
        <v>7.6999999999999806</v>
      </c>
      <c r="B223" s="1">
        <v>275</v>
      </c>
      <c r="C223" s="1">
        <v>4.4000000000000004</v>
      </c>
      <c r="D223" s="1">
        <f t="shared" si="16"/>
        <v>2.7600000000000003E-3</v>
      </c>
      <c r="E223" s="1">
        <v>275</v>
      </c>
      <c r="F223" s="46">
        <v>4</v>
      </c>
      <c r="G223" s="1">
        <f t="shared" si="17"/>
        <v>4.0000000000000002E-4</v>
      </c>
    </row>
    <row r="224" spans="1:7" ht="15.75" customHeight="1" x14ac:dyDescent="0.35">
      <c r="A224" s="1">
        <f t="shared" si="8"/>
        <v>7.7499999999999805</v>
      </c>
      <c r="B224" s="1">
        <v>275</v>
      </c>
      <c r="C224" s="1">
        <v>4.4000000000000004</v>
      </c>
      <c r="D224" s="1">
        <f t="shared" si="16"/>
        <v>2.7600000000000003E-3</v>
      </c>
      <c r="E224" s="1">
        <v>275</v>
      </c>
      <c r="F224" s="1">
        <v>5</v>
      </c>
      <c r="G224" s="1">
        <f>E17</f>
        <v>1E-3</v>
      </c>
    </row>
    <row r="225" spans="1:7" ht="15.75" customHeight="1" x14ac:dyDescent="0.35">
      <c r="A225" s="1">
        <f t="shared" si="8"/>
        <v>7.7999999999999803</v>
      </c>
      <c r="B225" s="1">
        <v>275</v>
      </c>
      <c r="C225" s="1">
        <v>4.4000000000000004</v>
      </c>
      <c r="D225" s="1">
        <f t="shared" si="16"/>
        <v>2.7600000000000003E-3</v>
      </c>
      <c r="E225" s="1">
        <v>275</v>
      </c>
      <c r="F225" s="1">
        <v>5</v>
      </c>
      <c r="G225" s="1">
        <f t="shared" ref="G225:G303" si="18">G$224</f>
        <v>1E-3</v>
      </c>
    </row>
    <row r="226" spans="1:7" ht="15.75" customHeight="1" x14ac:dyDescent="0.35">
      <c r="A226" s="1">
        <f t="shared" si="8"/>
        <v>7.8499999999999801</v>
      </c>
      <c r="B226" s="1">
        <v>275</v>
      </c>
      <c r="C226" s="1">
        <v>4.4000000000000004</v>
      </c>
      <c r="D226" s="1">
        <f t="shared" si="16"/>
        <v>2.7600000000000003E-3</v>
      </c>
      <c r="E226" s="1">
        <v>275</v>
      </c>
      <c r="F226" s="1">
        <v>5</v>
      </c>
      <c r="G226" s="1">
        <f t="shared" si="18"/>
        <v>1E-3</v>
      </c>
    </row>
    <row r="227" spans="1:7" ht="15.75" customHeight="1" x14ac:dyDescent="0.35">
      <c r="A227" s="1">
        <f t="shared" si="8"/>
        <v>7.8999999999999799</v>
      </c>
      <c r="B227" s="1">
        <v>275</v>
      </c>
      <c r="C227" s="1">
        <v>4.4000000000000004</v>
      </c>
      <c r="D227" s="1">
        <f t="shared" si="16"/>
        <v>2.7600000000000003E-3</v>
      </c>
      <c r="E227" s="1">
        <v>275</v>
      </c>
      <c r="F227" s="1">
        <v>5</v>
      </c>
      <c r="G227" s="1">
        <f t="shared" si="18"/>
        <v>1E-3</v>
      </c>
    </row>
    <row r="228" spans="1:7" ht="15.75" customHeight="1" x14ac:dyDescent="0.35">
      <c r="A228" s="1">
        <f t="shared" si="8"/>
        <v>7.9499999999999797</v>
      </c>
      <c r="B228" s="1">
        <v>275</v>
      </c>
      <c r="C228" s="1">
        <v>4.4000000000000004</v>
      </c>
      <c r="D228" s="1">
        <f t="shared" si="16"/>
        <v>2.7600000000000003E-3</v>
      </c>
      <c r="E228" s="1">
        <v>275</v>
      </c>
      <c r="F228" s="1">
        <v>5</v>
      </c>
      <c r="G228" s="1">
        <f t="shared" si="18"/>
        <v>1E-3</v>
      </c>
    </row>
    <row r="229" spans="1:7" ht="15.75" customHeight="1" x14ac:dyDescent="0.35">
      <c r="A229" s="1">
        <f t="shared" si="8"/>
        <v>7.9999999999999796</v>
      </c>
      <c r="B229" s="1">
        <v>275</v>
      </c>
      <c r="C229" s="1">
        <v>4.4000000000000004</v>
      </c>
      <c r="D229" s="1">
        <f t="shared" si="16"/>
        <v>2.7600000000000003E-3</v>
      </c>
      <c r="E229" s="1">
        <v>275</v>
      </c>
      <c r="F229" s="1">
        <v>5</v>
      </c>
      <c r="G229" s="1">
        <f t="shared" si="18"/>
        <v>1E-3</v>
      </c>
    </row>
    <row r="230" spans="1:7" ht="15.75" customHeight="1" x14ac:dyDescent="0.35">
      <c r="A230" s="1">
        <f t="shared" si="8"/>
        <v>8.0499999999999794</v>
      </c>
      <c r="B230" s="1">
        <v>275</v>
      </c>
      <c r="C230" s="1">
        <v>4.4000000000000004</v>
      </c>
      <c r="D230" s="1">
        <f t="shared" si="16"/>
        <v>2.7600000000000003E-3</v>
      </c>
      <c r="E230" s="1">
        <v>275</v>
      </c>
      <c r="F230" s="1">
        <v>5</v>
      </c>
      <c r="G230" s="1">
        <f t="shared" si="18"/>
        <v>1E-3</v>
      </c>
    </row>
    <row r="231" spans="1:7" ht="15.75" customHeight="1" x14ac:dyDescent="0.35">
      <c r="A231" s="1">
        <f t="shared" si="8"/>
        <v>8.0999999999999801</v>
      </c>
      <c r="B231" s="1">
        <v>275</v>
      </c>
      <c r="C231" s="1">
        <v>4.4000000000000004</v>
      </c>
      <c r="D231" s="1">
        <f t="shared" si="16"/>
        <v>2.7600000000000003E-3</v>
      </c>
      <c r="E231" s="1">
        <v>275</v>
      </c>
      <c r="F231" s="1">
        <v>5</v>
      </c>
      <c r="G231" s="1">
        <f t="shared" si="18"/>
        <v>1E-3</v>
      </c>
    </row>
    <row r="232" spans="1:7" ht="15.75" customHeight="1" x14ac:dyDescent="0.35">
      <c r="A232" s="1">
        <f t="shared" si="8"/>
        <v>8.1499999999999808</v>
      </c>
      <c r="B232" s="1">
        <v>275</v>
      </c>
      <c r="C232" s="1">
        <v>4.4000000000000004</v>
      </c>
      <c r="D232" s="1">
        <f t="shared" si="16"/>
        <v>2.7600000000000003E-3</v>
      </c>
      <c r="E232" s="1">
        <v>275</v>
      </c>
      <c r="F232" s="1">
        <v>5</v>
      </c>
      <c r="G232" s="1">
        <f t="shared" si="18"/>
        <v>1E-3</v>
      </c>
    </row>
    <row r="233" spans="1:7" ht="15.75" customHeight="1" x14ac:dyDescent="0.35">
      <c r="A233" s="1">
        <f t="shared" si="8"/>
        <v>8.1999999999999815</v>
      </c>
      <c r="B233" s="1">
        <v>275</v>
      </c>
      <c r="C233" s="1">
        <v>4.4000000000000004</v>
      </c>
      <c r="D233" s="1">
        <f t="shared" si="16"/>
        <v>2.7600000000000003E-3</v>
      </c>
      <c r="E233" s="1">
        <v>275</v>
      </c>
      <c r="F233" s="1">
        <v>5</v>
      </c>
      <c r="G233" s="1">
        <f t="shared" si="18"/>
        <v>1E-3</v>
      </c>
    </row>
    <row r="234" spans="1:7" ht="15.75" customHeight="1" x14ac:dyDescent="0.35">
      <c r="A234" s="1">
        <f t="shared" si="8"/>
        <v>8.2499999999999822</v>
      </c>
      <c r="B234" s="1">
        <v>275</v>
      </c>
      <c r="C234" s="1">
        <v>4.4000000000000004</v>
      </c>
      <c r="D234" s="1">
        <f t="shared" si="16"/>
        <v>2.7600000000000003E-3</v>
      </c>
      <c r="E234" s="1">
        <v>275</v>
      </c>
      <c r="F234" s="1">
        <v>5</v>
      </c>
      <c r="G234" s="1">
        <f t="shared" si="18"/>
        <v>1E-3</v>
      </c>
    </row>
    <row r="235" spans="1:7" ht="15.75" customHeight="1" x14ac:dyDescent="0.35">
      <c r="A235" s="1">
        <f t="shared" si="8"/>
        <v>8.2999999999999829</v>
      </c>
      <c r="B235" s="1">
        <v>275</v>
      </c>
      <c r="C235" s="1">
        <v>4.4000000000000004</v>
      </c>
      <c r="D235" s="1">
        <f t="shared" si="16"/>
        <v>2.7600000000000003E-3</v>
      </c>
      <c r="E235" s="1">
        <v>275</v>
      </c>
      <c r="F235" s="1">
        <v>5</v>
      </c>
      <c r="G235" s="1">
        <f t="shared" si="18"/>
        <v>1E-3</v>
      </c>
    </row>
    <row r="236" spans="1:7" ht="15.75" customHeight="1" x14ac:dyDescent="0.35">
      <c r="A236" s="1">
        <f t="shared" si="8"/>
        <v>8.3499999999999837</v>
      </c>
      <c r="B236" s="1">
        <v>275</v>
      </c>
      <c r="C236" s="1">
        <v>4.4000000000000004</v>
      </c>
      <c r="D236" s="1">
        <f t="shared" si="16"/>
        <v>2.7600000000000003E-3</v>
      </c>
      <c r="E236" s="1">
        <v>275</v>
      </c>
      <c r="F236" s="1">
        <v>5</v>
      </c>
      <c r="G236" s="1">
        <f t="shared" si="18"/>
        <v>1E-3</v>
      </c>
    </row>
    <row r="237" spans="1:7" ht="15.75" customHeight="1" x14ac:dyDescent="0.35">
      <c r="A237" s="1">
        <f t="shared" si="8"/>
        <v>8.3999999999999844</v>
      </c>
      <c r="B237" s="1">
        <v>275</v>
      </c>
      <c r="C237" s="1">
        <v>4.4000000000000004</v>
      </c>
      <c r="D237" s="1">
        <f t="shared" si="16"/>
        <v>2.7600000000000003E-3</v>
      </c>
      <c r="E237" s="1">
        <v>275</v>
      </c>
      <c r="F237" s="1">
        <v>5</v>
      </c>
      <c r="G237" s="1">
        <f t="shared" si="18"/>
        <v>1E-3</v>
      </c>
    </row>
    <row r="238" spans="1:7" ht="15.75" customHeight="1" x14ac:dyDescent="0.35">
      <c r="A238" s="1">
        <f t="shared" si="8"/>
        <v>8.4499999999999851</v>
      </c>
      <c r="B238" s="1">
        <v>275</v>
      </c>
      <c r="C238" s="1">
        <v>4.4000000000000004</v>
      </c>
      <c r="D238" s="1">
        <f t="shared" si="16"/>
        <v>2.7600000000000003E-3</v>
      </c>
      <c r="E238" s="1">
        <v>275</v>
      </c>
      <c r="F238" s="1">
        <v>5</v>
      </c>
      <c r="G238" s="1">
        <f t="shared" si="18"/>
        <v>1E-3</v>
      </c>
    </row>
    <row r="239" spans="1:7" ht="15.75" customHeight="1" x14ac:dyDescent="0.35">
      <c r="A239" s="1">
        <f t="shared" si="8"/>
        <v>8.4999999999999858</v>
      </c>
      <c r="B239" s="1">
        <v>275</v>
      </c>
      <c r="C239" s="1">
        <v>4.4000000000000004</v>
      </c>
      <c r="D239" s="1">
        <f t="shared" si="16"/>
        <v>2.7600000000000003E-3</v>
      </c>
      <c r="E239" s="1">
        <v>275</v>
      </c>
      <c r="F239" s="1">
        <v>5</v>
      </c>
      <c r="G239" s="1">
        <f t="shared" si="18"/>
        <v>1E-3</v>
      </c>
    </row>
    <row r="240" spans="1:7" ht="15.75" customHeight="1" x14ac:dyDescent="0.35">
      <c r="A240" s="1">
        <f t="shared" si="8"/>
        <v>8.5499999999999865</v>
      </c>
      <c r="B240" s="1">
        <v>275</v>
      </c>
      <c r="C240" s="1">
        <v>4.4000000000000004</v>
      </c>
      <c r="D240" s="1">
        <f t="shared" si="16"/>
        <v>2.7600000000000003E-3</v>
      </c>
      <c r="E240" s="1">
        <v>275</v>
      </c>
      <c r="F240" s="1">
        <v>5</v>
      </c>
      <c r="G240" s="1">
        <f t="shared" si="18"/>
        <v>1E-3</v>
      </c>
    </row>
    <row r="241" spans="1:7" ht="15.75" customHeight="1" x14ac:dyDescent="0.35">
      <c r="A241" s="1">
        <f t="shared" si="8"/>
        <v>8.5999999999999872</v>
      </c>
      <c r="B241" s="1">
        <v>275</v>
      </c>
      <c r="C241" s="1">
        <v>4.4000000000000004</v>
      </c>
      <c r="D241" s="1">
        <f t="shared" si="16"/>
        <v>2.7600000000000003E-3</v>
      </c>
      <c r="E241" s="1">
        <v>275</v>
      </c>
      <c r="F241" s="1">
        <v>5</v>
      </c>
      <c r="G241" s="1">
        <f t="shared" si="18"/>
        <v>1E-3</v>
      </c>
    </row>
    <row r="242" spans="1:7" ht="15.75" customHeight="1" x14ac:dyDescent="0.35">
      <c r="A242" s="1">
        <f t="shared" si="8"/>
        <v>8.6499999999999879</v>
      </c>
      <c r="B242" s="1">
        <v>275</v>
      </c>
      <c r="C242" s="1">
        <v>4.4000000000000004</v>
      </c>
      <c r="D242" s="1">
        <f t="shared" si="16"/>
        <v>2.7600000000000003E-3</v>
      </c>
      <c r="E242" s="1">
        <v>275</v>
      </c>
      <c r="F242" s="1">
        <v>5</v>
      </c>
      <c r="G242" s="1">
        <f t="shared" si="18"/>
        <v>1E-3</v>
      </c>
    </row>
    <row r="243" spans="1:7" ht="15.75" customHeight="1" x14ac:dyDescent="0.35">
      <c r="A243" s="1">
        <f t="shared" si="8"/>
        <v>8.6999999999999886</v>
      </c>
      <c r="B243" s="1">
        <v>275</v>
      </c>
      <c r="C243" s="1">
        <v>4.4000000000000004</v>
      </c>
      <c r="D243" s="1">
        <f t="shared" si="16"/>
        <v>2.7600000000000003E-3</v>
      </c>
      <c r="E243" s="1">
        <v>275</v>
      </c>
      <c r="F243" s="1">
        <v>5</v>
      </c>
      <c r="G243" s="1">
        <f t="shared" si="18"/>
        <v>1E-3</v>
      </c>
    </row>
    <row r="244" spans="1:7" ht="15.75" customHeight="1" x14ac:dyDescent="0.35">
      <c r="A244" s="1">
        <f t="shared" si="8"/>
        <v>8.7499999999999893</v>
      </c>
      <c r="B244" s="1">
        <v>275</v>
      </c>
      <c r="C244" s="1">
        <v>4.4000000000000004</v>
      </c>
      <c r="D244" s="1">
        <f t="shared" si="16"/>
        <v>2.7600000000000003E-3</v>
      </c>
      <c r="E244" s="1">
        <v>275</v>
      </c>
      <c r="F244" s="1">
        <v>5</v>
      </c>
      <c r="G244" s="1">
        <f t="shared" si="18"/>
        <v>1E-3</v>
      </c>
    </row>
    <row r="245" spans="1:7" ht="15.75" customHeight="1" x14ac:dyDescent="0.35">
      <c r="A245" s="1">
        <f t="shared" si="8"/>
        <v>8.7999999999999901</v>
      </c>
      <c r="B245" s="1">
        <v>275</v>
      </c>
      <c r="C245" s="1">
        <v>4.4000000000000004</v>
      </c>
      <c r="D245" s="1">
        <f t="shared" si="16"/>
        <v>2.7600000000000003E-3</v>
      </c>
      <c r="E245" s="1">
        <v>275</v>
      </c>
      <c r="F245" s="1">
        <v>5</v>
      </c>
      <c r="G245" s="1">
        <f t="shared" si="18"/>
        <v>1E-3</v>
      </c>
    </row>
    <row r="246" spans="1:7" ht="15.75" customHeight="1" x14ac:dyDescent="0.35">
      <c r="A246" s="1">
        <f t="shared" si="8"/>
        <v>8.8499999999999908</v>
      </c>
      <c r="B246" s="1">
        <v>275</v>
      </c>
      <c r="C246" s="1">
        <v>4.4000000000000004</v>
      </c>
      <c r="D246" s="1">
        <f t="shared" si="16"/>
        <v>2.7600000000000003E-3</v>
      </c>
      <c r="E246" s="1">
        <v>275</v>
      </c>
      <c r="F246" s="1">
        <v>5</v>
      </c>
      <c r="G246" s="1">
        <f t="shared" si="18"/>
        <v>1E-3</v>
      </c>
    </row>
    <row r="247" spans="1:7" ht="15.75" customHeight="1" x14ac:dyDescent="0.35">
      <c r="A247" s="1">
        <f t="shared" si="8"/>
        <v>8.8999999999999915</v>
      </c>
      <c r="B247" s="1">
        <v>275</v>
      </c>
      <c r="C247" s="1">
        <v>4.4000000000000004</v>
      </c>
      <c r="D247" s="1">
        <f t="shared" si="16"/>
        <v>2.7600000000000003E-3</v>
      </c>
      <c r="E247" s="1">
        <v>275</v>
      </c>
      <c r="F247" s="1">
        <v>5</v>
      </c>
      <c r="G247" s="1">
        <f t="shared" si="18"/>
        <v>1E-3</v>
      </c>
    </row>
    <row r="248" spans="1:7" ht="15.75" customHeight="1" x14ac:dyDescent="0.35">
      <c r="A248" s="1">
        <f t="shared" si="8"/>
        <v>8.9499999999999922</v>
      </c>
      <c r="B248" s="1">
        <v>275</v>
      </c>
      <c r="C248" s="1">
        <v>4.4000000000000004</v>
      </c>
      <c r="D248" s="1">
        <f t="shared" si="16"/>
        <v>2.7600000000000003E-3</v>
      </c>
      <c r="E248" s="1">
        <v>275</v>
      </c>
      <c r="F248" s="1">
        <v>5</v>
      </c>
      <c r="G248" s="1">
        <f t="shared" si="18"/>
        <v>1E-3</v>
      </c>
    </row>
    <row r="249" spans="1:7" ht="15.75" customHeight="1" x14ac:dyDescent="0.35">
      <c r="A249" s="1">
        <f t="shared" si="8"/>
        <v>8.9999999999999929</v>
      </c>
      <c r="B249" s="1">
        <v>275</v>
      </c>
      <c r="C249" s="1">
        <v>4.4000000000000004</v>
      </c>
      <c r="D249" s="1">
        <f t="shared" si="16"/>
        <v>2.7600000000000003E-3</v>
      </c>
      <c r="E249" s="1">
        <v>275</v>
      </c>
      <c r="F249" s="1">
        <v>5</v>
      </c>
      <c r="G249" s="1">
        <f t="shared" si="18"/>
        <v>1E-3</v>
      </c>
    </row>
    <row r="250" spans="1:7" ht="15.75" customHeight="1" x14ac:dyDescent="0.35">
      <c r="A250" s="1">
        <f t="shared" si="8"/>
        <v>9.0499999999999936</v>
      </c>
      <c r="B250" s="1">
        <v>275</v>
      </c>
      <c r="C250" s="1">
        <v>4.4000000000000004</v>
      </c>
      <c r="D250" s="1">
        <f t="shared" si="16"/>
        <v>2.7600000000000003E-3</v>
      </c>
      <c r="E250" s="1">
        <v>275</v>
      </c>
      <c r="F250" s="1">
        <v>5</v>
      </c>
      <c r="G250" s="1">
        <f t="shared" si="18"/>
        <v>1E-3</v>
      </c>
    </row>
    <row r="251" spans="1:7" ht="15.75" customHeight="1" x14ac:dyDescent="0.35">
      <c r="A251" s="1">
        <f t="shared" si="8"/>
        <v>9.0999999999999943</v>
      </c>
      <c r="B251" s="1">
        <v>275</v>
      </c>
      <c r="C251" s="1">
        <v>4.4000000000000004</v>
      </c>
      <c r="D251" s="1">
        <f t="shared" si="16"/>
        <v>2.7600000000000003E-3</v>
      </c>
      <c r="E251" s="1">
        <v>275</v>
      </c>
      <c r="F251" s="1">
        <v>5</v>
      </c>
      <c r="G251" s="1">
        <f t="shared" si="18"/>
        <v>1E-3</v>
      </c>
    </row>
    <row r="252" spans="1:7" ht="15.75" customHeight="1" x14ac:dyDescent="0.35">
      <c r="A252" s="1">
        <f t="shared" si="8"/>
        <v>9.149999999999995</v>
      </c>
      <c r="B252" s="1">
        <v>275</v>
      </c>
      <c r="C252" s="1">
        <v>4.4000000000000004</v>
      </c>
      <c r="D252" s="1">
        <f t="shared" si="16"/>
        <v>2.7600000000000003E-3</v>
      </c>
      <c r="E252" s="1">
        <v>275</v>
      </c>
      <c r="F252" s="1">
        <v>5</v>
      </c>
      <c r="G252" s="1">
        <f t="shared" si="18"/>
        <v>1E-3</v>
      </c>
    </row>
    <row r="253" spans="1:7" ht="15.75" customHeight="1" x14ac:dyDescent="0.35">
      <c r="A253" s="1">
        <f t="shared" si="8"/>
        <v>9.1999999999999957</v>
      </c>
      <c r="B253" s="1">
        <v>275</v>
      </c>
      <c r="C253" s="1">
        <v>4.4000000000000004</v>
      </c>
      <c r="D253" s="1">
        <f t="shared" si="16"/>
        <v>2.7600000000000003E-3</v>
      </c>
      <c r="E253" s="1">
        <v>275</v>
      </c>
      <c r="F253" s="1">
        <v>5</v>
      </c>
      <c r="G253" s="1">
        <f t="shared" si="18"/>
        <v>1E-3</v>
      </c>
    </row>
    <row r="254" spans="1:7" ht="15.75" customHeight="1" x14ac:dyDescent="0.35">
      <c r="A254" s="1">
        <f t="shared" si="8"/>
        <v>9.2499999999999964</v>
      </c>
      <c r="B254" s="1">
        <v>275</v>
      </c>
      <c r="C254" s="1">
        <v>4.4000000000000004</v>
      </c>
      <c r="D254" s="1">
        <f t="shared" si="16"/>
        <v>2.7600000000000003E-3</v>
      </c>
      <c r="E254" s="1">
        <v>275</v>
      </c>
      <c r="F254" s="1">
        <v>5</v>
      </c>
      <c r="G254" s="1">
        <f t="shared" si="18"/>
        <v>1E-3</v>
      </c>
    </row>
    <row r="255" spans="1:7" ht="15.75" customHeight="1" x14ac:dyDescent="0.35">
      <c r="A255" s="1">
        <f t="shared" si="8"/>
        <v>9.2999999999999972</v>
      </c>
      <c r="B255" s="1">
        <v>275</v>
      </c>
      <c r="C255" s="1">
        <v>4.4000000000000004</v>
      </c>
      <c r="D255" s="1">
        <f t="shared" si="16"/>
        <v>2.7600000000000003E-3</v>
      </c>
      <c r="E255" s="1">
        <v>275</v>
      </c>
      <c r="F255" s="1">
        <v>5</v>
      </c>
      <c r="G255" s="1">
        <f t="shared" si="18"/>
        <v>1E-3</v>
      </c>
    </row>
    <row r="256" spans="1:7" ht="15.75" customHeight="1" x14ac:dyDescent="0.35">
      <c r="A256" s="1">
        <f t="shared" si="8"/>
        <v>9.3499999999999979</v>
      </c>
      <c r="B256" s="1">
        <v>275</v>
      </c>
      <c r="C256" s="1">
        <v>4.4000000000000004</v>
      </c>
      <c r="D256" s="1">
        <f t="shared" si="16"/>
        <v>2.7600000000000003E-3</v>
      </c>
      <c r="E256" s="1">
        <v>275</v>
      </c>
      <c r="F256" s="1">
        <v>5</v>
      </c>
      <c r="G256" s="1">
        <f t="shared" si="18"/>
        <v>1E-3</v>
      </c>
    </row>
    <row r="257" spans="1:7" ht="15.75" customHeight="1" x14ac:dyDescent="0.35">
      <c r="A257" s="1">
        <f t="shared" si="8"/>
        <v>9.3999999999999986</v>
      </c>
      <c r="B257" s="1">
        <v>275</v>
      </c>
      <c r="C257" s="1">
        <v>4.4000000000000004</v>
      </c>
      <c r="D257" s="1">
        <f t="shared" si="16"/>
        <v>2.7600000000000003E-3</v>
      </c>
      <c r="E257" s="1">
        <v>275</v>
      </c>
      <c r="F257" s="1">
        <v>5</v>
      </c>
      <c r="G257" s="1">
        <f t="shared" si="18"/>
        <v>1E-3</v>
      </c>
    </row>
    <row r="258" spans="1:7" ht="15.75" customHeight="1" x14ac:dyDescent="0.35">
      <c r="A258" s="1">
        <f t="shared" si="8"/>
        <v>9.4499999999999993</v>
      </c>
      <c r="B258" s="1">
        <v>275</v>
      </c>
      <c r="C258" s="1">
        <v>4.4000000000000004</v>
      </c>
      <c r="D258" s="1">
        <f t="shared" si="16"/>
        <v>2.7600000000000003E-3</v>
      </c>
      <c r="E258" s="1">
        <v>275</v>
      </c>
      <c r="F258" s="1">
        <v>5</v>
      </c>
      <c r="G258" s="1">
        <f t="shared" si="18"/>
        <v>1E-3</v>
      </c>
    </row>
    <row r="259" spans="1:7" ht="15.75" customHeight="1" x14ac:dyDescent="0.35">
      <c r="A259" s="1">
        <f t="shared" si="8"/>
        <v>9.5</v>
      </c>
      <c r="B259" s="1">
        <v>275</v>
      </c>
      <c r="C259" s="1">
        <v>4.4000000000000004</v>
      </c>
      <c r="D259" s="1">
        <f t="shared" si="16"/>
        <v>2.7600000000000003E-3</v>
      </c>
      <c r="E259" s="1">
        <v>275</v>
      </c>
      <c r="F259" s="1">
        <v>5</v>
      </c>
      <c r="G259" s="1">
        <f t="shared" si="18"/>
        <v>1E-3</v>
      </c>
    </row>
    <row r="260" spans="1:7" ht="15.75" customHeight="1" x14ac:dyDescent="0.35">
      <c r="A260" s="1">
        <f t="shared" si="8"/>
        <v>9.5500000000000007</v>
      </c>
      <c r="B260" s="1">
        <v>275</v>
      </c>
      <c r="C260" s="1">
        <v>4.4000000000000004</v>
      </c>
      <c r="D260" s="1">
        <f t="shared" si="16"/>
        <v>2.7600000000000003E-3</v>
      </c>
      <c r="E260" s="1">
        <v>275</v>
      </c>
      <c r="F260" s="1">
        <v>5</v>
      </c>
      <c r="G260" s="1">
        <f t="shared" si="18"/>
        <v>1E-3</v>
      </c>
    </row>
    <row r="261" spans="1:7" ht="15.75" customHeight="1" x14ac:dyDescent="0.35">
      <c r="A261" s="1">
        <f t="shared" si="8"/>
        <v>9.6000000000000014</v>
      </c>
      <c r="B261" s="1">
        <v>275</v>
      </c>
      <c r="C261" s="1">
        <v>4.4000000000000004</v>
      </c>
      <c r="D261" s="1">
        <f t="shared" si="16"/>
        <v>2.7600000000000003E-3</v>
      </c>
      <c r="E261" s="1">
        <v>275</v>
      </c>
      <c r="F261" s="1">
        <v>5</v>
      </c>
      <c r="G261" s="1">
        <f t="shared" si="18"/>
        <v>1E-3</v>
      </c>
    </row>
    <row r="262" spans="1:7" ht="15.75" customHeight="1" x14ac:dyDescent="0.35">
      <c r="A262" s="1">
        <f t="shared" si="8"/>
        <v>9.6500000000000021</v>
      </c>
      <c r="B262" s="1">
        <v>275</v>
      </c>
      <c r="C262" s="1">
        <v>4.4000000000000004</v>
      </c>
      <c r="D262" s="1">
        <f t="shared" si="16"/>
        <v>2.7600000000000003E-3</v>
      </c>
      <c r="E262" s="1">
        <v>150</v>
      </c>
      <c r="F262" s="1">
        <v>5</v>
      </c>
      <c r="G262" s="1">
        <f t="shared" si="18"/>
        <v>1E-3</v>
      </c>
    </row>
    <row r="263" spans="1:7" ht="15.75" customHeight="1" x14ac:dyDescent="0.35">
      <c r="A263" s="1">
        <f t="shared" si="8"/>
        <v>9.7000000000000028</v>
      </c>
      <c r="B263" s="1">
        <v>275</v>
      </c>
      <c r="C263" s="1">
        <v>4.4000000000000004</v>
      </c>
      <c r="D263" s="1">
        <f t="shared" si="16"/>
        <v>2.7600000000000003E-3</v>
      </c>
      <c r="E263" s="1">
        <v>150</v>
      </c>
      <c r="F263" s="1">
        <v>5</v>
      </c>
      <c r="G263" s="1">
        <f t="shared" si="18"/>
        <v>1E-3</v>
      </c>
    </row>
    <row r="264" spans="1:7" ht="15.75" customHeight="1" x14ac:dyDescent="0.35">
      <c r="A264" s="1">
        <f t="shared" si="8"/>
        <v>9.7500000000000036</v>
      </c>
      <c r="B264" s="1">
        <v>275</v>
      </c>
      <c r="C264" s="1">
        <v>4.4000000000000004</v>
      </c>
      <c r="D264" s="1">
        <f t="shared" si="16"/>
        <v>2.7600000000000003E-3</v>
      </c>
      <c r="E264" s="1">
        <v>150</v>
      </c>
      <c r="F264" s="1">
        <v>5</v>
      </c>
      <c r="G264" s="1">
        <f t="shared" si="18"/>
        <v>1E-3</v>
      </c>
    </row>
    <row r="265" spans="1:7" ht="15.75" customHeight="1" x14ac:dyDescent="0.35">
      <c r="A265" s="1">
        <f t="shared" si="8"/>
        <v>9.8000000000000043</v>
      </c>
      <c r="B265" s="1">
        <v>275</v>
      </c>
      <c r="C265" s="1">
        <v>4.4000000000000004</v>
      </c>
      <c r="D265" s="1">
        <f t="shared" si="16"/>
        <v>2.7600000000000003E-3</v>
      </c>
      <c r="E265" s="1">
        <v>150</v>
      </c>
      <c r="F265" s="1">
        <v>5</v>
      </c>
      <c r="G265" s="1">
        <f t="shared" si="18"/>
        <v>1E-3</v>
      </c>
    </row>
    <row r="266" spans="1:7" ht="15.75" customHeight="1" x14ac:dyDescent="0.35">
      <c r="A266" s="1">
        <f t="shared" si="8"/>
        <v>9.850000000000005</v>
      </c>
      <c r="B266" s="1">
        <v>275</v>
      </c>
      <c r="C266" s="1">
        <v>4.4000000000000004</v>
      </c>
      <c r="D266" s="1">
        <f t="shared" si="16"/>
        <v>2.7600000000000003E-3</v>
      </c>
      <c r="E266" s="1">
        <v>150</v>
      </c>
      <c r="F266" s="1">
        <v>5</v>
      </c>
      <c r="G266" s="1">
        <f t="shared" si="18"/>
        <v>1E-3</v>
      </c>
    </row>
    <row r="267" spans="1:7" ht="15.75" customHeight="1" x14ac:dyDescent="0.35">
      <c r="A267" s="1">
        <f t="shared" si="8"/>
        <v>9.9000000000000057</v>
      </c>
      <c r="B267" s="1">
        <v>275</v>
      </c>
      <c r="C267" s="1">
        <v>4.4000000000000004</v>
      </c>
      <c r="D267" s="1">
        <f t="shared" si="16"/>
        <v>2.7600000000000003E-3</v>
      </c>
      <c r="E267" s="1">
        <v>150</v>
      </c>
      <c r="F267" s="1">
        <v>5</v>
      </c>
      <c r="G267" s="1">
        <f t="shared" si="18"/>
        <v>1E-3</v>
      </c>
    </row>
    <row r="268" spans="1:7" ht="15.75" customHeight="1" x14ac:dyDescent="0.35">
      <c r="A268" s="1">
        <f t="shared" si="8"/>
        <v>9.9500000000000064</v>
      </c>
      <c r="B268" s="1">
        <v>275</v>
      </c>
      <c r="C268" s="1">
        <v>4.4000000000000004</v>
      </c>
      <c r="D268" s="1">
        <f t="shared" si="16"/>
        <v>2.7600000000000003E-3</v>
      </c>
      <c r="E268" s="1">
        <v>150</v>
      </c>
      <c r="F268" s="1">
        <v>5</v>
      </c>
      <c r="G268" s="1">
        <f t="shared" si="18"/>
        <v>1E-3</v>
      </c>
    </row>
    <row r="269" spans="1:7" ht="15.75" customHeight="1" x14ac:dyDescent="0.35">
      <c r="A269" s="1">
        <f t="shared" si="8"/>
        <v>10.000000000000007</v>
      </c>
      <c r="B269" s="1">
        <v>275</v>
      </c>
      <c r="C269" s="1">
        <v>4.4000000000000004</v>
      </c>
      <c r="D269" s="1">
        <f t="shared" si="16"/>
        <v>2.7600000000000003E-3</v>
      </c>
      <c r="E269" s="1">
        <v>150</v>
      </c>
      <c r="F269" s="1">
        <v>5</v>
      </c>
      <c r="G269" s="1">
        <f t="shared" si="18"/>
        <v>1E-3</v>
      </c>
    </row>
    <row r="270" spans="1:7" ht="15.75" customHeight="1" x14ac:dyDescent="0.35">
      <c r="A270" s="1">
        <f t="shared" si="8"/>
        <v>10.050000000000008</v>
      </c>
      <c r="B270" s="1">
        <v>275</v>
      </c>
      <c r="C270" s="1">
        <v>4.4000000000000004</v>
      </c>
      <c r="D270" s="1">
        <f t="shared" si="16"/>
        <v>2.7600000000000003E-3</v>
      </c>
      <c r="E270" s="1">
        <v>150</v>
      </c>
      <c r="F270" s="1">
        <v>5</v>
      </c>
      <c r="G270" s="1">
        <f t="shared" si="18"/>
        <v>1E-3</v>
      </c>
    </row>
    <row r="271" spans="1:7" ht="15.75" customHeight="1" x14ac:dyDescent="0.35">
      <c r="A271" s="1">
        <f t="shared" si="8"/>
        <v>10.100000000000009</v>
      </c>
      <c r="B271" s="1">
        <v>275</v>
      </c>
      <c r="C271" s="1">
        <v>4.4000000000000004</v>
      </c>
      <c r="D271" s="1">
        <f t="shared" si="16"/>
        <v>2.7600000000000003E-3</v>
      </c>
      <c r="E271" s="1">
        <v>150</v>
      </c>
      <c r="F271" s="1">
        <v>5</v>
      </c>
      <c r="G271" s="1">
        <f t="shared" si="18"/>
        <v>1E-3</v>
      </c>
    </row>
    <row r="272" spans="1:7" ht="15.75" customHeight="1" x14ac:dyDescent="0.35">
      <c r="A272" s="1">
        <f t="shared" si="8"/>
        <v>10.150000000000009</v>
      </c>
      <c r="B272" s="1">
        <v>275</v>
      </c>
      <c r="C272" s="1">
        <v>4.4000000000000004</v>
      </c>
      <c r="D272" s="1">
        <f t="shared" si="16"/>
        <v>2.7600000000000003E-3</v>
      </c>
      <c r="E272" s="1">
        <v>150</v>
      </c>
      <c r="F272" s="1">
        <v>5</v>
      </c>
      <c r="G272" s="1">
        <f t="shared" si="18"/>
        <v>1E-3</v>
      </c>
    </row>
    <row r="273" spans="1:7" ht="15.75" customHeight="1" x14ac:dyDescent="0.35">
      <c r="A273" s="1">
        <f t="shared" si="8"/>
        <v>10.20000000000001</v>
      </c>
      <c r="B273" s="1">
        <v>275</v>
      </c>
      <c r="C273" s="1">
        <v>4.4000000000000004</v>
      </c>
      <c r="D273" s="1">
        <f t="shared" si="16"/>
        <v>2.7600000000000003E-3</v>
      </c>
      <c r="E273" s="1">
        <v>150</v>
      </c>
      <c r="F273" s="1">
        <v>5</v>
      </c>
      <c r="G273" s="1">
        <f t="shared" si="18"/>
        <v>1E-3</v>
      </c>
    </row>
    <row r="274" spans="1:7" ht="15.75" customHeight="1" x14ac:dyDescent="0.35">
      <c r="A274" s="1">
        <f t="shared" si="8"/>
        <v>10.250000000000011</v>
      </c>
      <c r="B274" s="1">
        <v>275</v>
      </c>
      <c r="C274" s="1">
        <v>4.4000000000000004</v>
      </c>
      <c r="D274" s="1">
        <f t="shared" si="16"/>
        <v>2.7600000000000003E-3</v>
      </c>
      <c r="E274" s="1">
        <v>150</v>
      </c>
      <c r="F274" s="1">
        <v>5</v>
      </c>
      <c r="G274" s="1">
        <f t="shared" si="18"/>
        <v>1E-3</v>
      </c>
    </row>
    <row r="275" spans="1:7" ht="15.75" customHeight="1" x14ac:dyDescent="0.35">
      <c r="A275" s="1">
        <f t="shared" si="8"/>
        <v>10.300000000000011</v>
      </c>
      <c r="B275" s="1">
        <v>150</v>
      </c>
      <c r="C275" s="1">
        <v>4.4000000000000004</v>
      </c>
      <c r="D275" s="1">
        <f t="shared" si="16"/>
        <v>2.7600000000000003E-3</v>
      </c>
      <c r="E275" s="1">
        <v>150</v>
      </c>
      <c r="F275" s="1">
        <v>5</v>
      </c>
      <c r="G275" s="1">
        <f t="shared" si="18"/>
        <v>1E-3</v>
      </c>
    </row>
    <row r="276" spans="1:7" ht="15.75" customHeight="1" x14ac:dyDescent="0.35">
      <c r="A276" s="1">
        <f t="shared" si="8"/>
        <v>10.350000000000012</v>
      </c>
      <c r="B276" s="1">
        <v>150</v>
      </c>
      <c r="C276" s="1">
        <v>4.4000000000000004</v>
      </c>
      <c r="D276" s="1">
        <f t="shared" si="16"/>
        <v>2.7600000000000003E-3</v>
      </c>
      <c r="E276" s="1">
        <v>150</v>
      </c>
      <c r="F276" s="1">
        <v>5</v>
      </c>
      <c r="G276" s="1">
        <f t="shared" si="18"/>
        <v>1E-3</v>
      </c>
    </row>
    <row r="277" spans="1:7" ht="15.75" customHeight="1" x14ac:dyDescent="0.35">
      <c r="A277" s="1">
        <f t="shared" si="8"/>
        <v>10.400000000000013</v>
      </c>
      <c r="B277" s="1">
        <v>150</v>
      </c>
      <c r="C277" s="1">
        <v>4.4000000000000004</v>
      </c>
      <c r="D277" s="1">
        <f t="shared" si="16"/>
        <v>2.7600000000000003E-3</v>
      </c>
      <c r="E277" s="1">
        <v>150</v>
      </c>
      <c r="F277" s="1">
        <v>5</v>
      </c>
      <c r="G277" s="1">
        <f t="shared" si="18"/>
        <v>1E-3</v>
      </c>
    </row>
    <row r="278" spans="1:7" ht="15.75" customHeight="1" x14ac:dyDescent="0.35">
      <c r="A278" s="1">
        <f t="shared" si="8"/>
        <v>10.450000000000014</v>
      </c>
      <c r="B278" s="1">
        <v>150</v>
      </c>
      <c r="C278" s="1">
        <v>4.4000000000000004</v>
      </c>
      <c r="D278" s="1">
        <f t="shared" si="16"/>
        <v>2.7600000000000003E-3</v>
      </c>
      <c r="E278" s="1">
        <v>150</v>
      </c>
      <c r="F278" s="1">
        <v>5</v>
      </c>
      <c r="G278" s="1">
        <f t="shared" si="18"/>
        <v>1E-3</v>
      </c>
    </row>
    <row r="279" spans="1:7" ht="15.75" customHeight="1" x14ac:dyDescent="0.35">
      <c r="A279" s="1">
        <f t="shared" si="8"/>
        <v>10.500000000000014</v>
      </c>
      <c r="B279" s="1">
        <v>150</v>
      </c>
      <c r="C279" s="1">
        <v>4.4000000000000004</v>
      </c>
      <c r="D279" s="1">
        <f t="shared" si="16"/>
        <v>2.7600000000000003E-3</v>
      </c>
      <c r="E279" s="1">
        <v>150</v>
      </c>
      <c r="F279" s="1">
        <v>5</v>
      </c>
      <c r="G279" s="1">
        <f t="shared" si="18"/>
        <v>1E-3</v>
      </c>
    </row>
    <row r="280" spans="1:7" ht="15.75" customHeight="1" x14ac:dyDescent="0.35">
      <c r="A280" s="1">
        <f t="shared" si="8"/>
        <v>10.550000000000015</v>
      </c>
      <c r="B280" s="1">
        <v>150</v>
      </c>
      <c r="C280" s="1">
        <v>4.4000000000000004</v>
      </c>
      <c r="D280" s="1">
        <f t="shared" si="16"/>
        <v>2.7600000000000003E-3</v>
      </c>
      <c r="E280" s="1">
        <v>150</v>
      </c>
      <c r="F280" s="1">
        <v>5</v>
      </c>
      <c r="G280" s="1">
        <f t="shared" si="18"/>
        <v>1E-3</v>
      </c>
    </row>
    <row r="281" spans="1:7" ht="15.75" customHeight="1" x14ac:dyDescent="0.35">
      <c r="A281" s="1">
        <f t="shared" si="8"/>
        <v>10.600000000000016</v>
      </c>
      <c r="B281" s="1">
        <v>150</v>
      </c>
      <c r="C281" s="1">
        <v>4.4000000000000004</v>
      </c>
      <c r="D281" s="1">
        <f t="shared" si="16"/>
        <v>2.7600000000000003E-3</v>
      </c>
      <c r="E281" s="1">
        <v>150</v>
      </c>
      <c r="F281" s="1">
        <v>5</v>
      </c>
      <c r="G281" s="1">
        <f t="shared" si="18"/>
        <v>1E-3</v>
      </c>
    </row>
    <row r="282" spans="1:7" ht="15.75" customHeight="1" x14ac:dyDescent="0.35">
      <c r="A282" s="1">
        <f t="shared" si="8"/>
        <v>10.650000000000016</v>
      </c>
      <c r="B282" s="1">
        <v>150</v>
      </c>
      <c r="C282" s="1">
        <v>4.4000000000000004</v>
      </c>
      <c r="D282" s="1">
        <f t="shared" si="16"/>
        <v>2.7600000000000003E-3</v>
      </c>
      <c r="E282" s="1">
        <v>150</v>
      </c>
      <c r="F282" s="1">
        <v>5</v>
      </c>
      <c r="G282" s="1">
        <f t="shared" si="18"/>
        <v>1E-3</v>
      </c>
    </row>
    <row r="283" spans="1:7" ht="15.75" customHeight="1" x14ac:dyDescent="0.35">
      <c r="A283" s="1">
        <f t="shared" si="8"/>
        <v>10.700000000000017</v>
      </c>
      <c r="B283" s="1">
        <v>150</v>
      </c>
      <c r="C283" s="1">
        <v>4.4000000000000004</v>
      </c>
      <c r="D283" s="1">
        <f t="shared" si="16"/>
        <v>2.7600000000000003E-3</v>
      </c>
      <c r="E283" s="1">
        <v>150</v>
      </c>
      <c r="F283" s="1">
        <v>5</v>
      </c>
      <c r="G283" s="1">
        <f t="shared" si="18"/>
        <v>1E-3</v>
      </c>
    </row>
    <row r="284" spans="1:7" ht="15.75" customHeight="1" x14ac:dyDescent="0.35">
      <c r="A284" s="1">
        <f t="shared" si="8"/>
        <v>10.750000000000018</v>
      </c>
      <c r="B284" s="1">
        <v>150</v>
      </c>
      <c r="C284" s="1">
        <v>4.4000000000000004</v>
      </c>
      <c r="D284" s="1">
        <f t="shared" si="16"/>
        <v>2.7600000000000003E-3</v>
      </c>
      <c r="E284" s="1">
        <v>150</v>
      </c>
      <c r="F284" s="1">
        <v>5</v>
      </c>
      <c r="G284" s="1">
        <f t="shared" si="18"/>
        <v>1E-3</v>
      </c>
    </row>
    <row r="285" spans="1:7" ht="15.75" customHeight="1" x14ac:dyDescent="0.35">
      <c r="A285" s="1">
        <f t="shared" si="8"/>
        <v>10.800000000000018</v>
      </c>
      <c r="B285" s="1">
        <v>150</v>
      </c>
      <c r="C285" s="1">
        <v>4.4000000000000004</v>
      </c>
      <c r="D285" s="1">
        <f t="shared" si="16"/>
        <v>2.7600000000000003E-3</v>
      </c>
      <c r="E285" s="1">
        <v>150</v>
      </c>
      <c r="F285" s="1">
        <v>5</v>
      </c>
      <c r="G285" s="1">
        <f t="shared" si="18"/>
        <v>1E-3</v>
      </c>
    </row>
    <row r="286" spans="1:7" ht="15.75" customHeight="1" x14ac:dyDescent="0.35">
      <c r="A286" s="1">
        <f t="shared" si="8"/>
        <v>10.850000000000019</v>
      </c>
      <c r="B286" s="1">
        <v>150</v>
      </c>
      <c r="C286" s="1">
        <v>4.4000000000000004</v>
      </c>
      <c r="D286" s="1">
        <f t="shared" si="16"/>
        <v>2.7600000000000003E-3</v>
      </c>
      <c r="E286" s="1">
        <v>150</v>
      </c>
      <c r="F286" s="1">
        <v>5</v>
      </c>
      <c r="G286" s="1">
        <f t="shared" si="18"/>
        <v>1E-3</v>
      </c>
    </row>
    <row r="287" spans="1:7" ht="15.75" customHeight="1" x14ac:dyDescent="0.35">
      <c r="A287" s="1">
        <f t="shared" si="8"/>
        <v>10.90000000000002</v>
      </c>
      <c r="B287" s="1">
        <v>150</v>
      </c>
      <c r="C287" s="1">
        <v>4.4000000000000004</v>
      </c>
      <c r="D287" s="1">
        <f t="shared" si="16"/>
        <v>2.7600000000000003E-3</v>
      </c>
      <c r="E287" s="1">
        <v>150</v>
      </c>
      <c r="F287" s="1">
        <v>5</v>
      </c>
      <c r="G287" s="1">
        <f t="shared" si="18"/>
        <v>1E-3</v>
      </c>
    </row>
    <row r="288" spans="1:7" ht="15.75" customHeight="1" x14ac:dyDescent="0.35">
      <c r="A288" s="1">
        <f t="shared" si="8"/>
        <v>10.950000000000021</v>
      </c>
      <c r="B288" s="1">
        <v>150</v>
      </c>
      <c r="C288" s="1">
        <v>4.4000000000000004</v>
      </c>
      <c r="D288" s="1">
        <f t="shared" si="16"/>
        <v>2.7600000000000003E-3</v>
      </c>
      <c r="E288" s="1">
        <v>150</v>
      </c>
      <c r="F288" s="1">
        <v>5</v>
      </c>
      <c r="G288" s="1">
        <f t="shared" si="18"/>
        <v>1E-3</v>
      </c>
    </row>
    <row r="289" spans="1:7" ht="15.75" customHeight="1" x14ac:dyDescent="0.35">
      <c r="A289" s="1">
        <f t="shared" si="8"/>
        <v>11.000000000000021</v>
      </c>
      <c r="B289" s="1">
        <v>150</v>
      </c>
      <c r="C289" s="1">
        <v>4.4000000000000004</v>
      </c>
      <c r="D289" s="1">
        <f t="shared" si="16"/>
        <v>2.7600000000000003E-3</v>
      </c>
      <c r="E289" s="1">
        <v>150</v>
      </c>
      <c r="F289" s="1">
        <v>5</v>
      </c>
      <c r="G289" s="1">
        <f t="shared" si="18"/>
        <v>1E-3</v>
      </c>
    </row>
    <row r="290" spans="1:7" ht="15.75" customHeight="1" x14ac:dyDescent="0.35">
      <c r="A290" s="1">
        <f t="shared" si="8"/>
        <v>11.050000000000022</v>
      </c>
      <c r="B290" s="1">
        <v>150</v>
      </c>
      <c r="C290" s="1">
        <v>4.4000000000000004</v>
      </c>
      <c r="D290" s="1">
        <f>G8</f>
        <v>4.7600000000000003E-3</v>
      </c>
      <c r="E290" s="1">
        <v>150</v>
      </c>
      <c r="F290" s="1">
        <v>5</v>
      </c>
      <c r="G290" s="1">
        <f t="shared" si="18"/>
        <v>1E-3</v>
      </c>
    </row>
    <row r="291" spans="1:7" ht="15.75" customHeight="1" x14ac:dyDescent="0.35">
      <c r="A291" s="1">
        <f t="shared" si="8"/>
        <v>11.100000000000023</v>
      </c>
      <c r="B291" s="1">
        <v>150</v>
      </c>
      <c r="C291" s="1">
        <v>4.4000000000000004</v>
      </c>
      <c r="D291" s="1">
        <f t="shared" ref="D291:D313" si="19">D$290</f>
        <v>4.7600000000000003E-3</v>
      </c>
      <c r="E291" s="1">
        <v>150</v>
      </c>
      <c r="F291" s="1">
        <v>5</v>
      </c>
      <c r="G291" s="1">
        <f t="shared" si="18"/>
        <v>1E-3</v>
      </c>
    </row>
    <row r="292" spans="1:7" ht="15.75" customHeight="1" x14ac:dyDescent="0.35">
      <c r="A292" s="1">
        <f t="shared" si="8"/>
        <v>11.150000000000023</v>
      </c>
      <c r="B292" s="1">
        <v>150</v>
      </c>
      <c r="C292" s="1">
        <v>4.4000000000000004</v>
      </c>
      <c r="D292" s="1">
        <f t="shared" si="19"/>
        <v>4.7600000000000003E-3</v>
      </c>
      <c r="E292" s="1">
        <v>150</v>
      </c>
      <c r="F292" s="1">
        <v>5</v>
      </c>
      <c r="G292" s="1">
        <f t="shared" si="18"/>
        <v>1E-3</v>
      </c>
    </row>
    <row r="293" spans="1:7" ht="15.75" customHeight="1" x14ac:dyDescent="0.35">
      <c r="A293" s="1">
        <f t="shared" si="8"/>
        <v>11.200000000000024</v>
      </c>
      <c r="B293" s="1">
        <v>150</v>
      </c>
      <c r="C293" s="1">
        <v>4.4000000000000004</v>
      </c>
      <c r="D293" s="1">
        <f t="shared" si="19"/>
        <v>4.7600000000000003E-3</v>
      </c>
      <c r="E293" s="1">
        <v>150</v>
      </c>
      <c r="F293" s="1">
        <v>5</v>
      </c>
      <c r="G293" s="1">
        <f t="shared" si="18"/>
        <v>1E-3</v>
      </c>
    </row>
    <row r="294" spans="1:7" ht="15.75" customHeight="1" x14ac:dyDescent="0.35">
      <c r="A294" s="1">
        <f t="shared" si="8"/>
        <v>11.250000000000025</v>
      </c>
      <c r="B294" s="1">
        <v>150</v>
      </c>
      <c r="C294" s="1">
        <v>4.4000000000000004</v>
      </c>
      <c r="D294" s="1">
        <f t="shared" si="19"/>
        <v>4.7600000000000003E-3</v>
      </c>
      <c r="E294" s="1">
        <v>150</v>
      </c>
      <c r="F294" s="1">
        <v>5</v>
      </c>
      <c r="G294" s="1">
        <f t="shared" si="18"/>
        <v>1E-3</v>
      </c>
    </row>
    <row r="295" spans="1:7" ht="15.75" customHeight="1" x14ac:dyDescent="0.35">
      <c r="A295" s="1">
        <f t="shared" si="8"/>
        <v>11.300000000000026</v>
      </c>
      <c r="B295" s="1">
        <v>150</v>
      </c>
      <c r="C295" s="1">
        <v>4.4000000000000004</v>
      </c>
      <c r="D295" s="1">
        <f t="shared" si="19"/>
        <v>4.7600000000000003E-3</v>
      </c>
      <c r="E295" s="1">
        <v>150</v>
      </c>
      <c r="F295" s="1">
        <v>5</v>
      </c>
      <c r="G295" s="1">
        <f t="shared" si="18"/>
        <v>1E-3</v>
      </c>
    </row>
    <row r="296" spans="1:7" ht="15.75" customHeight="1" x14ac:dyDescent="0.35">
      <c r="A296" s="1">
        <f t="shared" si="8"/>
        <v>11.350000000000026</v>
      </c>
      <c r="B296" s="1">
        <v>150</v>
      </c>
      <c r="C296" s="1">
        <v>4.4000000000000004</v>
      </c>
      <c r="D296" s="1">
        <f t="shared" si="19"/>
        <v>4.7600000000000003E-3</v>
      </c>
      <c r="E296" s="1">
        <v>150</v>
      </c>
      <c r="F296" s="1">
        <v>5</v>
      </c>
      <c r="G296" s="1">
        <f t="shared" si="18"/>
        <v>1E-3</v>
      </c>
    </row>
    <row r="297" spans="1:7" ht="15.75" customHeight="1" x14ac:dyDescent="0.35">
      <c r="A297" s="1">
        <f t="shared" si="8"/>
        <v>11.400000000000027</v>
      </c>
      <c r="B297" s="1">
        <v>150</v>
      </c>
      <c r="C297" s="1">
        <v>4.4000000000000004</v>
      </c>
      <c r="D297" s="1">
        <f t="shared" si="19"/>
        <v>4.7600000000000003E-3</v>
      </c>
      <c r="E297" s="1">
        <v>150</v>
      </c>
      <c r="F297" s="1">
        <v>5</v>
      </c>
      <c r="G297" s="1">
        <f t="shared" si="18"/>
        <v>1E-3</v>
      </c>
    </row>
    <row r="298" spans="1:7" ht="15.75" customHeight="1" x14ac:dyDescent="0.35">
      <c r="A298" s="1">
        <f t="shared" si="8"/>
        <v>11.450000000000028</v>
      </c>
      <c r="B298" s="1">
        <v>150</v>
      </c>
      <c r="C298" s="1">
        <v>4.4000000000000004</v>
      </c>
      <c r="D298" s="1">
        <f t="shared" si="19"/>
        <v>4.7600000000000003E-3</v>
      </c>
      <c r="E298" s="1">
        <v>150</v>
      </c>
      <c r="F298" s="1">
        <v>5</v>
      </c>
      <c r="G298" s="1">
        <f t="shared" si="18"/>
        <v>1E-3</v>
      </c>
    </row>
    <row r="299" spans="1:7" ht="15.75" customHeight="1" x14ac:dyDescent="0.35">
      <c r="A299" s="1">
        <f t="shared" si="8"/>
        <v>11.500000000000028</v>
      </c>
      <c r="B299" s="1">
        <v>150</v>
      </c>
      <c r="C299" s="1">
        <v>4.4000000000000004</v>
      </c>
      <c r="D299" s="1">
        <f t="shared" si="19"/>
        <v>4.7600000000000003E-3</v>
      </c>
      <c r="E299" s="1">
        <v>150</v>
      </c>
      <c r="F299" s="1">
        <v>5</v>
      </c>
      <c r="G299" s="1">
        <f t="shared" si="18"/>
        <v>1E-3</v>
      </c>
    </row>
    <row r="300" spans="1:7" ht="15.75" customHeight="1" x14ac:dyDescent="0.35">
      <c r="A300" s="1">
        <f t="shared" si="8"/>
        <v>11.550000000000029</v>
      </c>
      <c r="B300" s="1">
        <v>150</v>
      </c>
      <c r="C300" s="1">
        <v>4.4000000000000004</v>
      </c>
      <c r="D300" s="1">
        <f t="shared" si="19"/>
        <v>4.7600000000000003E-3</v>
      </c>
      <c r="E300" s="1">
        <v>150</v>
      </c>
      <c r="F300" s="1">
        <v>5</v>
      </c>
      <c r="G300" s="1">
        <f t="shared" si="18"/>
        <v>1E-3</v>
      </c>
    </row>
    <row r="301" spans="1:7" ht="15.75" customHeight="1" x14ac:dyDescent="0.35">
      <c r="A301" s="1">
        <f t="shared" si="8"/>
        <v>11.60000000000003</v>
      </c>
      <c r="B301" s="1">
        <v>150</v>
      </c>
      <c r="C301" s="1">
        <v>4.4000000000000004</v>
      </c>
      <c r="D301" s="1">
        <f t="shared" si="19"/>
        <v>4.7600000000000003E-3</v>
      </c>
      <c r="E301" s="1">
        <v>150</v>
      </c>
      <c r="F301" s="1">
        <v>5</v>
      </c>
      <c r="G301" s="1">
        <f t="shared" si="18"/>
        <v>1E-3</v>
      </c>
    </row>
    <row r="302" spans="1:7" ht="15.75" customHeight="1" x14ac:dyDescent="0.35">
      <c r="A302" s="1">
        <f t="shared" si="8"/>
        <v>11.650000000000031</v>
      </c>
      <c r="B302" s="1">
        <v>150</v>
      </c>
      <c r="C302" s="1">
        <v>4.4000000000000004</v>
      </c>
      <c r="D302" s="1">
        <f t="shared" si="19"/>
        <v>4.7600000000000003E-3</v>
      </c>
      <c r="E302" s="1">
        <v>150</v>
      </c>
      <c r="F302" s="1">
        <v>5</v>
      </c>
      <c r="G302" s="1">
        <f t="shared" si="18"/>
        <v>1E-3</v>
      </c>
    </row>
    <row r="303" spans="1:7" ht="15.75" customHeight="1" x14ac:dyDescent="0.35">
      <c r="A303" s="1">
        <f t="shared" si="8"/>
        <v>11.700000000000031</v>
      </c>
      <c r="B303" s="1">
        <v>150</v>
      </c>
      <c r="C303" s="1">
        <v>4.4000000000000004</v>
      </c>
      <c r="D303" s="1">
        <f t="shared" si="19"/>
        <v>4.7600000000000003E-3</v>
      </c>
      <c r="E303" s="1">
        <v>150</v>
      </c>
      <c r="F303" s="1">
        <v>5</v>
      </c>
      <c r="G303" s="1">
        <f t="shared" si="18"/>
        <v>1E-3</v>
      </c>
    </row>
    <row r="304" spans="1:7" ht="15.75" customHeight="1" x14ac:dyDescent="0.35">
      <c r="A304" s="1">
        <f t="shared" si="8"/>
        <v>11.750000000000032</v>
      </c>
      <c r="B304" s="1">
        <v>150</v>
      </c>
      <c r="C304" s="1">
        <v>4.4000000000000004</v>
      </c>
      <c r="D304" s="1">
        <f t="shared" si="19"/>
        <v>4.7600000000000003E-3</v>
      </c>
      <c r="E304" s="1">
        <v>150</v>
      </c>
      <c r="F304" s="1">
        <v>5.8</v>
      </c>
      <c r="G304" s="1">
        <f>F17</f>
        <v>2.8E-3</v>
      </c>
    </row>
    <row r="305" spans="1:7" ht="15.75" customHeight="1" x14ac:dyDescent="0.35">
      <c r="A305" s="1">
        <f t="shared" si="8"/>
        <v>11.800000000000033</v>
      </c>
      <c r="B305" s="1">
        <v>150</v>
      </c>
      <c r="C305" s="1">
        <v>4.4000000000000004</v>
      </c>
      <c r="D305" s="1">
        <f t="shared" si="19"/>
        <v>4.7600000000000003E-3</v>
      </c>
      <c r="E305" s="1">
        <v>150</v>
      </c>
      <c r="F305" s="1">
        <v>5.8</v>
      </c>
      <c r="G305" s="1">
        <f t="shared" ref="G305:G318" si="20">G$304</f>
        <v>2.8E-3</v>
      </c>
    </row>
    <row r="306" spans="1:7" ht="15.75" customHeight="1" x14ac:dyDescent="0.35">
      <c r="A306" s="1">
        <f t="shared" si="8"/>
        <v>11.850000000000033</v>
      </c>
      <c r="B306" s="1">
        <v>150</v>
      </c>
      <c r="C306" s="1">
        <v>4.4000000000000004</v>
      </c>
      <c r="D306" s="1">
        <f t="shared" si="19"/>
        <v>4.7600000000000003E-3</v>
      </c>
      <c r="E306" s="1">
        <v>150</v>
      </c>
      <c r="F306" s="1">
        <v>5.8</v>
      </c>
      <c r="G306" s="1">
        <f t="shared" si="20"/>
        <v>2.8E-3</v>
      </c>
    </row>
    <row r="307" spans="1:7" ht="15.75" customHeight="1" x14ac:dyDescent="0.35">
      <c r="A307" s="1">
        <f t="shared" si="8"/>
        <v>11.900000000000034</v>
      </c>
      <c r="B307" s="1">
        <v>150</v>
      </c>
      <c r="C307" s="1">
        <v>4.4000000000000004</v>
      </c>
      <c r="D307" s="1">
        <f t="shared" si="19"/>
        <v>4.7600000000000003E-3</v>
      </c>
      <c r="E307" s="1">
        <v>150</v>
      </c>
      <c r="F307" s="1">
        <v>5.8</v>
      </c>
      <c r="G307" s="1">
        <f t="shared" si="20"/>
        <v>2.8E-3</v>
      </c>
    </row>
    <row r="308" spans="1:7" ht="15.75" customHeight="1" x14ac:dyDescent="0.35">
      <c r="A308" s="1">
        <f t="shared" si="8"/>
        <v>11.950000000000035</v>
      </c>
      <c r="B308" s="1">
        <v>150</v>
      </c>
      <c r="C308" s="1">
        <v>4.4000000000000004</v>
      </c>
      <c r="D308" s="1">
        <f t="shared" si="19"/>
        <v>4.7600000000000003E-3</v>
      </c>
      <c r="E308" s="1">
        <v>150</v>
      </c>
      <c r="F308" s="1">
        <v>5.8</v>
      </c>
      <c r="G308" s="1">
        <f t="shared" si="20"/>
        <v>2.8E-3</v>
      </c>
    </row>
    <row r="309" spans="1:7" ht="15.75" customHeight="1" x14ac:dyDescent="0.35">
      <c r="A309" s="1">
        <f t="shared" si="8"/>
        <v>12.000000000000036</v>
      </c>
      <c r="B309" s="1">
        <v>150</v>
      </c>
      <c r="C309" s="1">
        <v>4.4000000000000004</v>
      </c>
      <c r="D309" s="1">
        <f t="shared" si="19"/>
        <v>4.7600000000000003E-3</v>
      </c>
      <c r="E309" s="1">
        <v>150</v>
      </c>
      <c r="F309" s="1">
        <v>5.8</v>
      </c>
      <c r="G309" s="1">
        <f t="shared" si="20"/>
        <v>2.8E-3</v>
      </c>
    </row>
    <row r="310" spans="1:7" ht="15.75" customHeight="1" x14ac:dyDescent="0.35">
      <c r="A310" s="1">
        <f t="shared" si="8"/>
        <v>12.050000000000036</v>
      </c>
      <c r="B310" s="1">
        <v>150</v>
      </c>
      <c r="C310" s="1">
        <v>4.4000000000000004</v>
      </c>
      <c r="D310" s="1">
        <f t="shared" si="19"/>
        <v>4.7600000000000003E-3</v>
      </c>
      <c r="E310" s="1">
        <v>150</v>
      </c>
      <c r="F310" s="1">
        <v>5.8</v>
      </c>
      <c r="G310" s="1">
        <f t="shared" si="20"/>
        <v>2.8E-3</v>
      </c>
    </row>
    <row r="311" spans="1:7" ht="15.75" customHeight="1" x14ac:dyDescent="0.35">
      <c r="A311" s="1">
        <f t="shared" si="8"/>
        <v>12.100000000000037</v>
      </c>
      <c r="B311" s="1">
        <v>150</v>
      </c>
      <c r="C311" s="1">
        <v>4.4000000000000004</v>
      </c>
      <c r="D311" s="1">
        <f t="shared" si="19"/>
        <v>4.7600000000000003E-3</v>
      </c>
      <c r="E311" s="1">
        <v>150</v>
      </c>
      <c r="F311" s="1">
        <v>5.8</v>
      </c>
      <c r="G311" s="1">
        <f t="shared" si="20"/>
        <v>2.8E-3</v>
      </c>
    </row>
    <row r="312" spans="1:7" ht="15.75" customHeight="1" x14ac:dyDescent="0.35">
      <c r="A312" s="1">
        <f t="shared" si="8"/>
        <v>12.150000000000038</v>
      </c>
      <c r="B312" s="1">
        <v>150</v>
      </c>
      <c r="C312" s="1">
        <v>4.4000000000000004</v>
      </c>
      <c r="D312" s="1">
        <f t="shared" si="19"/>
        <v>4.7600000000000003E-3</v>
      </c>
      <c r="E312" s="1">
        <v>150</v>
      </c>
      <c r="F312" s="1">
        <v>5.8</v>
      </c>
      <c r="G312" s="1">
        <f t="shared" si="20"/>
        <v>2.8E-3</v>
      </c>
    </row>
    <row r="313" spans="1:7" ht="15.75" customHeight="1" x14ac:dyDescent="0.35">
      <c r="A313" s="1">
        <f t="shared" si="8"/>
        <v>12.200000000000038</v>
      </c>
      <c r="B313" s="1">
        <v>150</v>
      </c>
      <c r="C313" s="1">
        <v>4.4000000000000004</v>
      </c>
      <c r="D313" s="1">
        <f t="shared" si="19"/>
        <v>4.7600000000000003E-3</v>
      </c>
      <c r="E313" s="1">
        <v>150</v>
      </c>
      <c r="F313" s="1">
        <v>5.8</v>
      </c>
      <c r="G313" s="1">
        <f t="shared" si="20"/>
        <v>2.8E-3</v>
      </c>
    </row>
    <row r="314" spans="1:7" ht="15.75" customHeight="1" x14ac:dyDescent="0.35">
      <c r="A314" s="1">
        <f t="shared" si="8"/>
        <v>12.250000000000039</v>
      </c>
      <c r="E314" s="1">
        <v>150</v>
      </c>
      <c r="F314" s="1">
        <v>5.8</v>
      </c>
      <c r="G314" s="1">
        <f t="shared" si="20"/>
        <v>2.8E-3</v>
      </c>
    </row>
    <row r="315" spans="1:7" ht="15.75" customHeight="1" x14ac:dyDescent="0.35">
      <c r="A315" s="1">
        <f t="shared" si="8"/>
        <v>12.30000000000004</v>
      </c>
      <c r="E315" s="1">
        <v>150</v>
      </c>
      <c r="F315" s="1">
        <v>5.8</v>
      </c>
      <c r="G315" s="1">
        <f t="shared" si="20"/>
        <v>2.8E-3</v>
      </c>
    </row>
    <row r="316" spans="1:7" ht="15.75" customHeight="1" x14ac:dyDescent="0.35">
      <c r="A316" s="1">
        <f t="shared" si="8"/>
        <v>12.350000000000041</v>
      </c>
      <c r="E316" s="1">
        <v>150</v>
      </c>
      <c r="F316" s="1">
        <v>5.8</v>
      </c>
      <c r="G316" s="1">
        <f t="shared" si="20"/>
        <v>2.8E-3</v>
      </c>
    </row>
    <row r="317" spans="1:7" ht="15.75" customHeight="1" x14ac:dyDescent="0.35">
      <c r="A317" s="1">
        <f t="shared" si="8"/>
        <v>12.400000000000041</v>
      </c>
      <c r="E317" s="1">
        <v>150</v>
      </c>
      <c r="F317" s="1">
        <v>5.8</v>
      </c>
      <c r="G317" s="1">
        <f t="shared" si="20"/>
        <v>2.8E-3</v>
      </c>
    </row>
    <row r="318" spans="1:7" ht="15.75" customHeight="1" x14ac:dyDescent="0.35">
      <c r="A318" s="1">
        <f t="shared" si="8"/>
        <v>12.450000000000042</v>
      </c>
      <c r="E318" s="1">
        <v>150</v>
      </c>
      <c r="F318" s="1">
        <v>5.8</v>
      </c>
      <c r="G318" s="1">
        <f t="shared" si="20"/>
        <v>2.8E-3</v>
      </c>
    </row>
    <row r="319" spans="1:7" ht="15.75" customHeight="1" x14ac:dyDescent="0.35">
      <c r="A319" s="1">
        <f t="shared" si="8"/>
        <v>12.500000000000043</v>
      </c>
      <c r="E319" s="1">
        <v>150</v>
      </c>
      <c r="F319" s="1">
        <v>7</v>
      </c>
      <c r="G319" s="1">
        <f>G17</f>
        <v>2.0000000000000001E-4</v>
      </c>
    </row>
    <row r="320" spans="1:7" ht="15.75" customHeight="1" x14ac:dyDescent="0.35">
      <c r="A320" s="1">
        <f t="shared" si="8"/>
        <v>12.550000000000043</v>
      </c>
      <c r="E320" s="1">
        <v>150</v>
      </c>
      <c r="F320" s="1">
        <v>7</v>
      </c>
      <c r="G320" s="1">
        <f t="shared" ref="G320:G335" si="21">G$319</f>
        <v>2.0000000000000001E-4</v>
      </c>
    </row>
    <row r="321" spans="1:7" ht="15.75" customHeight="1" x14ac:dyDescent="0.35">
      <c r="A321" s="1">
        <f t="shared" si="8"/>
        <v>12.600000000000044</v>
      </c>
      <c r="E321" s="1">
        <v>150</v>
      </c>
      <c r="F321" s="1">
        <v>7</v>
      </c>
      <c r="G321" s="1">
        <f t="shared" si="21"/>
        <v>2.0000000000000001E-4</v>
      </c>
    </row>
    <row r="322" spans="1:7" ht="15.75" customHeight="1" x14ac:dyDescent="0.35">
      <c r="A322" s="1">
        <f t="shared" si="8"/>
        <v>12.650000000000045</v>
      </c>
      <c r="E322" s="1">
        <v>150</v>
      </c>
      <c r="F322" s="1">
        <v>7</v>
      </c>
      <c r="G322" s="1">
        <f t="shared" si="21"/>
        <v>2.0000000000000001E-4</v>
      </c>
    </row>
    <row r="323" spans="1:7" ht="15.75" customHeight="1" x14ac:dyDescent="0.35">
      <c r="A323" s="1">
        <f t="shared" si="8"/>
        <v>12.700000000000045</v>
      </c>
      <c r="E323" s="1">
        <v>150</v>
      </c>
      <c r="F323" s="1">
        <v>7</v>
      </c>
      <c r="G323" s="1">
        <f t="shared" si="21"/>
        <v>2.0000000000000001E-4</v>
      </c>
    </row>
    <row r="324" spans="1:7" ht="15.75" customHeight="1" x14ac:dyDescent="0.35">
      <c r="A324" s="1">
        <f t="shared" si="8"/>
        <v>12.750000000000046</v>
      </c>
      <c r="E324" s="1">
        <v>150</v>
      </c>
      <c r="F324" s="1">
        <v>7</v>
      </c>
      <c r="G324" s="1">
        <f t="shared" si="21"/>
        <v>2.0000000000000001E-4</v>
      </c>
    </row>
    <row r="325" spans="1:7" ht="15.75" customHeight="1" x14ac:dyDescent="0.35">
      <c r="A325" s="1">
        <f t="shared" si="8"/>
        <v>12.800000000000047</v>
      </c>
      <c r="E325" s="1">
        <v>150</v>
      </c>
      <c r="F325" s="1">
        <v>7</v>
      </c>
      <c r="G325" s="1">
        <f t="shared" si="21"/>
        <v>2.0000000000000001E-4</v>
      </c>
    </row>
    <row r="326" spans="1:7" ht="15.75" customHeight="1" x14ac:dyDescent="0.35">
      <c r="A326" s="1">
        <f t="shared" si="8"/>
        <v>12.850000000000048</v>
      </c>
      <c r="E326" s="1">
        <v>150</v>
      </c>
      <c r="F326" s="1">
        <v>7</v>
      </c>
      <c r="G326" s="1">
        <f t="shared" si="21"/>
        <v>2.0000000000000001E-4</v>
      </c>
    </row>
    <row r="327" spans="1:7" ht="15.75" customHeight="1" x14ac:dyDescent="0.35">
      <c r="A327" s="1">
        <f t="shared" si="8"/>
        <v>12.900000000000048</v>
      </c>
      <c r="E327" s="1">
        <v>150</v>
      </c>
      <c r="F327" s="1">
        <v>7</v>
      </c>
      <c r="G327" s="1">
        <f t="shared" si="21"/>
        <v>2.0000000000000001E-4</v>
      </c>
    </row>
    <row r="328" spans="1:7" ht="15.75" customHeight="1" x14ac:dyDescent="0.35">
      <c r="A328" s="1">
        <f t="shared" si="8"/>
        <v>12.950000000000049</v>
      </c>
      <c r="E328" s="1">
        <v>150</v>
      </c>
      <c r="F328" s="1">
        <v>7</v>
      </c>
      <c r="G328" s="1">
        <f t="shared" si="21"/>
        <v>2.0000000000000001E-4</v>
      </c>
    </row>
    <row r="329" spans="1:7" ht="15.75" customHeight="1" x14ac:dyDescent="0.35">
      <c r="A329" s="1">
        <f t="shared" si="8"/>
        <v>13.00000000000005</v>
      </c>
      <c r="E329" s="1">
        <v>150</v>
      </c>
      <c r="F329" s="1">
        <v>7</v>
      </c>
      <c r="G329" s="1">
        <f t="shared" si="21"/>
        <v>2.0000000000000001E-4</v>
      </c>
    </row>
    <row r="330" spans="1:7" ht="15.75" customHeight="1" x14ac:dyDescent="0.35">
      <c r="A330" s="1">
        <f t="shared" si="8"/>
        <v>13.05000000000005</v>
      </c>
      <c r="E330" s="1">
        <v>150</v>
      </c>
      <c r="F330" s="1">
        <v>7</v>
      </c>
      <c r="G330" s="1">
        <f t="shared" si="21"/>
        <v>2.0000000000000001E-4</v>
      </c>
    </row>
    <row r="331" spans="1:7" ht="15.75" customHeight="1" x14ac:dyDescent="0.35">
      <c r="A331" s="1">
        <f t="shared" si="8"/>
        <v>13.100000000000051</v>
      </c>
      <c r="E331" s="1">
        <v>150</v>
      </c>
      <c r="F331" s="1">
        <v>7</v>
      </c>
      <c r="G331" s="1">
        <f t="shared" si="21"/>
        <v>2.0000000000000001E-4</v>
      </c>
    </row>
    <row r="332" spans="1:7" ht="15.75" customHeight="1" x14ac:dyDescent="0.35">
      <c r="A332" s="1">
        <f t="shared" si="8"/>
        <v>13.150000000000052</v>
      </c>
      <c r="E332" s="1">
        <v>150</v>
      </c>
      <c r="F332" s="1">
        <v>7</v>
      </c>
      <c r="G332" s="1">
        <f t="shared" si="21"/>
        <v>2.0000000000000001E-4</v>
      </c>
    </row>
    <row r="333" spans="1:7" ht="15.75" customHeight="1" x14ac:dyDescent="0.35">
      <c r="A333" s="1">
        <f t="shared" si="8"/>
        <v>13.200000000000053</v>
      </c>
      <c r="E333" s="1">
        <v>150</v>
      </c>
      <c r="F333" s="1">
        <v>7</v>
      </c>
      <c r="G333" s="1">
        <f t="shared" si="21"/>
        <v>2.0000000000000001E-4</v>
      </c>
    </row>
    <row r="334" spans="1:7" ht="15.75" customHeight="1" x14ac:dyDescent="0.35">
      <c r="A334" s="1">
        <f t="shared" si="8"/>
        <v>13.250000000000053</v>
      </c>
      <c r="E334" s="1">
        <v>150</v>
      </c>
      <c r="F334" s="1">
        <v>7</v>
      </c>
      <c r="G334" s="1">
        <f t="shared" si="21"/>
        <v>2.0000000000000001E-4</v>
      </c>
    </row>
    <row r="335" spans="1:7" ht="15.75" customHeight="1" x14ac:dyDescent="0.35">
      <c r="A335" s="1">
        <f t="shared" si="8"/>
        <v>13.300000000000054</v>
      </c>
      <c r="E335" s="1">
        <v>150</v>
      </c>
      <c r="F335" s="1">
        <v>7</v>
      </c>
      <c r="G335" s="1">
        <f t="shared" si="21"/>
        <v>2.0000000000000001E-4</v>
      </c>
    </row>
    <row r="336" spans="1:7"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5">
    <mergeCell ref="M82:R82"/>
    <mergeCell ref="C41:L41"/>
    <mergeCell ref="M41:Q41"/>
    <mergeCell ref="M42:Q42"/>
    <mergeCell ref="C43:L43"/>
    <mergeCell ref="M43:Q43"/>
    <mergeCell ref="C44:L44"/>
    <mergeCell ref="M44:Q44"/>
    <mergeCell ref="C45:L45"/>
    <mergeCell ref="M45:Q45"/>
    <mergeCell ref="C46:L46"/>
    <mergeCell ref="M46:Q46"/>
    <mergeCell ref="M73:R73"/>
    <mergeCell ref="C38:L38"/>
    <mergeCell ref="M38:Q38"/>
    <mergeCell ref="C39:L39"/>
    <mergeCell ref="M39:Q39"/>
    <mergeCell ref="C40:L40"/>
    <mergeCell ref="M40:Q40"/>
    <mergeCell ref="C35:L35"/>
    <mergeCell ref="M35:Q35"/>
    <mergeCell ref="C36:L36"/>
    <mergeCell ref="M36:Q36"/>
    <mergeCell ref="M37:Q37"/>
    <mergeCell ref="C37:L37"/>
    <mergeCell ref="C32:L32"/>
    <mergeCell ref="M32:Q32"/>
    <mergeCell ref="C33:L33"/>
    <mergeCell ref="M33:Q33"/>
    <mergeCell ref="C34:L34"/>
    <mergeCell ref="M34:Q34"/>
    <mergeCell ref="C29:L29"/>
    <mergeCell ref="M29:Q29"/>
    <mergeCell ref="M30:Q30"/>
    <mergeCell ref="C30:L30"/>
    <mergeCell ref="C31:L31"/>
    <mergeCell ref="M31:Q31"/>
    <mergeCell ref="C26:L26"/>
    <mergeCell ref="M26:Q26"/>
    <mergeCell ref="C27:L27"/>
    <mergeCell ref="M27:Q27"/>
    <mergeCell ref="C28:L28"/>
    <mergeCell ref="M28:Q28"/>
    <mergeCell ref="M23:Q23"/>
    <mergeCell ref="C23:L23"/>
    <mergeCell ref="C24:L24"/>
    <mergeCell ref="M24:Q24"/>
    <mergeCell ref="C25:L25"/>
    <mergeCell ref="M25:Q25"/>
    <mergeCell ref="P4:AE18"/>
    <mergeCell ref="M20:Q20"/>
    <mergeCell ref="C21:L21"/>
    <mergeCell ref="M21:Q21"/>
    <mergeCell ref="C22:L22"/>
    <mergeCell ref="M22:Q22"/>
  </mergeCells>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2.6640625" defaultRowHeight="15" customHeight="1" x14ac:dyDescent="0.3"/>
  <cols>
    <col min="1" max="1" width="27.5" customWidth="1"/>
    <col min="2" max="5" width="35.6640625" customWidth="1"/>
    <col min="6" max="6" width="7.6640625" customWidth="1"/>
  </cols>
  <sheetData>
    <row r="1" spans="1:6" ht="14.5" x14ac:dyDescent="0.35">
      <c r="A1" s="1" t="s">
        <v>0</v>
      </c>
    </row>
    <row r="2" spans="1:6" ht="14.5" x14ac:dyDescent="0.35">
      <c r="A2" s="2" t="s">
        <v>1</v>
      </c>
      <c r="B2" s="2" t="s">
        <v>2</v>
      </c>
      <c r="C2" s="2" t="s">
        <v>3</v>
      </c>
      <c r="D2" s="2" t="s">
        <v>4</v>
      </c>
      <c r="E2" s="2" t="s">
        <v>5</v>
      </c>
    </row>
    <row r="3" spans="1:6" ht="14.5" x14ac:dyDescent="0.35">
      <c r="A3" s="1" t="s">
        <v>6</v>
      </c>
      <c r="B3" s="1" t="s">
        <v>7</v>
      </c>
      <c r="C3" s="1" t="s">
        <v>8</v>
      </c>
      <c r="D3" s="1" t="s">
        <v>9</v>
      </c>
      <c r="E3" s="1" t="s">
        <v>10</v>
      </c>
    </row>
    <row r="4" spans="1:6" ht="14.5" x14ac:dyDescent="0.35">
      <c r="A4" s="1" t="s">
        <v>11</v>
      </c>
      <c r="B4" s="1" t="s">
        <v>12</v>
      </c>
      <c r="C4" s="1" t="s">
        <v>13</v>
      </c>
      <c r="D4" s="1" t="s">
        <v>14</v>
      </c>
      <c r="E4" s="1" t="s">
        <v>15</v>
      </c>
    </row>
    <row r="5" spans="1:6" ht="14.5" x14ac:dyDescent="0.35">
      <c r="A5" s="1" t="s">
        <v>16</v>
      </c>
      <c r="B5" s="1" t="s">
        <v>17</v>
      </c>
      <c r="D5" s="1" t="s">
        <v>18</v>
      </c>
      <c r="E5" s="1" t="s">
        <v>19</v>
      </c>
      <c r="F5" s="1" t="s">
        <v>20</v>
      </c>
    </row>
    <row r="6" spans="1:6" ht="14.5" x14ac:dyDescent="0.35">
      <c r="A6" s="1" t="s">
        <v>21</v>
      </c>
      <c r="B6" s="1" t="s">
        <v>22</v>
      </c>
      <c r="C6" s="1" t="s">
        <v>23</v>
      </c>
      <c r="D6" s="1" t="s">
        <v>24</v>
      </c>
    </row>
    <row r="8" spans="1:6" ht="14.5" x14ac:dyDescent="0.35">
      <c r="A8" s="1" t="s">
        <v>25</v>
      </c>
    </row>
    <row r="9" spans="1:6" ht="14.5" x14ac:dyDescent="0.35">
      <c r="A9" s="3"/>
      <c r="B9" s="4"/>
    </row>
    <row r="10" spans="1:6" ht="14.5" x14ac:dyDescent="0.35">
      <c r="A10" s="3"/>
      <c r="B10" s="4"/>
    </row>
    <row r="11" spans="1:6" ht="14.5" x14ac:dyDescent="0.35">
      <c r="A11" s="3"/>
      <c r="B11" s="4"/>
    </row>
    <row r="12" spans="1:6" ht="14.5" x14ac:dyDescent="0.35">
      <c r="A12" s="3"/>
      <c r="B12" s="4"/>
    </row>
    <row r="13" spans="1:6" ht="14.5" x14ac:dyDescent="0.35">
      <c r="A13" s="3"/>
      <c r="B13" s="4"/>
    </row>
    <row r="14" spans="1:6" ht="14.5" x14ac:dyDescent="0.35">
      <c r="B14" s="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Params and sources</vt:lpstr>
      <vt:lpstr>Other models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Darcy W Rao</dc:creator>
  <cp:lastModifiedBy>Cara J. Broshkevitch</cp:lastModifiedBy>
  <dcterms:created xsi:type="dcterms:W3CDTF">2019-11-26T22:42:51Z</dcterms:created>
  <dcterms:modified xsi:type="dcterms:W3CDTF">2019-12-13T18:25:06Z</dcterms:modified>
</cp:coreProperties>
</file>