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:\HHCoM\Config\"/>
    </mc:Choice>
  </mc:AlternateContent>
  <bookViews>
    <workbookView xWindow="0" yWindow="0" windowWidth="15530" windowHeight="7050" activeTab="1"/>
  </bookViews>
  <sheets>
    <sheet name="HPV" sheetId="6" r:id="rId1"/>
    <sheet name="CIN Transition" sheetId="7" r:id="rId2"/>
    <sheet name="Screening and Treatment" sheetId="4" r:id="rId3"/>
    <sheet name="Cervical Cancer" sheetId="2" r:id="rId4"/>
    <sheet name="HPV2" sheetId="1" r:id="rId5"/>
    <sheet name="Sheet1" sheetId="8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21" i="6" l="1" a="1"/>
  <c r="E21" i="6" s="1"/>
  <c r="E24" i="6" l="1"/>
  <c r="E23" i="6"/>
  <c r="E22" i="6"/>
  <c r="AD47" i="7" a="1"/>
  <c r="AD47" i="7" s="1"/>
  <c r="AC47" i="7" a="1"/>
  <c r="AC47" i="7" s="1"/>
  <c r="AB47" i="7" a="1"/>
  <c r="AB47" i="7" s="1"/>
  <c r="AA47" i="7" a="1"/>
  <c r="AA47" i="7" s="1"/>
  <c r="Z47" i="7" a="1"/>
  <c r="Z47" i="7" s="1"/>
  <c r="Y47" i="7" a="1"/>
  <c r="Y47" i="7" s="1"/>
  <c r="X47" i="7" a="1"/>
  <c r="X47" i="7" s="1"/>
  <c r="W47" i="7" a="1"/>
  <c r="W48" i="7" s="1"/>
  <c r="Z50" i="7" l="1"/>
  <c r="Z62" i="7"/>
  <c r="Z58" i="7"/>
  <c r="Z54" i="7"/>
  <c r="AD62" i="7"/>
  <c r="AD58" i="7"/>
  <c r="AD54" i="7"/>
  <c r="AD50" i="7"/>
  <c r="AD61" i="7"/>
  <c r="AD57" i="7"/>
  <c r="AD53" i="7"/>
  <c r="AD49" i="7"/>
  <c r="AD60" i="7"/>
  <c r="AD56" i="7"/>
  <c r="AD52" i="7"/>
  <c r="AD48" i="7"/>
  <c r="AD59" i="7"/>
  <c r="AD55" i="7"/>
  <c r="AD51" i="7"/>
  <c r="AC58" i="7"/>
  <c r="AC60" i="7"/>
  <c r="AC48" i="7"/>
  <c r="AC62" i="7"/>
  <c r="AC54" i="7"/>
  <c r="AC50" i="7"/>
  <c r="AC61" i="7"/>
  <c r="AC57" i="7"/>
  <c r="AC53" i="7"/>
  <c r="AC49" i="7"/>
  <c r="AC56" i="7"/>
  <c r="AC52" i="7"/>
  <c r="AC59" i="7"/>
  <c r="AC55" i="7"/>
  <c r="AC51" i="7"/>
  <c r="AB62" i="7"/>
  <c r="AB58" i="7"/>
  <c r="AB54" i="7"/>
  <c r="AB50" i="7"/>
  <c r="AB61" i="7"/>
  <c r="AB57" i="7"/>
  <c r="AB53" i="7"/>
  <c r="AB49" i="7"/>
  <c r="AB60" i="7"/>
  <c r="AB56" i="7"/>
  <c r="AB52" i="7"/>
  <c r="AB48" i="7"/>
  <c r="AB59" i="7"/>
  <c r="AB55" i="7"/>
  <c r="AB51" i="7"/>
  <c r="AA58" i="7"/>
  <c r="AA50" i="7"/>
  <c r="AA53" i="7"/>
  <c r="AA60" i="7"/>
  <c r="AA56" i="7"/>
  <c r="AA52" i="7"/>
  <c r="AA48" i="7"/>
  <c r="AA62" i="7"/>
  <c r="AA54" i="7"/>
  <c r="AA61" i="7"/>
  <c r="AA57" i="7"/>
  <c r="AA49" i="7"/>
  <c r="AA59" i="7"/>
  <c r="AA55" i="7"/>
  <c r="AA51" i="7"/>
  <c r="Z61" i="7"/>
  <c r="Z57" i="7"/>
  <c r="Z53" i="7"/>
  <c r="Z49" i="7"/>
  <c r="Z60" i="7"/>
  <c r="Z56" i="7"/>
  <c r="Z52" i="7"/>
  <c r="Z48" i="7"/>
  <c r="Z59" i="7"/>
  <c r="Z55" i="7"/>
  <c r="Z51" i="7"/>
  <c r="Y62" i="7"/>
  <c r="Y54" i="7"/>
  <c r="Y61" i="7"/>
  <c r="Y53" i="7"/>
  <c r="Y56" i="7"/>
  <c r="Y52" i="7"/>
  <c r="Y48" i="7"/>
  <c r="Y58" i="7"/>
  <c r="Y50" i="7"/>
  <c r="Y57" i="7"/>
  <c r="Y49" i="7"/>
  <c r="Y60" i="7"/>
  <c r="Y59" i="7"/>
  <c r="Y55" i="7"/>
  <c r="Y51" i="7"/>
  <c r="X62" i="7"/>
  <c r="X58" i="7"/>
  <c r="X54" i="7"/>
  <c r="X50" i="7"/>
  <c r="X61" i="7"/>
  <c r="X57" i="7"/>
  <c r="X53" i="7"/>
  <c r="X49" i="7"/>
  <c r="X60" i="7"/>
  <c r="X56" i="7"/>
  <c r="X52" i="7"/>
  <c r="X48" i="7"/>
  <c r="X59" i="7"/>
  <c r="X55" i="7"/>
  <c r="X51" i="7"/>
  <c r="W59" i="7"/>
  <c r="W55" i="7"/>
  <c r="W51" i="7"/>
  <c r="W47" i="7"/>
  <c r="W62" i="7"/>
  <c r="W58" i="7"/>
  <c r="W54" i="7"/>
  <c r="W50" i="7"/>
  <c r="W61" i="7"/>
  <c r="W57" i="7"/>
  <c r="W53" i="7"/>
  <c r="W49" i="7"/>
  <c r="W60" i="7"/>
  <c r="W56" i="7"/>
  <c r="W52" i="7"/>
  <c r="O47" i="7" a="1"/>
  <c r="O48" i="7" s="1"/>
  <c r="P47" i="7" a="1"/>
  <c r="P49" i="7" s="1"/>
  <c r="Q47" i="7" a="1"/>
  <c r="Q47" i="7" s="1"/>
  <c r="E47" i="7" a="1"/>
  <c r="E49" i="7" s="1"/>
  <c r="F47" i="7" a="1"/>
  <c r="F48" i="7" s="1"/>
  <c r="B24" i="7"/>
  <c r="B23" i="7"/>
  <c r="B25" i="7"/>
  <c r="O47" i="7" l="1"/>
  <c r="O61" i="7"/>
  <c r="O59" i="7"/>
  <c r="O57" i="7"/>
  <c r="O56" i="7"/>
  <c r="O53" i="7"/>
  <c r="O50" i="7"/>
  <c r="O62" i="7"/>
  <c r="O60" i="7"/>
  <c r="O58" i="7"/>
  <c r="O55" i="7"/>
  <c r="O54" i="7"/>
  <c r="O52" i="7"/>
  <c r="O51" i="7"/>
  <c r="O49" i="7"/>
  <c r="P48" i="7"/>
  <c r="P47" i="7"/>
  <c r="P62" i="7"/>
  <c r="P61" i="7"/>
  <c r="P60" i="7"/>
  <c r="P59" i="7"/>
  <c r="P58" i="7"/>
  <c r="P57" i="7"/>
  <c r="P56" i="7"/>
  <c r="P55" i="7"/>
  <c r="P54" i="7"/>
  <c r="P53" i="7"/>
  <c r="P52" i="7"/>
  <c r="P51" i="7"/>
  <c r="P50" i="7"/>
  <c r="Q59" i="7"/>
  <c r="Q55" i="7"/>
  <c r="Q62" i="7"/>
  <c r="Q60" i="7"/>
  <c r="Q58" i="7"/>
  <c r="Q56" i="7"/>
  <c r="Q52" i="7"/>
  <c r="Q48" i="7"/>
  <c r="Q61" i="7"/>
  <c r="Q57" i="7"/>
  <c r="Q54" i="7"/>
  <c r="Q53" i="7"/>
  <c r="Q51" i="7"/>
  <c r="Q50" i="7"/>
  <c r="Q49" i="7"/>
  <c r="E48" i="7"/>
  <c r="E47" i="7"/>
  <c r="E62" i="7"/>
  <c r="E61" i="7"/>
  <c r="E60" i="7"/>
  <c r="E59" i="7"/>
  <c r="E58" i="7"/>
  <c r="E57" i="7"/>
  <c r="E56" i="7"/>
  <c r="E55" i="7"/>
  <c r="E54" i="7"/>
  <c r="E53" i="7"/>
  <c r="E52" i="7"/>
  <c r="E51" i="7"/>
  <c r="E50" i="7"/>
  <c r="F47" i="7"/>
  <c r="F61" i="7"/>
  <c r="F60" i="7"/>
  <c r="F62" i="7"/>
  <c r="F59" i="7"/>
  <c r="F57" i="7"/>
  <c r="F56" i="7"/>
  <c r="F55" i="7"/>
  <c r="F54" i="7"/>
  <c r="F53" i="7"/>
  <c r="F52" i="7"/>
  <c r="F51" i="7"/>
  <c r="F49" i="7"/>
  <c r="F58" i="7"/>
  <c r="F50" i="7"/>
  <c r="B28" i="7" l="1" a="1"/>
  <c r="B28" i="7" s="1"/>
  <c r="B29" i="7"/>
  <c r="B31" i="7"/>
  <c r="B33" i="7"/>
  <c r="B35" i="7"/>
  <c r="B37" i="7"/>
  <c r="B39" i="7"/>
  <c r="B41" i="7"/>
  <c r="B43" i="7"/>
  <c r="C28" i="7" a="1"/>
  <c r="C29" i="7" s="1"/>
  <c r="C28" i="7"/>
  <c r="C30" i="7"/>
  <c r="C31" i="7"/>
  <c r="C32" i="7"/>
  <c r="C34" i="7"/>
  <c r="C35" i="7"/>
  <c r="C36" i="7"/>
  <c r="C38" i="7"/>
  <c r="C39" i="7"/>
  <c r="C40" i="7"/>
  <c r="C42" i="7"/>
  <c r="C43" i="7"/>
  <c r="D28" i="7" a="1"/>
  <c r="D31" i="7" s="1"/>
  <c r="D43" i="7"/>
  <c r="E28" i="7" a="1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F28" i="7" a="1"/>
  <c r="F28" i="7" s="1"/>
  <c r="F29" i="7"/>
  <c r="F31" i="7"/>
  <c r="F33" i="7"/>
  <c r="F35" i="7"/>
  <c r="F37" i="7"/>
  <c r="F39" i="7"/>
  <c r="F41" i="7"/>
  <c r="F43" i="7"/>
  <c r="G28" i="7" a="1"/>
  <c r="G29" i="7" s="1"/>
  <c r="G28" i="7"/>
  <c r="G30" i="7"/>
  <c r="G31" i="7"/>
  <c r="G32" i="7"/>
  <c r="G34" i="7"/>
  <c r="G35" i="7"/>
  <c r="G36" i="7"/>
  <c r="G38" i="7"/>
  <c r="G39" i="7"/>
  <c r="G40" i="7"/>
  <c r="G42" i="7"/>
  <c r="G43" i="7"/>
  <c r="H28" i="7" a="1"/>
  <c r="H31" i="7" s="1"/>
  <c r="H43" i="7"/>
  <c r="I28" i="7" a="1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J28" i="7" a="1"/>
  <c r="J28" i="7" s="1"/>
  <c r="J29" i="7"/>
  <c r="J31" i="7"/>
  <c r="J33" i="7"/>
  <c r="J35" i="7"/>
  <c r="J37" i="7"/>
  <c r="J39" i="7"/>
  <c r="J41" i="7"/>
  <c r="J43" i="7"/>
  <c r="K28" i="7" a="1"/>
  <c r="K29" i="7" s="1"/>
  <c r="K28" i="7"/>
  <c r="K30" i="7"/>
  <c r="K31" i="7"/>
  <c r="K32" i="7"/>
  <c r="K34" i="7"/>
  <c r="K35" i="7"/>
  <c r="K36" i="7"/>
  <c r="K38" i="7"/>
  <c r="K39" i="7"/>
  <c r="K40" i="7"/>
  <c r="K43" i="7"/>
  <c r="L28" i="7" a="1"/>
  <c r="L35" i="7" s="1"/>
  <c r="L31" i="7"/>
  <c r="L43" i="7"/>
  <c r="M28" i="7" a="1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N28" i="7" a="1"/>
  <c r="N28" i="7" s="1"/>
  <c r="N29" i="7"/>
  <c r="N31" i="7"/>
  <c r="N33" i="7"/>
  <c r="N35" i="7"/>
  <c r="N37" i="7"/>
  <c r="N39" i="7"/>
  <c r="N41" i="7"/>
  <c r="N43" i="7"/>
  <c r="O28" i="7" a="1"/>
  <c r="O29" i="7" s="1"/>
  <c r="O28" i="7"/>
  <c r="O30" i="7"/>
  <c r="O31" i="7"/>
  <c r="O32" i="7"/>
  <c r="O35" i="7"/>
  <c r="O36" i="7"/>
  <c r="O39" i="7"/>
  <c r="O40" i="7"/>
  <c r="O43" i="7"/>
  <c r="P28" i="7" a="1"/>
  <c r="P31" i="7" s="1"/>
  <c r="Q28" i="7" a="1"/>
  <c r="Q28" i="7"/>
  <c r="Q29" i="7"/>
  <c r="Q30" i="7"/>
  <c r="Q31" i="7"/>
  <c r="Q32" i="7"/>
  <c r="Q33" i="7"/>
  <c r="Q34" i="7"/>
  <c r="Q35" i="7"/>
  <c r="Q36" i="7"/>
  <c r="Q37" i="7"/>
  <c r="Q38" i="7"/>
  <c r="Q39" i="7"/>
  <c r="Q40" i="7"/>
  <c r="Q41" i="7"/>
  <c r="Q42" i="7"/>
  <c r="Q43" i="7"/>
  <c r="R28" i="7" a="1"/>
  <c r="R28" i="7" s="1"/>
  <c r="R29" i="7"/>
  <c r="R31" i="7"/>
  <c r="R33" i="7"/>
  <c r="R35" i="7"/>
  <c r="R37" i="7"/>
  <c r="R39" i="7"/>
  <c r="R41" i="7"/>
  <c r="R43" i="7"/>
  <c r="Z28" i="7" a="1"/>
  <c r="Z29" i="7" s="1"/>
  <c r="Z28" i="7"/>
  <c r="Z31" i="7"/>
  <c r="Z32" i="7"/>
  <c r="Z35" i="7"/>
  <c r="Z36" i="7"/>
  <c r="Z39" i="7"/>
  <c r="Z40" i="7"/>
  <c r="Z43" i="7"/>
  <c r="AI28" i="7" a="1"/>
  <c r="AI31" i="7" s="1"/>
  <c r="AJ28" i="7" a="1"/>
  <c r="AJ36" i="7" s="1"/>
  <c r="AJ28" i="7"/>
  <c r="AJ29" i="7"/>
  <c r="AJ30" i="7"/>
  <c r="AJ31" i="7"/>
  <c r="AJ32" i="7"/>
  <c r="AJ33" i="7"/>
  <c r="AJ34" i="7"/>
  <c r="AJ35" i="7"/>
  <c r="AJ37" i="7"/>
  <c r="AJ38" i="7"/>
  <c r="AJ39" i="7"/>
  <c r="AJ41" i="7"/>
  <c r="AJ42" i="7"/>
  <c r="AJ43" i="7"/>
  <c r="M47" i="7" a="1"/>
  <c r="M49" i="7" s="1"/>
  <c r="M47" i="7"/>
  <c r="M53" i="7"/>
  <c r="M58" i="7"/>
  <c r="N47" i="7" a="1"/>
  <c r="N54" i="7" s="1"/>
  <c r="R47" i="7" a="1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S47" i="7" a="1"/>
  <c r="S49" i="7" s="1"/>
  <c r="S47" i="7"/>
  <c r="S48" i="7"/>
  <c r="S50" i="7"/>
  <c r="S51" i="7"/>
  <c r="S52" i="7"/>
  <c r="S54" i="7"/>
  <c r="S55" i="7"/>
  <c r="S56" i="7"/>
  <c r="S58" i="7"/>
  <c r="S59" i="7"/>
  <c r="S60" i="7"/>
  <c r="S62" i="7"/>
  <c r="T47" i="7" a="1"/>
  <c r="T50" i="7" s="1"/>
  <c r="T47" i="7"/>
  <c r="T51" i="7"/>
  <c r="T55" i="7"/>
  <c r="T59" i="7"/>
  <c r="D68" i="7"/>
  <c r="D69" i="7"/>
  <c r="D70" i="7"/>
  <c r="D71" i="7"/>
  <c r="N62" i="7" l="1"/>
  <c r="N58" i="7"/>
  <c r="N50" i="7"/>
  <c r="AI43" i="7"/>
  <c r="N61" i="7"/>
  <c r="N57" i="7"/>
  <c r="N53" i="7"/>
  <c r="N49" i="7"/>
  <c r="M62" i="7"/>
  <c r="M57" i="7"/>
  <c r="M51" i="7"/>
  <c r="T61" i="7"/>
  <c r="T57" i="7"/>
  <c r="T53" i="7"/>
  <c r="T49" i="7"/>
  <c r="N60" i="7"/>
  <c r="N56" i="7"/>
  <c r="N52" i="7"/>
  <c r="N48" i="7"/>
  <c r="M61" i="7"/>
  <c r="M55" i="7"/>
  <c r="M50" i="7"/>
  <c r="AI35" i="7"/>
  <c r="P35" i="7"/>
  <c r="L39" i="7"/>
  <c r="H35" i="7"/>
  <c r="D35" i="7"/>
  <c r="T60" i="7"/>
  <c r="T56" i="7"/>
  <c r="T52" i="7"/>
  <c r="T48" i="7"/>
  <c r="S61" i="7"/>
  <c r="S57" i="7"/>
  <c r="S53" i="7"/>
  <c r="N59" i="7"/>
  <c r="N55" i="7"/>
  <c r="N51" i="7"/>
  <c r="N47" i="7"/>
  <c r="M59" i="7"/>
  <c r="M54" i="7"/>
  <c r="P30" i="7"/>
  <c r="P34" i="7"/>
  <c r="P38" i="7"/>
  <c r="P42" i="7"/>
  <c r="P28" i="7"/>
  <c r="P32" i="7"/>
  <c r="P36" i="7"/>
  <c r="P40" i="7"/>
  <c r="P29" i="7"/>
  <c r="P33" i="7"/>
  <c r="P37" i="7"/>
  <c r="P41" i="7"/>
  <c r="H30" i="7"/>
  <c r="H34" i="7"/>
  <c r="H38" i="7"/>
  <c r="H42" i="7"/>
  <c r="H28" i="7"/>
  <c r="C47" i="7" s="1" a="1"/>
  <c r="H32" i="7"/>
  <c r="H36" i="7"/>
  <c r="H40" i="7"/>
  <c r="H29" i="7"/>
  <c r="H33" i="7"/>
  <c r="H37" i="7"/>
  <c r="H41" i="7"/>
  <c r="D30" i="7"/>
  <c r="D34" i="7"/>
  <c r="D38" i="7"/>
  <c r="D42" i="7"/>
  <c r="D28" i="7"/>
  <c r="B47" i="7" s="1" a="1"/>
  <c r="D32" i="7"/>
  <c r="D36" i="7"/>
  <c r="D40" i="7"/>
  <c r="D29" i="7"/>
  <c r="D33" i="7"/>
  <c r="D37" i="7"/>
  <c r="D41" i="7"/>
  <c r="AI30" i="7"/>
  <c r="AI34" i="7"/>
  <c r="AI38" i="7"/>
  <c r="AI42" i="7"/>
  <c r="AI28" i="7"/>
  <c r="AI32" i="7"/>
  <c r="AI36" i="7"/>
  <c r="AI40" i="7"/>
  <c r="AI29" i="7"/>
  <c r="AI33" i="7"/>
  <c r="AI37" i="7"/>
  <c r="AI41" i="7"/>
  <c r="P43" i="7"/>
  <c r="T62" i="7"/>
  <c r="T58" i="7"/>
  <c r="T54" i="7"/>
  <c r="M48" i="7"/>
  <c r="M52" i="7"/>
  <c r="M56" i="7"/>
  <c r="M60" i="7"/>
  <c r="AI39" i="7"/>
  <c r="P39" i="7"/>
  <c r="L30" i="7"/>
  <c r="L34" i="7"/>
  <c r="L38" i="7"/>
  <c r="L42" i="7"/>
  <c r="L28" i="7"/>
  <c r="L32" i="7"/>
  <c r="L36" i="7"/>
  <c r="L40" i="7"/>
  <c r="L29" i="7"/>
  <c r="L33" i="7"/>
  <c r="L37" i="7"/>
  <c r="L41" i="7"/>
  <c r="H39" i="7"/>
  <c r="D39" i="7"/>
  <c r="AJ40" i="7"/>
  <c r="Z42" i="7"/>
  <c r="Z38" i="7"/>
  <c r="Z34" i="7"/>
  <c r="Z30" i="7"/>
  <c r="O42" i="7"/>
  <c r="O38" i="7"/>
  <c r="O34" i="7"/>
  <c r="K42" i="7"/>
  <c r="Z41" i="7"/>
  <c r="Z37" i="7"/>
  <c r="Z33" i="7"/>
  <c r="R42" i="7"/>
  <c r="R38" i="7"/>
  <c r="R34" i="7"/>
  <c r="R30" i="7"/>
  <c r="O41" i="7"/>
  <c r="O37" i="7"/>
  <c r="O33" i="7"/>
  <c r="N42" i="7"/>
  <c r="N38" i="7"/>
  <c r="N34" i="7"/>
  <c r="N30" i="7"/>
  <c r="K41" i="7"/>
  <c r="K37" i="7"/>
  <c r="K33" i="7"/>
  <c r="J42" i="7"/>
  <c r="J38" i="7"/>
  <c r="J34" i="7"/>
  <c r="J30" i="7"/>
  <c r="G41" i="7"/>
  <c r="G37" i="7"/>
  <c r="G33" i="7"/>
  <c r="F42" i="7"/>
  <c r="F38" i="7"/>
  <c r="F34" i="7"/>
  <c r="F30" i="7"/>
  <c r="G47" i="7" s="1" a="1"/>
  <c r="C41" i="7"/>
  <c r="C37" i="7"/>
  <c r="C33" i="7"/>
  <c r="B42" i="7"/>
  <c r="B38" i="7"/>
  <c r="B34" i="7"/>
  <c r="B30" i="7"/>
  <c r="R40" i="7"/>
  <c r="R36" i="7"/>
  <c r="R32" i="7"/>
  <c r="N40" i="7"/>
  <c r="N36" i="7"/>
  <c r="N32" i="7"/>
  <c r="J40" i="7"/>
  <c r="J36" i="7"/>
  <c r="J32" i="7"/>
  <c r="F40" i="7"/>
  <c r="F36" i="7"/>
  <c r="F32" i="7"/>
  <c r="B40" i="7"/>
  <c r="B36" i="7"/>
  <c r="B32" i="7"/>
  <c r="G49" i="7" l="1"/>
  <c r="G53" i="7"/>
  <c r="G57" i="7"/>
  <c r="G47" i="7"/>
  <c r="G51" i="7"/>
  <c r="G55" i="7"/>
  <c r="G59" i="7"/>
  <c r="G48" i="7"/>
  <c r="G52" i="7"/>
  <c r="G56" i="7"/>
  <c r="G60" i="7"/>
  <c r="G58" i="7"/>
  <c r="G50" i="7"/>
  <c r="G62" i="7"/>
  <c r="G54" i="7"/>
  <c r="G61" i="7"/>
  <c r="H47" i="7" a="1"/>
  <c r="C50" i="7"/>
  <c r="C54" i="7"/>
  <c r="C58" i="7"/>
  <c r="C62" i="7"/>
  <c r="C48" i="7"/>
  <c r="C52" i="7"/>
  <c r="C56" i="7"/>
  <c r="C60" i="7"/>
  <c r="C49" i="7"/>
  <c r="C53" i="7"/>
  <c r="C57" i="7"/>
  <c r="C61" i="7"/>
  <c r="C59" i="7"/>
  <c r="C51" i="7"/>
  <c r="C55" i="7"/>
  <c r="C47" i="7"/>
  <c r="B47" i="7"/>
  <c r="B51" i="7"/>
  <c r="B55" i="7"/>
  <c r="B59" i="7"/>
  <c r="B49" i="7"/>
  <c r="B53" i="7"/>
  <c r="B57" i="7"/>
  <c r="B61" i="7"/>
  <c r="B50" i="7"/>
  <c r="B54" i="7"/>
  <c r="B58" i="7"/>
  <c r="B62" i="7"/>
  <c r="B60" i="7"/>
  <c r="B52" i="7"/>
  <c r="B56" i="7"/>
  <c r="B48" i="7"/>
  <c r="I47" i="7" a="1"/>
  <c r="I49" i="7" l="1"/>
  <c r="I53" i="7"/>
  <c r="I57" i="7"/>
  <c r="I61" i="7"/>
  <c r="I47" i="7"/>
  <c r="I52" i="7"/>
  <c r="I58" i="7"/>
  <c r="I50" i="7"/>
  <c r="I55" i="7"/>
  <c r="I60" i="7"/>
  <c r="I51" i="7"/>
  <c r="I56" i="7"/>
  <c r="I62" i="7"/>
  <c r="I48" i="7"/>
  <c r="I54" i="7"/>
  <c r="I59" i="7"/>
  <c r="H50" i="7"/>
  <c r="H54" i="7"/>
  <c r="H58" i="7"/>
  <c r="H62" i="7"/>
  <c r="H47" i="7"/>
  <c r="H51" i="7"/>
  <c r="H55" i="7"/>
  <c r="H59" i="7"/>
  <c r="H49" i="7"/>
  <c r="H57" i="7"/>
  <c r="H52" i="7"/>
  <c r="H53" i="7"/>
  <c r="H61" i="7"/>
  <c r="H48" i="7"/>
  <c r="H56" i="7"/>
  <c r="H60" i="7"/>
  <c r="E13" i="2"/>
  <c r="D13" i="2"/>
  <c r="C13" i="2"/>
  <c r="B14" i="6" l="1"/>
  <c r="B13" i="6"/>
  <c r="M38" i="6"/>
  <c r="I31" i="6"/>
  <c r="H31" i="6"/>
  <c r="M37" i="6"/>
  <c r="M36" i="6"/>
  <c r="H30" i="6"/>
  <c r="H29" i="6"/>
  <c r="H24" i="6"/>
  <c r="M14" i="6"/>
  <c r="M13" i="6"/>
  <c r="T15" i="6"/>
  <c r="S15" i="6"/>
  <c r="R15" i="6"/>
  <c r="T14" i="6"/>
  <c r="S14" i="6"/>
  <c r="R14" i="6"/>
  <c r="T13" i="6"/>
  <c r="S13" i="6"/>
  <c r="R13" i="6"/>
  <c r="R12" i="6"/>
  <c r="AA11" i="1"/>
  <c r="AA12" i="1"/>
  <c r="Z8" i="4"/>
  <c r="AA8" i="4"/>
  <c r="AA7" i="4"/>
  <c r="Z7" i="4"/>
  <c r="C26" i="1"/>
  <c r="C27" i="1"/>
  <c r="B27" i="1"/>
  <c r="D26" i="1"/>
  <c r="B26" i="1"/>
  <c r="I45" i="1"/>
  <c r="J45" i="1"/>
  <c r="I46" i="1"/>
  <c r="J46" i="1"/>
  <c r="I47" i="1"/>
  <c r="J47" i="1"/>
  <c r="I48" i="1"/>
  <c r="J48" i="1"/>
  <c r="H46" i="1"/>
  <c r="H47" i="1"/>
  <c r="H48" i="1"/>
  <c r="H45" i="1"/>
  <c r="I38" i="1"/>
  <c r="J38" i="1"/>
  <c r="I39" i="1"/>
  <c r="J39" i="1"/>
  <c r="I40" i="1"/>
  <c r="J40" i="1"/>
  <c r="I41" i="1"/>
  <c r="J41" i="1"/>
  <c r="H39" i="1"/>
  <c r="H40" i="1"/>
  <c r="H41" i="1"/>
  <c r="H38" i="1"/>
  <c r="U10" i="2"/>
  <c r="U9" i="2"/>
  <c r="P13" i="1"/>
  <c r="Q13" i="1"/>
  <c r="P14" i="1"/>
  <c r="Q14" i="1"/>
  <c r="P15" i="1"/>
  <c r="Q15" i="1"/>
  <c r="O13" i="1"/>
  <c r="O14" i="1"/>
  <c r="O15" i="1"/>
  <c r="O12" i="1"/>
  <c r="D27" i="1"/>
  <c r="B11" i="2"/>
  <c r="B10" i="2"/>
  <c r="B9" i="2"/>
  <c r="B8" i="2"/>
  <c r="B7" i="2"/>
  <c r="B6" i="2"/>
  <c r="B5" i="2"/>
  <c r="B4" i="2"/>
  <c r="B3" i="2"/>
  <c r="I10" i="1"/>
  <c r="I9" i="1"/>
  <c r="I8" i="1"/>
  <c r="I7" i="1"/>
  <c r="I6" i="1"/>
  <c r="I5" i="1"/>
  <c r="I4" i="1"/>
  <c r="I3" i="1"/>
</calcChain>
</file>

<file path=xl/sharedStrings.xml><?xml version="1.0" encoding="utf-8"?>
<sst xmlns="http://schemas.openxmlformats.org/spreadsheetml/2006/main" count="668" uniqueCount="350">
  <si>
    <t>Age</t>
  </si>
  <si>
    <t>CIN2</t>
  </si>
  <si>
    <t>CIN1 -&gt; CIN2</t>
  </si>
  <si>
    <t>Hi</t>
  </si>
  <si>
    <t>Lo</t>
  </si>
  <si>
    <t>Regression</t>
  </si>
  <si>
    <t>1-5</t>
  </si>
  <si>
    <t>6-10</t>
  </si>
  <si>
    <t>11-20</t>
  </si>
  <si>
    <t>21-29</t>
  </si>
  <si>
    <t>30-34</t>
  </si>
  <si>
    <t>35-39</t>
  </si>
  <si>
    <t>40-44</t>
  </si>
  <si>
    <t>45-49</t>
  </si>
  <si>
    <t>50+</t>
  </si>
  <si>
    <t>Years</t>
  </si>
  <si>
    <t>Group Size</t>
  </si>
  <si>
    <t>Duration Groups (Years)</t>
  </si>
  <si>
    <t>*50+ group considered as one group</t>
  </si>
  <si>
    <t>CIN2 -&gt; ICC</t>
  </si>
  <si>
    <t>From Campos et al.</t>
  </si>
  <si>
    <t>CIN3 -&gt; ICC</t>
  </si>
  <si>
    <t>Progression to ICC</t>
  </si>
  <si>
    <t>ICC Mortality</t>
  </si>
  <si>
    <t>Local</t>
  </si>
  <si>
    <t>2-3</t>
  </si>
  <si>
    <t>4-20</t>
  </si>
  <si>
    <t>Regional</t>
  </si>
  <si>
    <t>Distant</t>
  </si>
  <si>
    <t>ICC Progression</t>
  </si>
  <si>
    <t>Local -&gt; Regional</t>
  </si>
  <si>
    <t>Regional -&gt; Distant</t>
  </si>
  <si>
    <t>Symptom Detection Probability</t>
  </si>
  <si>
    <t>Precancer class</t>
  </si>
  <si>
    <t>CIN3</t>
  </si>
  <si>
    <t>CIN3 -&gt; Normal</t>
  </si>
  <si>
    <t>CIN2 -&gt; Normal</t>
  </si>
  <si>
    <t>Probability</t>
  </si>
  <si>
    <t>* Applies across all ages , HPV types</t>
  </si>
  <si>
    <t>Progression to CIN2</t>
  </si>
  <si>
    <t>1-15</t>
  </si>
  <si>
    <t>16-27</t>
  </si>
  <si>
    <t>28-39</t>
  </si>
  <si>
    <t>40-51</t>
  </si>
  <si>
    <t>52</t>
  </si>
  <si>
    <t>Duration of Infection (Months)</t>
  </si>
  <si>
    <t>* Obtained by "precision eyeballing" web figure 2</t>
  </si>
  <si>
    <t>HPV 16</t>
  </si>
  <si>
    <t>3 year probability</t>
  </si>
  <si>
    <t>Progression to precancer</t>
  </si>
  <si>
    <t>Quarterly Probability</t>
  </si>
  <si>
    <t>From Wheeler et al (Common reference values)</t>
  </si>
  <si>
    <t>* Assuming constant probability of progression each quarter</t>
  </si>
  <si>
    <t>* Values given derived from all ages combined. Will lose information here.</t>
  </si>
  <si>
    <t>HPV 51</t>
  </si>
  <si>
    <t>HPV16</t>
  </si>
  <si>
    <t>HPV 16 &amp; 51</t>
  </si>
  <si>
    <t>Outcome and Endpoint</t>
  </si>
  <si>
    <t>HPV and treat</t>
  </si>
  <si>
    <t>Visual Inspection and treat</t>
  </si>
  <si>
    <t>CIN2+ Prevented</t>
  </si>
  <si>
    <t>CIN3+ Prevented</t>
  </si>
  <si>
    <t>Mean</t>
  </si>
  <si>
    <t>Covariate</t>
  </si>
  <si>
    <t>HIV negative</t>
  </si>
  <si>
    <t>HIV positive: CD4 &gt; 200, RNA &lt; 20,000 copies/mL</t>
  </si>
  <si>
    <t>HIV positive: CD4 &gt; 20000 copes/mL</t>
  </si>
  <si>
    <t>HIV positve CD4 &lt; 200</t>
  </si>
  <si>
    <t>HPV Prevalence and Odds Ratios when HIV positive</t>
  </si>
  <si>
    <t>Adjusted Odds Ratio</t>
  </si>
  <si>
    <t>Reflects persistence/reactivation of pre-existing HPV types</t>
  </si>
  <si>
    <t>Reduction in HPV Regression when HIV positive</t>
  </si>
  <si>
    <t>(Adjusted Odds Ratio) ^ -1</t>
  </si>
  <si>
    <t>Stage</t>
  </si>
  <si>
    <t>I</t>
  </si>
  <si>
    <t>II</t>
  </si>
  <si>
    <t>III</t>
  </si>
  <si>
    <t>IV</t>
  </si>
  <si>
    <t>HR</t>
  </si>
  <si>
    <t>Effect of HIV on Survival (HR)</t>
  </si>
  <si>
    <t>Dryden-Peterson et al. (2016, JCO)</t>
  </si>
  <si>
    <t>Median Survival</t>
  </si>
  <si>
    <t>HIV +</t>
  </si>
  <si>
    <t>HIV-</t>
  </si>
  <si>
    <t>Months</t>
  </si>
  <si>
    <t>Status</t>
  </si>
  <si>
    <t>Median Quarterly Mortality Rate</t>
  </si>
  <si>
    <t>Botswana</t>
  </si>
  <si>
    <t>CD4 &gt; 500 cmm</t>
  </si>
  <si>
    <t>CD4 200-500 /cmm</t>
  </si>
  <si>
    <t>Massad et al. (AJOG, 2015)</t>
  </si>
  <si>
    <t>CD4 &lt; 100</t>
  </si>
  <si>
    <t>CD4</t>
  </si>
  <si>
    <t>Multivariable analysis of correlates of CIN3+</t>
  </si>
  <si>
    <t>200 - 500</t>
  </si>
  <si>
    <t>&lt; 200</t>
  </si>
  <si>
    <t>&gt; 500</t>
  </si>
  <si>
    <t>HR (Relative to HIV-)</t>
  </si>
  <si>
    <t>Multivariable analysis of correlates of CIN2+</t>
  </si>
  <si>
    <t>Normal</t>
  </si>
  <si>
    <t>Bulkmans (2007 , BJC)</t>
  </si>
  <si>
    <t xml:space="preserve">BMD (~CIN1) smear </t>
  </si>
  <si>
    <t>hrHPV Clearance Rates</t>
  </si>
  <si>
    <t>Types: 16, 18, 31, 33, 35, 39, 45, 51, 52, 56, 58, 59, 66, and 68 </t>
  </si>
  <si>
    <t>Rate</t>
  </si>
  <si>
    <t>Screen Result  / Infection Status</t>
  </si>
  <si>
    <t>Denny et al. (2010 , JNCI)</t>
  </si>
  <si>
    <t>Adonis et al. (2013 , S Afr Med J.)</t>
  </si>
  <si>
    <t>KZN Screen Rate among Discovery Health Medical Aid Members (women 16+)</t>
  </si>
  <si>
    <t xml:space="preserve">Pap Smear Rate in KZN </t>
  </si>
  <si>
    <t>Group</t>
  </si>
  <si>
    <t>Outpatients</t>
  </si>
  <si>
    <t>Cancer patients</t>
  </si>
  <si>
    <t>Students</t>
  </si>
  <si>
    <t>Nurses</t>
  </si>
  <si>
    <t>Had pap smear</t>
  </si>
  <si>
    <t>~&gt;3 years ago</t>
  </si>
  <si>
    <t>~&lt;3 years ago</t>
  </si>
  <si>
    <t>Wellensiek et al. (2002, Int J Gynecol Cancer)</t>
  </si>
  <si>
    <t>Test</t>
  </si>
  <si>
    <t>HPV</t>
  </si>
  <si>
    <t>Cytology ASC-US or worse</t>
  </si>
  <si>
    <t>Cytology LSIL or worse</t>
  </si>
  <si>
    <t>Self-sample HPV</t>
  </si>
  <si>
    <t>Sensitivity</t>
  </si>
  <si>
    <t>CIN2 or worse</t>
  </si>
  <si>
    <t>CIN3 or worse</t>
  </si>
  <si>
    <t>Specificity</t>
  </si>
  <si>
    <t>Sensitivity and Specificity of Screening (Primary)</t>
  </si>
  <si>
    <t>Arbyn (2014, Lancet) Metanalaysis, common reference values</t>
  </si>
  <si>
    <t>Sensitivity and Specificity of Screening (High-risk)</t>
  </si>
  <si>
    <t>Sensitivity and Specificity of Screening (Follow up)</t>
  </si>
  <si>
    <t>Cox (1999, Lancet) referring to Mitchell (1998, Obstet. Gyn.)</t>
  </si>
  <si>
    <t>Rate of recurrence/persistence with LEEP (follow up &lt; 6 mos)</t>
  </si>
  <si>
    <t>HIV+</t>
  </si>
  <si>
    <t>Cytology</t>
  </si>
  <si>
    <t>HPV test</t>
  </si>
  <si>
    <t>Screening Frequency (years ^ -1)</t>
  </si>
  <si>
    <t>SA guidelines</t>
  </si>
  <si>
    <t>Screen start</t>
  </si>
  <si>
    <t>Screen End</t>
  </si>
  <si>
    <t>CIN3+ Incidence Detection Rate by CD4 (per 100 person years)</t>
  </si>
  <si>
    <t>CIN2+Incidence Detection Rate by CD4 (per 100 person years)</t>
  </si>
  <si>
    <t>CIN2+ Incidence Detection Rate by CD4 (per person quarter)</t>
  </si>
  <si>
    <t>CIN3+ Incidence Detection Rate by CD4 (per person quarter)</t>
  </si>
  <si>
    <t>Vaccination</t>
  </si>
  <si>
    <t>HPV Transmissibility</t>
  </si>
  <si>
    <t>Type</t>
  </si>
  <si>
    <t>Common Vaccine Types (HPV 16/18)</t>
  </si>
  <si>
    <t>Oncogenic Non-Vaccine Type</t>
  </si>
  <si>
    <t>Median</t>
  </si>
  <si>
    <t>HPV -&gt; CIN1</t>
  </si>
  <si>
    <t>CIN1 clearance</t>
  </si>
  <si>
    <t>CIN2 -&gt; CIN3</t>
  </si>
  <si>
    <t>Overall High Risk</t>
  </si>
  <si>
    <t>* from HPV16 data only</t>
  </si>
  <si>
    <t>Transition</t>
  </si>
  <si>
    <t>HPV 18</t>
  </si>
  <si>
    <t>HPV 31</t>
  </si>
  <si>
    <t>HPV 33</t>
  </si>
  <si>
    <t>Common Vaccine Types (HPV 16/18/31/33)</t>
  </si>
  <si>
    <t>CIN2/3 clearance</t>
  </si>
  <si>
    <t>HPV 39</t>
  </si>
  <si>
    <t>HPV 56</t>
  </si>
  <si>
    <t>Annual Transition Rate</t>
  </si>
  <si>
    <t>Palefsky et al. (1999 , JNCI)</t>
  </si>
  <si>
    <t>HIV positive: CD4 &gt; 200 , RNA &gt; 20000 copes/mL</t>
  </si>
  <si>
    <t>Johnson et al. (PLoS , 2012)</t>
  </si>
  <si>
    <t>Reduction in HPV Infection Clearance when HIV positive</t>
  </si>
  <si>
    <t>High risk (Vaccine Type)</t>
  </si>
  <si>
    <t>High risk (Non-Vaccine Type)</t>
  </si>
  <si>
    <t>Increase in CIN2/3 (HSIL) in HIV-1 / HIV-2 + women</t>
  </si>
  <si>
    <t>Characteristic</t>
  </si>
  <si>
    <t>CD4 count</t>
  </si>
  <si>
    <t>&gt;500 cells/mL</t>
  </si>
  <si>
    <t>200-500 cells/mL</t>
  </si>
  <si>
    <t>&lt;200 cells/mL</t>
  </si>
  <si>
    <t>Hawes et al. (2006, JNCI)</t>
  </si>
  <si>
    <t>Senegal. Women not on ART.</t>
  </si>
  <si>
    <t>Annual Rate of Waning Immunity</t>
  </si>
  <si>
    <t>Annual Rate of Infection Clearance (Women)</t>
  </si>
  <si>
    <t>Annual Rate of Infection Clearance (Men)</t>
  </si>
  <si>
    <t>High Risk</t>
  </si>
  <si>
    <t>Cai et al. (2016, Eur J clin Mibrobiol Infect Dis)</t>
  </si>
  <si>
    <t>Annual Rate of Infection Clearance Matrix</t>
  </si>
  <si>
    <t>Male</t>
  </si>
  <si>
    <t>Female</t>
  </si>
  <si>
    <t>Both infections</t>
  </si>
  <si>
    <t>Both</t>
  </si>
  <si>
    <t xml:space="preserve">Cost </t>
  </si>
  <si>
    <t>R</t>
  </si>
  <si>
    <t>0.2% coverage from 2009-2014</t>
  </si>
  <si>
    <t>2008 - MCC SA approved vaccines</t>
  </si>
  <si>
    <t>2014 - Cervarix (bivalent) for age 9+ girls in 4th grade public schools (~0.5 million girls)</t>
  </si>
  <si>
    <t>Coverage (bivalent 16/18)</t>
  </si>
  <si>
    <t>Start year</t>
  </si>
  <si>
    <t>Cost (Rand)</t>
  </si>
  <si>
    <t>Baseline CD4 cell count (cells/uL)</t>
  </si>
  <si>
    <t>&lt;200</t>
  </si>
  <si>
    <t>200-350</t>
  </si>
  <si>
    <t>351-500</t>
  </si>
  <si>
    <t>&gt;500</t>
  </si>
  <si>
    <t>aOR</t>
  </si>
  <si>
    <t>ART status at baseline (years)</t>
  </si>
  <si>
    <t>ART &gt; 2</t>
  </si>
  <si>
    <t>ART &lt;= 2</t>
  </si>
  <si>
    <t>ART-naïve</t>
  </si>
  <si>
    <t>SA</t>
  </si>
  <si>
    <t>HPV_ohr to Well</t>
  </si>
  <si>
    <t>HPV_ohr to HPV_ohr</t>
  </si>
  <si>
    <t>HPV_ohr to CIN1_ohr</t>
  </si>
  <si>
    <t>HPV_ohr to CIN2_ohr</t>
  </si>
  <si>
    <t>HPV_ohr to CIN3_ohr</t>
  </si>
  <si>
    <t>CIN1_ohr to Well_ohr</t>
  </si>
  <si>
    <t>CIN1_ohr to HPV_ohr</t>
  </si>
  <si>
    <t>CIN1_ohr to CIN1_ohr</t>
  </si>
  <si>
    <t>CIN1_ohr to CIN2_ohr</t>
  </si>
  <si>
    <t>CIN1_ohr to CIN3_ohr</t>
  </si>
  <si>
    <t>CIN2_ohr to Well_ohr</t>
  </si>
  <si>
    <t>CIN2_ohr to HPV_ohr</t>
  </si>
  <si>
    <t>CIN2_ohr to CIN1_ohr</t>
  </si>
  <si>
    <t>CIN2_ohr to CIN2_ohr</t>
  </si>
  <si>
    <t>CIN2_ohr to CIN3_ohr</t>
  </si>
  <si>
    <t>CIN3_ohr to Well_ohr</t>
  </si>
  <si>
    <t>CIN3_ohr to HPV_ohr</t>
  </si>
  <si>
    <t>CIN3_ohr to CIN1_ohr</t>
  </si>
  <si>
    <t>CIN3_ohr to CIN2_ohr</t>
  </si>
  <si>
    <t>CIN3_ohr to CIN3_ohr</t>
  </si>
  <si>
    <t>CIN3_ohr to UndLocalised</t>
  </si>
  <si>
    <t>15-19</t>
  </si>
  <si>
    <t>20-24</t>
  </si>
  <si>
    <t>25-29</t>
  </si>
  <si>
    <t>50-54</t>
  </si>
  <si>
    <t>55-59</t>
  </si>
  <si>
    <t>Johnson 2012</t>
  </si>
  <si>
    <t>hrHPV Prevalence</t>
  </si>
  <si>
    <t xml:space="preserve">Upper </t>
  </si>
  <si>
    <t>Lower</t>
  </si>
  <si>
    <t>HPV incidence multiplier by type and CD4 count</t>
  </si>
  <si>
    <t>vac types</t>
  </si>
  <si>
    <t>non vac types</t>
  </si>
  <si>
    <t>350-500</t>
  </si>
  <si>
    <t>HPV clearance multipliers</t>
  </si>
  <si>
    <t>&gt;200</t>
  </si>
  <si>
    <t>CIN2 -&gt; CIN3 Multipliers</t>
  </si>
  <si>
    <t>CIN1 -&gt; CIN2 Multipliers</t>
  </si>
  <si>
    <t>Longitudinal Study of Cervical Squamous</t>
  </si>
  <si>
    <t>Intraepithelial Lesions in Human Immunodeficiency</t>
  </si>
  <si>
    <t>Virus (HIV)–Seropositive and At-Risk HIV-</t>
  </si>
  <si>
    <t>Seronegative Women</t>
  </si>
  <si>
    <t>Schuman, 2003</t>
  </si>
  <si>
    <t>Hawes, 2006</t>
  </si>
  <si>
    <t>No increased risk for CD4&gt;500 or pple on ART</t>
  </si>
  <si>
    <t>60-64</t>
  </si>
  <si>
    <t>65-69</t>
  </si>
  <si>
    <t>Low</t>
  </si>
  <si>
    <t>High</t>
  </si>
  <si>
    <t>Probability of Natural Immunity After Infection</t>
  </si>
  <si>
    <t>hi</t>
  </si>
  <si>
    <t>Fonn 2002</t>
  </si>
  <si>
    <t>Screening Coverage (within last 3 years)</t>
  </si>
  <si>
    <t>Average</t>
  </si>
  <si>
    <t>Age Index</t>
  </si>
  <si>
    <t>HPV_16 to Well</t>
  </si>
  <si>
    <t>HPV_16 to HPV_16</t>
  </si>
  <si>
    <t>HPV_16 to CIN1_16</t>
  </si>
  <si>
    <t>HPV_16 to CIN2_16</t>
  </si>
  <si>
    <t>HPV_16 to CIN3_16</t>
  </si>
  <si>
    <t>CIN1_16 to Well_16</t>
  </si>
  <si>
    <t>CIN1_16 to HPV_16</t>
  </si>
  <si>
    <t>CIN1_16 to CIN1_16</t>
  </si>
  <si>
    <t>CIN1_16 to CIN2_16</t>
  </si>
  <si>
    <t>CIN1_16 to CIN3_16</t>
  </si>
  <si>
    <t>CIN2_16 to Well_16</t>
  </si>
  <si>
    <t>CIN2_16 to HPV_16</t>
  </si>
  <si>
    <t>CIN2_16 to CIN1_16</t>
  </si>
  <si>
    <t>CIN2_16 to CIN2_16</t>
  </si>
  <si>
    <t>CIN2_16 to CIN3_16</t>
  </si>
  <si>
    <t>CIN3_16 to Well_16</t>
  </si>
  <si>
    <t>CIN3_16 to HPV_16</t>
  </si>
  <si>
    <t>CIN3_16 to CIN1_16</t>
  </si>
  <si>
    <t>CIN3_16 to CIN2_16</t>
  </si>
  <si>
    <t>CIN3_16 to CIN3_16</t>
  </si>
  <si>
    <t>CIN3_16 to UndLocalised</t>
  </si>
  <si>
    <t>HPV_18 to Well</t>
  </si>
  <si>
    <t>HPV_18 to HPV_18</t>
  </si>
  <si>
    <t>HPV_18 to CIN1_18</t>
  </si>
  <si>
    <t>HPV_18 to CIN2_18</t>
  </si>
  <si>
    <t>HPV_18 to CIN3_18</t>
  </si>
  <si>
    <t>CIN1_18 to Well_18</t>
  </si>
  <si>
    <t>CIN1_18 to HPV_18</t>
  </si>
  <si>
    <t>CIN1_18 to CIN1_18</t>
  </si>
  <si>
    <t>CIN1_18 to CIN2_18</t>
  </si>
  <si>
    <t>CIN1_18 to CIN3_18</t>
  </si>
  <si>
    <t>CIN2_18 to Well_18</t>
  </si>
  <si>
    <t>CIN2_18 to HPV_18</t>
  </si>
  <si>
    <t>CIN2_18 to CIN1_18</t>
  </si>
  <si>
    <t>CIN2_18 to CIN2_18</t>
  </si>
  <si>
    <t>CIN2_18 to CIN3_18</t>
  </si>
  <si>
    <t>CIN3_18 to Well_18</t>
  </si>
  <si>
    <t>CIN3_18 to HPV_18</t>
  </si>
  <si>
    <t>CIN3_18 to CIN1_18</t>
  </si>
  <si>
    <t>CIN3_18 to CIN2_18</t>
  </si>
  <si>
    <t>CIN3_18 to CIN3_18</t>
  </si>
  <si>
    <t>CIN3_18 to UndLocalised</t>
  </si>
  <si>
    <t>10-14</t>
  </si>
  <si>
    <t>25 -29</t>
  </si>
  <si>
    <t>70-74</t>
  </si>
  <si>
    <t>75-79</t>
  </si>
  <si>
    <t>0 - 4</t>
  </si>
  <si>
    <t>5 - 9</t>
  </si>
  <si>
    <t>CCNSW Data</t>
  </si>
  <si>
    <t>Weighted Average Transitions (50% HPV 16, 20% HPV 18, 30% Other)</t>
  </si>
  <si>
    <t>HPV to Well</t>
  </si>
  <si>
    <t>HPV to CIN 1</t>
  </si>
  <si>
    <t>HPV to CIN2</t>
  </si>
  <si>
    <t>HPV to CIN3</t>
  </si>
  <si>
    <t>CIN1 to Well</t>
  </si>
  <si>
    <t>CIN1 to HPV</t>
  </si>
  <si>
    <t>CIN1 to CIN2</t>
  </si>
  <si>
    <t>CIN1 to CIN3</t>
  </si>
  <si>
    <t>CIN2 to Well</t>
  </si>
  <si>
    <t>Other HR</t>
  </si>
  <si>
    <t>CIN2 to HPV</t>
  </si>
  <si>
    <t>CIN2 to CIN1</t>
  </si>
  <si>
    <t>CIN2 to CIN3</t>
  </si>
  <si>
    <t>CIN3 to Well</t>
  </si>
  <si>
    <t>CIN3 to HPV</t>
  </si>
  <si>
    <t>CIN3 to CIN2</t>
  </si>
  <si>
    <t>CIN3 to UndLocaliseed</t>
  </si>
  <si>
    <t>CIN3 to CIN1</t>
  </si>
  <si>
    <t>Weighted</t>
  </si>
  <si>
    <t>Stage 1</t>
  </si>
  <si>
    <t>Stage 2-3</t>
  </si>
  <si>
    <t>Stage 4</t>
  </si>
  <si>
    <t>Sankar</t>
  </si>
  <si>
    <t>Non-Vaccine Types</t>
  </si>
  <si>
    <t>HPV to Well (Natural Immunity)</t>
  </si>
  <si>
    <t>HIV + on ART</t>
  </si>
  <si>
    <t>HIV + CD4 &gt;500</t>
  </si>
  <si>
    <t>HIV + CD4 350-500</t>
  </si>
  <si>
    <t>HIV + CD4 250-350</t>
  </si>
  <si>
    <t>HIV + CD4 &lt;250</t>
  </si>
  <si>
    <t>Dryden-peterson</t>
  </si>
  <si>
    <t>Montly CC Mortality Rates</t>
  </si>
  <si>
    <t>50% of all cervical cancer</t>
  </si>
  <si>
    <t>20% of all cervical cancer</t>
  </si>
  <si>
    <t>4v-Type Subgroup weighting</t>
  </si>
  <si>
    <t>Vaccine types (16/18)</t>
  </si>
  <si>
    <t>Vaccine type (non-16/18)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</si>
</sst>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00000"/>
  </numFmts>
  <fonts count="10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i/>
      <sz val="11"/>
      <color indexed="10"/>
      <name val="Calibri"/>
      <family val="2"/>
    </font>
    <font>
      <i/>
      <sz val="11"/>
      <color indexed="8"/>
      <name val="Calibri"/>
      <family val="2"/>
    </font>
    <font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5D9F1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</borders>
  <cellStyleXfs count="1">
    <xf numFmtId="0" fontId="0" fillId="0" borderId="0"/>
  </cellStyleXfs>
  <cellXfs count="103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1" xfId="0" applyBorder="1"/>
    <xf numFmtId="49" fontId="0" fillId="0" borderId="1" xfId="0" applyNumberFormat="1" applyBorder="1"/>
    <xf numFmtId="0" fontId="0" fillId="0" borderId="1" xfId="0" applyBorder="1" applyAlignment="1">
      <alignment wrapText="1"/>
    </xf>
    <xf numFmtId="0" fontId="0" fillId="0" borderId="0" xfId="0" applyBorder="1"/>
    <xf numFmtId="49" fontId="0" fillId="0" borderId="0" xfId="0" applyNumberFormat="1" applyBorder="1"/>
    <xf numFmtId="0" fontId="1" fillId="0" borderId="0" xfId="0" applyFont="1" applyBorder="1"/>
    <xf numFmtId="0" fontId="0" fillId="0" borderId="0" xfId="0" applyAlignment="1"/>
    <xf numFmtId="0" fontId="0" fillId="0" borderId="1" xfId="0" applyFill="1" applyBorder="1"/>
    <xf numFmtId="0" fontId="2" fillId="0" borderId="1" xfId="0" applyFont="1" applyBorder="1"/>
    <xf numFmtId="0" fontId="1" fillId="0" borderId="1" xfId="0" applyFont="1" applyBorder="1"/>
    <xf numFmtId="10" fontId="0" fillId="0" borderId="1" xfId="0" applyNumberFormat="1" applyBorder="1"/>
    <xf numFmtId="10" fontId="0" fillId="0" borderId="0" xfId="0" applyNumberFormat="1"/>
    <xf numFmtId="9" fontId="0" fillId="0" borderId="1" xfId="0" applyNumberFormat="1" applyBorder="1"/>
    <xf numFmtId="0" fontId="0" fillId="0" borderId="1" xfId="0" applyNumberFormat="1" applyBorder="1"/>
    <xf numFmtId="0" fontId="2" fillId="0" borderId="0" xfId="0" applyFont="1" applyFill="1" applyBorder="1"/>
    <xf numFmtId="0" fontId="0" fillId="0" borderId="1" xfId="0" applyFont="1" applyFill="1" applyBorder="1"/>
    <xf numFmtId="0" fontId="0" fillId="0" borderId="1" xfId="0" applyFont="1" applyBorder="1"/>
    <xf numFmtId="0" fontId="2" fillId="0" borderId="1" xfId="0" applyFont="1" applyFill="1" applyBorder="1"/>
    <xf numFmtId="0" fontId="1" fillId="0" borderId="3" xfId="0" applyFont="1" applyBorder="1"/>
    <xf numFmtId="0" fontId="1" fillId="0" borderId="0" xfId="0" applyFont="1" applyFill="1" applyBorder="1"/>
    <xf numFmtId="0" fontId="2" fillId="0" borderId="0" xfId="0" applyFont="1"/>
    <xf numFmtId="0" fontId="3" fillId="0" borderId="0" xfId="0" applyFont="1"/>
    <xf numFmtId="0" fontId="0" fillId="2" borderId="1" xfId="0" applyFill="1" applyBorder="1"/>
    <xf numFmtId="0" fontId="2" fillId="0" borderId="0" xfId="0" applyFont="1" applyAlignment="1">
      <alignment wrapText="1"/>
    </xf>
    <xf numFmtId="0" fontId="4" fillId="0" borderId="0" xfId="0" applyFont="1"/>
    <xf numFmtId="0" fontId="2" fillId="0" borderId="0" xfId="0" applyFont="1" applyBorder="1" applyAlignment="1">
      <alignment wrapText="1"/>
    </xf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0" fillId="0" borderId="2" xfId="0" applyBorder="1"/>
    <xf numFmtId="0" fontId="1" fillId="0" borderId="2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2" borderId="7" xfId="0" applyFill="1" applyBorder="1"/>
    <xf numFmtId="0" fontId="0" fillId="2" borderId="9" xfId="0" applyFill="1" applyBorder="1"/>
    <xf numFmtId="0" fontId="0" fillId="2" borderId="0" xfId="0" applyFill="1"/>
    <xf numFmtId="11" fontId="0" fillId="0" borderId="0" xfId="0" applyNumberFormat="1"/>
    <xf numFmtId="0" fontId="2" fillId="0" borderId="14" xfId="0" applyFont="1" applyBorder="1"/>
    <xf numFmtId="0" fontId="2" fillId="0" borderId="15" xfId="0" applyFont="1" applyBorder="1"/>
    <xf numFmtId="0" fontId="2" fillId="0" borderId="12" xfId="0" applyFont="1" applyBorder="1"/>
    <xf numFmtId="0" fontId="0" fillId="0" borderId="16" xfId="0" applyBorder="1"/>
    <xf numFmtId="0" fontId="0" fillId="0" borderId="13" xfId="0" applyBorder="1"/>
    <xf numFmtId="0" fontId="0" fillId="0" borderId="17" xfId="0" applyBorder="1"/>
    <xf numFmtId="10" fontId="0" fillId="2" borderId="0" xfId="0" applyNumberFormat="1" applyFill="1"/>
    <xf numFmtId="0" fontId="0" fillId="0" borderId="0" xfId="0" applyFill="1" applyBorder="1"/>
    <xf numFmtId="0" fontId="5" fillId="0" borderId="0" xfId="0" applyNumberFormat="1" applyFont="1" applyFill="1" applyBorder="1" applyAlignment="1" applyProtection="1"/>
    <xf numFmtId="0" fontId="5" fillId="2" borderId="0" xfId="0" applyNumberFormat="1" applyFont="1" applyFill="1" applyBorder="1" applyAlignment="1" applyProtection="1"/>
    <xf numFmtId="0" fontId="6" fillId="0" borderId="0" xfId="0" applyNumberFormat="1" applyFont="1" applyFill="1" applyBorder="1" applyAlignment="1" applyProtection="1"/>
    <xf numFmtId="0" fontId="5" fillId="0" borderId="18" xfId="0" applyNumberFormat="1" applyFont="1" applyFill="1" applyBorder="1" applyAlignment="1" applyProtection="1"/>
    <xf numFmtId="0" fontId="5" fillId="3" borderId="19" xfId="0" applyNumberFormat="1" applyFont="1" applyFill="1" applyBorder="1" applyAlignment="1" applyProtection="1">
      <alignment wrapText="1"/>
    </xf>
    <xf numFmtId="0" fontId="5" fillId="3" borderId="20" xfId="0" applyNumberFormat="1" applyFont="1" applyFill="1" applyBorder="1" applyAlignment="1" applyProtection="1">
      <alignment wrapText="1"/>
    </xf>
    <xf numFmtId="0" fontId="5" fillId="3" borderId="21" xfId="0" applyNumberFormat="1" applyFont="1" applyFill="1" applyBorder="1" applyAlignment="1" applyProtection="1">
      <alignment wrapText="1"/>
    </xf>
    <xf numFmtId="0" fontId="5" fillId="3" borderId="22" xfId="0" applyNumberFormat="1" applyFont="1" applyFill="1" applyBorder="1" applyAlignment="1" applyProtection="1">
      <alignment wrapText="1"/>
    </xf>
    <xf numFmtId="165" fontId="5" fillId="3" borderId="23" xfId="0" applyNumberFormat="1" applyFont="1" applyFill="1" applyBorder="1" applyAlignment="1" applyProtection="1"/>
    <xf numFmtId="165" fontId="7" fillId="3" borderId="24" xfId="0" applyNumberFormat="1" applyFont="1" applyFill="1" applyBorder="1" applyAlignment="1" applyProtection="1"/>
    <xf numFmtId="165" fontId="5" fillId="3" borderId="24" xfId="0" applyNumberFormat="1" applyFont="1" applyFill="1" applyBorder="1" applyAlignment="1" applyProtection="1"/>
    <xf numFmtId="165" fontId="5" fillId="3" borderId="25" xfId="0" applyNumberFormat="1" applyFont="1" applyFill="1" applyBorder="1" applyAlignment="1" applyProtection="1"/>
    <xf numFmtId="165" fontId="5" fillId="3" borderId="26" xfId="0" applyNumberFormat="1" applyFont="1" applyFill="1" applyBorder="1" applyAlignment="1" applyProtection="1"/>
    <xf numFmtId="165" fontId="5" fillId="3" borderId="27" xfId="0" applyNumberFormat="1" applyFont="1" applyFill="1" applyBorder="1" applyAlignment="1" applyProtection="1"/>
    <xf numFmtId="165" fontId="7" fillId="3" borderId="27" xfId="0" applyNumberFormat="1" applyFont="1" applyFill="1" applyBorder="1" applyAlignment="1" applyProtection="1"/>
    <xf numFmtId="165" fontId="5" fillId="3" borderId="28" xfId="0" applyNumberFormat="1" applyFont="1" applyFill="1" applyBorder="1" applyAlignment="1" applyProtection="1"/>
    <xf numFmtId="49" fontId="5" fillId="0" borderId="0" xfId="0" applyNumberFormat="1" applyFont="1" applyFill="1" applyBorder="1" applyAlignment="1" applyProtection="1"/>
    <xf numFmtId="49" fontId="5" fillId="0" borderId="29" xfId="0" applyNumberFormat="1" applyFont="1" applyFill="1" applyBorder="1" applyAlignment="1" applyProtection="1"/>
    <xf numFmtId="165" fontId="5" fillId="3" borderId="30" xfId="0" applyNumberFormat="1" applyFont="1" applyFill="1" applyBorder="1" applyAlignment="1" applyProtection="1"/>
    <xf numFmtId="165" fontId="7" fillId="3" borderId="31" xfId="0" applyNumberFormat="1" applyFont="1" applyFill="1" applyBorder="1" applyAlignment="1" applyProtection="1"/>
    <xf numFmtId="165" fontId="5" fillId="3" borderId="31" xfId="0" applyNumberFormat="1" applyFont="1" applyFill="1" applyBorder="1" applyAlignment="1" applyProtection="1"/>
    <xf numFmtId="165" fontId="5" fillId="3" borderId="32" xfId="0" applyNumberFormat="1" applyFont="1" applyFill="1" applyBorder="1" applyAlignment="1" applyProtection="1"/>
    <xf numFmtId="165" fontId="5" fillId="3" borderId="33" xfId="0" applyNumberFormat="1" applyFont="1" applyFill="1" applyBorder="1" applyAlignment="1" applyProtection="1"/>
    <xf numFmtId="0" fontId="5" fillId="0" borderId="34" xfId="0" applyNumberFormat="1" applyFont="1" applyFill="1" applyBorder="1" applyAlignment="1" applyProtection="1"/>
    <xf numFmtId="165" fontId="5" fillId="3" borderId="35" xfId="0" applyNumberFormat="1" applyFont="1" applyFill="1" applyBorder="1" applyAlignment="1" applyProtection="1"/>
    <xf numFmtId="165" fontId="7" fillId="3" borderId="36" xfId="0" applyNumberFormat="1" applyFont="1" applyFill="1" applyBorder="1" applyAlignment="1" applyProtection="1"/>
    <xf numFmtId="165" fontId="5" fillId="3" borderId="36" xfId="0" applyNumberFormat="1" applyFont="1" applyFill="1" applyBorder="1" applyAlignment="1" applyProtection="1"/>
    <xf numFmtId="165" fontId="5" fillId="3" borderId="37" xfId="0" applyNumberFormat="1" applyFont="1" applyFill="1" applyBorder="1" applyAlignment="1" applyProtection="1"/>
    <xf numFmtId="165" fontId="5" fillId="3" borderId="38" xfId="0" applyNumberFormat="1" applyFont="1" applyFill="1" applyBorder="1" applyAlignment="1" applyProtection="1"/>
    <xf numFmtId="0" fontId="5" fillId="0" borderId="18" xfId="0" applyNumberFormat="1" applyFont="1" applyFill="1" applyBorder="1" applyAlignment="1" applyProtection="1">
      <alignment wrapText="1"/>
    </xf>
    <xf numFmtId="0" fontId="5" fillId="0" borderId="0" xfId="0" applyNumberFormat="1" applyFont="1" applyFill="1" applyBorder="1" applyAlignment="1" applyProtection="1">
      <alignment wrapText="1"/>
    </xf>
    <xf numFmtId="0" fontId="5" fillId="0" borderId="39" xfId="0" applyNumberFormat="1" applyFont="1" applyFill="1" applyBorder="1" applyAlignment="1" applyProtection="1"/>
    <xf numFmtId="0" fontId="5" fillId="0" borderId="40" xfId="0" applyNumberFormat="1" applyFont="1" applyFill="1" applyBorder="1" applyAlignment="1" applyProtection="1"/>
    <xf numFmtId="0" fontId="5" fillId="0" borderId="40" xfId="0" applyNumberFormat="1" applyFont="1" applyFill="1" applyBorder="1" applyAlignment="1" applyProtection="1">
      <alignment horizontal="right"/>
    </xf>
    <xf numFmtId="0" fontId="5" fillId="0" borderId="41" xfId="0" applyNumberFormat="1" applyFont="1" applyFill="1" applyBorder="1" applyAlignment="1" applyProtection="1"/>
    <xf numFmtId="0" fontId="5" fillId="0" borderId="42" xfId="0" applyNumberFormat="1" applyFont="1" applyFill="1" applyBorder="1" applyAlignment="1" applyProtection="1"/>
    <xf numFmtId="0" fontId="5" fillId="0" borderId="0" xfId="0" applyNumberFormat="1" applyFont="1" applyFill="1" applyBorder="1" applyAlignment="1" applyProtection="1">
      <alignment horizontal="right"/>
    </xf>
    <xf numFmtId="2" fontId="6" fillId="2" borderId="43" xfId="0" applyNumberFormat="1" applyFont="1" applyFill="1" applyBorder="1" applyAlignment="1" applyProtection="1"/>
    <xf numFmtId="2" fontId="5" fillId="2" borderId="43" xfId="0" applyNumberFormat="1" applyFont="1" applyFill="1" applyBorder="1" applyAlignment="1" applyProtection="1"/>
    <xf numFmtId="0" fontId="5" fillId="0" borderId="44" xfId="0" applyNumberFormat="1" applyFont="1" applyFill="1" applyBorder="1" applyAlignment="1" applyProtection="1"/>
    <xf numFmtId="0" fontId="5" fillId="0" borderId="45" xfId="0" applyNumberFormat="1" applyFont="1" applyFill="1" applyBorder="1" applyAlignment="1" applyProtection="1"/>
    <xf numFmtId="0" fontId="5" fillId="0" borderId="45" xfId="0" applyNumberFormat="1" applyFont="1" applyFill="1" applyBorder="1" applyAlignment="1" applyProtection="1">
      <alignment horizontal="right"/>
    </xf>
    <xf numFmtId="2" fontId="6" fillId="2" borderId="46" xfId="0" applyNumberFormat="1" applyFont="1" applyFill="1" applyBorder="1" applyAlignment="1" applyProtection="1"/>
    <xf numFmtId="0" fontId="5" fillId="0" borderId="47" xfId="0" applyNumberFormat="1" applyFont="1" applyFill="1" applyBorder="1" applyAlignment="1" applyProtection="1"/>
    <xf numFmtId="0" fontId="5" fillId="2" borderId="48" xfId="0" applyNumberFormat="1" applyFont="1" applyFill="1" applyBorder="1" applyAlignment="1" applyProtection="1"/>
    <xf numFmtId="0" fontId="5" fillId="2" borderId="43" xfId="0" applyNumberFormat="1" applyFont="1" applyFill="1" applyBorder="1" applyAlignment="1" applyProtection="1"/>
    <xf numFmtId="0" fontId="5" fillId="2" borderId="46" xfId="0" applyNumberFormat="1" applyFont="1" applyFill="1" applyBorder="1" applyAlignment="1" applyProtection="1"/>
    <xf numFmtId="0" fontId="8" fillId="0" borderId="0" xfId="0" applyNumberFormat="1" applyFont="1" applyFill="1" applyBorder="1" applyAlignment="1" applyProtection="1"/>
    <xf numFmtId="9" fontId="8" fillId="0" borderId="0" xfId="0" applyNumberFormat="1" applyFont="1" applyFill="1" applyBorder="1" applyAlignment="1" applyProtection="1"/>
    <xf numFmtId="0" fontId="0" fillId="4" borderId="1" xfId="0" applyFill="1" applyBorder="1"/>
    <xf numFmtId="0" fontId="9" fillId="5" borderId="0" xfId="0" applyFont="1" applyFill="1" applyAlignment="1">
      <alignment horizontal="right" vertical="center"/>
    </xf>
    <xf numFmtId="0" fontId="0" fillId="0" borderId="1" xfId="0" applyNumberFormat="1" applyFill="1" applyBorder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15</xdr:row>
      <xdr:rowOff>82550</xdr:rowOff>
    </xdr:from>
    <xdr:to>
      <xdr:col>7</xdr:col>
      <xdr:colOff>473778</xdr:colOff>
      <xdr:row>36</xdr:row>
      <xdr:rowOff>164214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844800"/>
          <a:ext cx="5541078" cy="3948814"/>
        </a:xfrm>
        <a:prstGeom prst="rect">
          <a:avLst/>
        </a:prstGeom>
      </xdr:spPr>
    </xdr:pic>
    <xdr:clientData/>
  </xdr:twoCellAnchor>
  <xdr:twoCellAnchor editAs="oneCell">
    <xdr:from>
      <xdr:col>8</xdr:col>
      <xdr:colOff>171450</xdr:colOff>
      <xdr:row>15</xdr:row>
      <xdr:rowOff>122671</xdr:rowOff>
    </xdr:from>
    <xdr:to>
      <xdr:col>12</xdr:col>
      <xdr:colOff>1763924</xdr:colOff>
      <xdr:row>33</xdr:row>
      <xdr:rowOff>164333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8350" y="2884921"/>
          <a:ext cx="6024774" cy="3356362"/>
        </a:xfrm>
        <a:prstGeom prst="rect">
          <a:avLst/>
        </a:prstGeom>
      </xdr:spPr>
    </xdr:pic>
    <xdr:clientData/>
  </xdr:twoCellAnchor>
  <xdr:twoCellAnchor editAs="oneCell">
    <xdr:from>
      <xdr:col>24</xdr:col>
      <xdr:colOff>292100</xdr:colOff>
      <xdr:row>27</xdr:row>
      <xdr:rowOff>75476</xdr:rowOff>
    </xdr:from>
    <xdr:to>
      <xdr:col>28</xdr:col>
      <xdr:colOff>884402</xdr:colOff>
      <xdr:row>47</xdr:row>
      <xdr:rowOff>81613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625050" y="5231676"/>
          <a:ext cx="5608802" cy="3689137"/>
        </a:xfrm>
        <a:prstGeom prst="rect">
          <a:avLst/>
        </a:prstGeom>
      </xdr:spPr>
    </xdr:pic>
    <xdr:clientData/>
  </xdr:twoCellAnchor>
  <xdr:twoCellAnchor editAs="oneCell">
    <xdr:from>
      <xdr:col>24</xdr:col>
      <xdr:colOff>404065</xdr:colOff>
      <xdr:row>49</xdr:row>
      <xdr:rowOff>19049</xdr:rowOff>
    </xdr:from>
    <xdr:to>
      <xdr:col>28</xdr:col>
      <xdr:colOff>674807</xdr:colOff>
      <xdr:row>68</xdr:row>
      <xdr:rowOff>87908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737015" y="9226549"/>
          <a:ext cx="5287242" cy="3567709"/>
        </a:xfrm>
        <a:prstGeom prst="rect">
          <a:avLst/>
        </a:prstGeom>
      </xdr:spPr>
    </xdr:pic>
    <xdr:clientData/>
  </xdr:twoCellAnchor>
  <xdr:twoCellAnchor editAs="oneCell">
    <xdr:from>
      <xdr:col>11</xdr:col>
      <xdr:colOff>203201</xdr:colOff>
      <xdr:row>35</xdr:row>
      <xdr:rowOff>138859</xdr:rowOff>
    </xdr:from>
    <xdr:to>
      <xdr:col>15</xdr:col>
      <xdr:colOff>342900</xdr:colOff>
      <xdr:row>53</xdr:row>
      <xdr:rowOff>161005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83751" y="6768259"/>
          <a:ext cx="5257799" cy="3336846"/>
        </a:xfrm>
        <a:prstGeom prst="rect">
          <a:avLst/>
        </a:prstGeom>
      </xdr:spPr>
    </xdr:pic>
    <xdr:clientData/>
  </xdr:twoCellAnchor>
  <xdr:twoCellAnchor editAs="oneCell">
    <xdr:from>
      <xdr:col>16</xdr:col>
      <xdr:colOff>101600</xdr:colOff>
      <xdr:row>28</xdr:row>
      <xdr:rowOff>34546</xdr:rowOff>
    </xdr:from>
    <xdr:to>
      <xdr:col>23</xdr:col>
      <xdr:colOff>389114</xdr:colOff>
      <xdr:row>40</xdr:row>
      <xdr:rowOff>139201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51150" y="5374896"/>
          <a:ext cx="6561314" cy="2314455"/>
        </a:xfrm>
        <a:prstGeom prst="rect">
          <a:avLst/>
        </a:prstGeom>
      </xdr:spPr>
    </xdr:pic>
    <xdr:clientData/>
  </xdr:twoCellAnchor>
  <xdr:twoCellAnchor editAs="oneCell">
    <xdr:from>
      <xdr:col>18</xdr:col>
      <xdr:colOff>151274</xdr:colOff>
      <xdr:row>41</xdr:row>
      <xdr:rowOff>171886</xdr:rowOff>
    </xdr:from>
    <xdr:to>
      <xdr:col>24</xdr:col>
      <xdr:colOff>107950</xdr:colOff>
      <xdr:row>62</xdr:row>
      <xdr:rowOff>65696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820024" y="7906186"/>
          <a:ext cx="5620876" cy="3760960"/>
        </a:xfrm>
        <a:prstGeom prst="rect">
          <a:avLst/>
        </a:prstGeom>
      </xdr:spPr>
    </xdr:pic>
    <xdr:clientData/>
  </xdr:twoCellAnchor>
  <xdr:twoCellAnchor editAs="oneCell">
    <xdr:from>
      <xdr:col>29</xdr:col>
      <xdr:colOff>457199</xdr:colOff>
      <xdr:row>27</xdr:row>
      <xdr:rowOff>69850</xdr:rowOff>
    </xdr:from>
    <xdr:to>
      <xdr:col>38</xdr:col>
      <xdr:colOff>335350</xdr:colOff>
      <xdr:row>46</xdr:row>
      <xdr:rowOff>100938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721049" y="5226050"/>
          <a:ext cx="6393251" cy="35299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82550</xdr:colOff>
      <xdr:row>34</xdr:row>
      <xdr:rowOff>177800</xdr:rowOff>
    </xdr:from>
    <xdr:to>
      <xdr:col>13</xdr:col>
      <xdr:colOff>2324100</xdr:colOff>
      <xdr:row>40</xdr:row>
      <xdr:rowOff>146050</xdr:rowOff>
    </xdr:to>
    <xdr:sp macro="" textlink="">
      <xdr:nvSpPr>
        <xdr:cNvPr id="2" name="TextBox 1"/>
        <xdr:cNvSpPr txBox="1"/>
      </xdr:nvSpPr>
      <xdr:spPr>
        <a:xfrm>
          <a:off x="9461500" y="680720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Data from WIHS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Converted to quarterly rate. 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Some possible confounding due to initiation of HAART after enrollment, treatment of CIN1 during initial years of study</a:t>
          </a:r>
          <a:r>
            <a:rPr lang="en-US"/>
            <a:t> </a:t>
          </a:r>
          <a:endParaRPr lang="en-US" sz="1100"/>
        </a:p>
      </xdr:txBody>
    </xdr:sp>
    <xdr:clientData/>
  </xdr:twoCellAnchor>
  <xdr:twoCellAnchor>
    <xdr:from>
      <xdr:col>5</xdr:col>
      <xdr:colOff>31750</xdr:colOff>
      <xdr:row>53</xdr:row>
      <xdr:rowOff>6350</xdr:rowOff>
    </xdr:from>
    <xdr:to>
      <xdr:col>9</xdr:col>
      <xdr:colOff>101600</xdr:colOff>
      <xdr:row>58</xdr:row>
      <xdr:rowOff>158750</xdr:rowOff>
    </xdr:to>
    <xdr:sp macro="" textlink="">
      <xdr:nvSpPr>
        <xdr:cNvPr id="3" name="TextBox 2"/>
        <xdr:cNvSpPr txBox="1"/>
      </xdr:nvSpPr>
      <xdr:spPr>
        <a:xfrm>
          <a:off x="4622800" y="10687050"/>
          <a:ext cx="3460750" cy="1073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Massad et al. (AJOG, 2015). Data from WIHS.</a:t>
          </a:r>
        </a:p>
        <a:p>
          <a:r>
            <a:rPr lang="en-US" sz="1100" b="0" i="1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Can</a:t>
          </a:r>
          <a:r>
            <a:rPr lang="en-US" sz="1100" b="0" i="1" u="none" strike="noStrike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use as scaling factors if different values for precancer progression are to used?</a:t>
          </a:r>
          <a:endParaRPr lang="en-US" sz="1100" b="0" i="1" u="none" strike="noStrike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T47"/>
  <sheetViews>
    <sheetView topLeftCell="A19" workbookViewId="0">
      <selection activeCell="M36" sqref="M36:M38"/>
    </sheetView>
  </sheetViews>
  <sheetFormatPr defaultRowHeight="14.5" x14ac:dyDescent="0.35"/>
  <cols>
    <col min="1" max="1" width="36.453125" customWidth="1"/>
    <col min="7" max="7" width="30.1796875" bestFit="1" customWidth="1"/>
    <col min="8" max="8" width="10.81640625" bestFit="1" customWidth="1"/>
    <col min="12" max="12" width="25" customWidth="1"/>
    <col min="16" max="16" width="15.54296875" customWidth="1"/>
    <col min="17" max="18" width="49.81640625" bestFit="1" customWidth="1"/>
    <col min="19" max="19" width="13.54296875" customWidth="1"/>
    <col min="21" max="21" width="11.81640625" bestFit="1" customWidth="1"/>
  </cols>
  <sheetData>
    <row r="1" spans="1:20" ht="15" thickBot="1" x14ac:dyDescent="0.4">
      <c r="A1" s="24" t="s">
        <v>146</v>
      </c>
      <c r="G1" s="12" t="s">
        <v>164</v>
      </c>
      <c r="Q1" s="24" t="s">
        <v>68</v>
      </c>
    </row>
    <row r="2" spans="1:20" x14ac:dyDescent="0.35">
      <c r="A2" s="21" t="s">
        <v>147</v>
      </c>
      <c r="B2" s="21" t="s">
        <v>150</v>
      </c>
      <c r="C2" s="21" t="s">
        <v>4</v>
      </c>
      <c r="D2" s="21" t="s">
        <v>3</v>
      </c>
      <c r="G2" s="13" t="s">
        <v>156</v>
      </c>
      <c r="H2" s="13">
        <v>16</v>
      </c>
      <c r="I2" s="13">
        <v>18</v>
      </c>
      <c r="J2" s="13">
        <v>31</v>
      </c>
      <c r="K2" s="34">
        <v>33</v>
      </c>
      <c r="L2" s="35" t="s">
        <v>154</v>
      </c>
      <c r="M2" s="36" t="s">
        <v>4</v>
      </c>
      <c r="N2" s="37" t="s">
        <v>3</v>
      </c>
      <c r="Q2" s="12" t="s">
        <v>63</v>
      </c>
      <c r="R2" s="12" t="s">
        <v>69</v>
      </c>
      <c r="S2" s="12" t="s">
        <v>3</v>
      </c>
      <c r="T2" s="12" t="s">
        <v>4</v>
      </c>
    </row>
    <row r="3" spans="1:20" x14ac:dyDescent="0.35">
      <c r="A3" s="4">
        <v>16</v>
      </c>
      <c r="B3" s="4">
        <v>0.71799999999999997</v>
      </c>
      <c r="C3" s="4">
        <v>0.29499999999999998</v>
      </c>
      <c r="D3" s="4">
        <v>1</v>
      </c>
      <c r="G3" s="19" t="s">
        <v>151</v>
      </c>
      <c r="H3" s="4">
        <v>2.5999999999999999E-2</v>
      </c>
      <c r="I3" s="4">
        <v>5.8000000000000003E-2</v>
      </c>
      <c r="J3" s="4">
        <v>3.9E-2</v>
      </c>
      <c r="K3" s="33">
        <v>4.5999999999999999E-2</v>
      </c>
      <c r="L3" s="38">
        <v>0.02</v>
      </c>
      <c r="M3" s="4">
        <v>4.0000000000000001E-3</v>
      </c>
      <c r="N3" s="30">
        <v>0.04</v>
      </c>
      <c r="Q3" s="4" t="s">
        <v>64</v>
      </c>
      <c r="R3" s="17">
        <v>1</v>
      </c>
      <c r="S3" s="4">
        <v>1</v>
      </c>
      <c r="T3" s="4">
        <v>1</v>
      </c>
    </row>
    <row r="4" spans="1:20" x14ac:dyDescent="0.35">
      <c r="A4" s="4">
        <v>18</v>
      </c>
      <c r="B4" s="4">
        <v>0.73599999999999999</v>
      </c>
      <c r="C4" s="4">
        <v>0.29199999999999998</v>
      </c>
      <c r="D4" s="4">
        <v>1</v>
      </c>
      <c r="G4" s="4" t="s">
        <v>2</v>
      </c>
      <c r="H4" s="4">
        <v>4.2000000000000003E-2</v>
      </c>
      <c r="I4" s="4">
        <v>0.111</v>
      </c>
      <c r="J4" s="4">
        <v>6.9000000000000006E-2</v>
      </c>
      <c r="K4" s="33">
        <v>0.182</v>
      </c>
      <c r="L4" s="38">
        <v>0.111</v>
      </c>
      <c r="M4" s="4">
        <v>4.8000000000000001E-2</v>
      </c>
      <c r="N4" s="30">
        <v>0.192</v>
      </c>
      <c r="Q4" s="4" t="s">
        <v>65</v>
      </c>
      <c r="R4" s="4">
        <v>3.12</v>
      </c>
      <c r="S4" s="4">
        <v>2.36</v>
      </c>
      <c r="T4" s="4">
        <v>4.12</v>
      </c>
    </row>
    <row r="5" spans="1:20" x14ac:dyDescent="0.35">
      <c r="A5" s="4">
        <v>31</v>
      </c>
      <c r="B5" s="4">
        <v>0.74299999999999999</v>
      </c>
      <c r="C5" s="4">
        <v>0.29199999999999998</v>
      </c>
      <c r="D5" s="4">
        <v>1</v>
      </c>
      <c r="G5" s="4" t="s">
        <v>153</v>
      </c>
      <c r="H5" s="4">
        <v>0.124</v>
      </c>
      <c r="I5" s="4"/>
      <c r="J5" s="4">
        <v>0.13600000000000001</v>
      </c>
      <c r="K5" s="33">
        <v>0.105</v>
      </c>
      <c r="L5" s="38">
        <v>0.16900000000000001</v>
      </c>
      <c r="M5" s="4">
        <v>7.1999999999999995E-2</v>
      </c>
      <c r="N5" s="30">
        <v>0.27600000000000002</v>
      </c>
      <c r="Q5" s="4" t="s">
        <v>166</v>
      </c>
      <c r="R5" s="4">
        <v>5.78</v>
      </c>
      <c r="S5" s="4">
        <v>4.17</v>
      </c>
      <c r="T5" s="4">
        <v>8.08</v>
      </c>
    </row>
    <row r="6" spans="1:20" x14ac:dyDescent="0.35">
      <c r="A6" s="11">
        <v>33</v>
      </c>
      <c r="B6" s="11">
        <v>0.752</v>
      </c>
      <c r="C6" s="11">
        <v>0.26800000000000002</v>
      </c>
      <c r="D6" s="11">
        <v>1</v>
      </c>
      <c r="G6" s="4" t="s">
        <v>21</v>
      </c>
      <c r="H6" s="4">
        <v>2.5999999999999999E-2</v>
      </c>
      <c r="I6" s="4"/>
      <c r="J6" s="4"/>
      <c r="K6" s="33"/>
      <c r="L6" s="38">
        <v>2.5999999999999999E-2</v>
      </c>
      <c r="M6" s="4">
        <v>0</v>
      </c>
      <c r="N6" s="30">
        <v>0.08</v>
      </c>
      <c r="O6" t="s">
        <v>155</v>
      </c>
      <c r="Q6" s="4" t="s">
        <v>67</v>
      </c>
      <c r="R6" s="4">
        <v>10.130000000000001</v>
      </c>
      <c r="S6" s="4">
        <v>7.32</v>
      </c>
      <c r="T6" s="4">
        <v>14.04</v>
      </c>
    </row>
    <row r="7" spans="1:20" x14ac:dyDescent="0.35">
      <c r="A7" s="4"/>
      <c r="B7" s="4"/>
      <c r="C7" s="4"/>
      <c r="D7" s="4"/>
      <c r="G7" s="4" t="s">
        <v>152</v>
      </c>
      <c r="H7" s="4">
        <v>1.468</v>
      </c>
      <c r="I7" s="4">
        <v>1.2569999999999999</v>
      </c>
      <c r="J7" s="4">
        <v>1.1359999999999999</v>
      </c>
      <c r="K7" s="33">
        <v>1.3859999999999999</v>
      </c>
      <c r="L7" s="38">
        <v>1.212</v>
      </c>
      <c r="M7" s="4">
        <v>0.76600000000000001</v>
      </c>
      <c r="N7" s="30">
        <v>1.645</v>
      </c>
      <c r="Q7" s="3" t="s">
        <v>165</v>
      </c>
    </row>
    <row r="8" spans="1:20" ht="15" thickBot="1" x14ac:dyDescent="0.4">
      <c r="A8" s="4">
        <v>39</v>
      </c>
      <c r="B8" s="4">
        <v>0.755</v>
      </c>
      <c r="C8" s="4">
        <v>0.23300000000000001</v>
      </c>
      <c r="D8" s="4">
        <v>1</v>
      </c>
      <c r="G8" s="4" t="s">
        <v>161</v>
      </c>
      <c r="H8" s="4">
        <v>1.0820000000000001</v>
      </c>
      <c r="I8" s="4">
        <v>0.88400000000000001</v>
      </c>
      <c r="J8" s="4">
        <v>0.496</v>
      </c>
      <c r="K8" s="33">
        <v>0.78800000000000003</v>
      </c>
      <c r="L8" s="39">
        <v>0.60599999999999998</v>
      </c>
      <c r="M8" s="31">
        <v>0.39300000000000002</v>
      </c>
      <c r="N8" s="32">
        <v>0.82199999999999995</v>
      </c>
      <c r="Q8" s="3" t="s">
        <v>70</v>
      </c>
    </row>
    <row r="9" spans="1:20" x14ac:dyDescent="0.35">
      <c r="A9" s="4">
        <v>51</v>
      </c>
      <c r="B9" s="4">
        <v>0.755</v>
      </c>
      <c r="C9" s="4">
        <v>0.23300000000000001</v>
      </c>
      <c r="D9" s="4">
        <v>1</v>
      </c>
    </row>
    <row r="10" spans="1:20" x14ac:dyDescent="0.35">
      <c r="A10" s="4">
        <v>56</v>
      </c>
      <c r="B10" s="4">
        <v>0.74299999999999999</v>
      </c>
      <c r="C10" s="4">
        <v>0.253</v>
      </c>
      <c r="D10" s="4">
        <v>1</v>
      </c>
      <c r="Q10" s="24" t="s">
        <v>168</v>
      </c>
    </row>
    <row r="11" spans="1:20" x14ac:dyDescent="0.35">
      <c r="G11" s="24" t="s">
        <v>180</v>
      </c>
      <c r="Q11" s="12" t="s">
        <v>63</v>
      </c>
      <c r="R11" s="12" t="s">
        <v>72</v>
      </c>
      <c r="S11" s="12" t="s">
        <v>3</v>
      </c>
      <c r="T11" s="12" t="s">
        <v>4</v>
      </c>
    </row>
    <row r="12" spans="1:20" x14ac:dyDescent="0.35">
      <c r="A12" s="21" t="s">
        <v>147</v>
      </c>
      <c r="B12" s="21" t="s">
        <v>150</v>
      </c>
      <c r="G12" s="13" t="s">
        <v>147</v>
      </c>
      <c r="H12" s="13" t="s">
        <v>150</v>
      </c>
      <c r="I12" s="13" t="s">
        <v>4</v>
      </c>
      <c r="J12" s="13" t="s">
        <v>3</v>
      </c>
      <c r="L12" s="13" t="s">
        <v>147</v>
      </c>
      <c r="M12" s="13" t="s">
        <v>150</v>
      </c>
      <c r="Q12" s="4" t="s">
        <v>64</v>
      </c>
      <c r="R12" s="101">
        <f>1/R3</f>
        <v>1</v>
      </c>
      <c r="S12" s="11">
        <v>1</v>
      </c>
      <c r="T12" s="11">
        <v>1</v>
      </c>
    </row>
    <row r="13" spans="1:20" x14ac:dyDescent="0.35">
      <c r="A13" s="4" t="s">
        <v>160</v>
      </c>
      <c r="B13" s="26">
        <f>AVERAGE(B3:B6)</f>
        <v>0.73724999999999996</v>
      </c>
      <c r="G13" s="4" t="s">
        <v>47</v>
      </c>
      <c r="H13" s="4">
        <v>0.54200000000000004</v>
      </c>
      <c r="I13" s="4">
        <v>0.14599999999999999</v>
      </c>
      <c r="J13" s="4">
        <v>1.159</v>
      </c>
      <c r="L13" s="4" t="s">
        <v>169</v>
      </c>
      <c r="M13" s="4">
        <f>AVERAGE(H13:H16)</f>
        <v>0.75774999999999992</v>
      </c>
      <c r="Q13" s="4" t="s">
        <v>65</v>
      </c>
      <c r="R13" s="101">
        <f>1/R4</f>
        <v>0.32051282051282048</v>
      </c>
      <c r="S13" s="101">
        <f t="shared" ref="S13:T15" si="0">1/S4</f>
        <v>0.42372881355932207</v>
      </c>
      <c r="T13" s="101">
        <f t="shared" si="0"/>
        <v>0.24271844660194175</v>
      </c>
    </row>
    <row r="14" spans="1:20" x14ac:dyDescent="0.35">
      <c r="A14" s="4" t="s">
        <v>149</v>
      </c>
      <c r="B14" s="26">
        <f>AVERAGE(B8:B10)</f>
        <v>0.751</v>
      </c>
      <c r="G14" s="4" t="s">
        <v>157</v>
      </c>
      <c r="H14" s="4">
        <v>0.751</v>
      </c>
      <c r="I14" s="4">
        <v>0.21099999999999999</v>
      </c>
      <c r="J14" s="4">
        <v>1.4419999999999999</v>
      </c>
      <c r="L14" s="4" t="s">
        <v>170</v>
      </c>
      <c r="M14" s="4">
        <f>AVERAGE(H17:H19)</f>
        <v>1</v>
      </c>
      <c r="Q14" s="4" t="s">
        <v>166</v>
      </c>
      <c r="R14" s="101">
        <f>1/R5</f>
        <v>0.17301038062283736</v>
      </c>
      <c r="S14" s="101">
        <f t="shared" si="0"/>
        <v>0.23980815347721823</v>
      </c>
      <c r="T14" s="101">
        <f t="shared" si="0"/>
        <v>0.12376237623762376</v>
      </c>
    </row>
    <row r="15" spans="1:20" x14ac:dyDescent="0.35">
      <c r="A15" s="3" t="s">
        <v>234</v>
      </c>
      <c r="G15" s="4" t="s">
        <v>158</v>
      </c>
      <c r="H15" s="4">
        <v>0.77600000000000002</v>
      </c>
      <c r="I15" s="4">
        <v>0.24299999999999999</v>
      </c>
      <c r="J15" s="4">
        <v>1.5189999999999999</v>
      </c>
      <c r="Q15" s="4" t="s">
        <v>67</v>
      </c>
      <c r="R15" s="101">
        <f>1/R6</f>
        <v>9.8716683119447174E-2</v>
      </c>
      <c r="S15" s="101">
        <f t="shared" si="0"/>
        <v>0.13661202185792348</v>
      </c>
      <c r="T15" s="101">
        <f t="shared" si="0"/>
        <v>7.1225071225071226E-2</v>
      </c>
    </row>
    <row r="16" spans="1:20" x14ac:dyDescent="0.35">
      <c r="G16" s="4" t="s">
        <v>159</v>
      </c>
      <c r="H16" s="4">
        <v>0.96199999999999997</v>
      </c>
      <c r="I16" s="4">
        <v>0.23300000000000001</v>
      </c>
      <c r="J16" s="4">
        <v>1.7130000000000001</v>
      </c>
    </row>
    <row r="17" spans="1:20" x14ac:dyDescent="0.35">
      <c r="G17" s="11" t="s">
        <v>162</v>
      </c>
      <c r="H17" s="11">
        <v>1.3220000000000001</v>
      </c>
      <c r="I17" s="11">
        <v>0.3</v>
      </c>
      <c r="J17" s="11">
        <v>1.863</v>
      </c>
    </row>
    <row r="18" spans="1:20" ht="15" thickBot="1" x14ac:dyDescent="0.4">
      <c r="G18" s="11" t="s">
        <v>54</v>
      </c>
      <c r="H18" s="11">
        <v>0.77</v>
      </c>
      <c r="I18" s="11">
        <v>0.26500000000000001</v>
      </c>
      <c r="J18" s="11">
        <v>1.458</v>
      </c>
      <c r="Q18" s="24" t="s">
        <v>171</v>
      </c>
    </row>
    <row r="19" spans="1:20" x14ac:dyDescent="0.35">
      <c r="A19" s="42"/>
      <c r="B19" s="43" t="s">
        <v>238</v>
      </c>
      <c r="C19" s="43"/>
      <c r="D19" s="44"/>
      <c r="G19" s="11" t="s">
        <v>163</v>
      </c>
      <c r="H19" s="11">
        <v>0.90800000000000003</v>
      </c>
      <c r="I19" s="11">
        <v>0.312</v>
      </c>
      <c r="J19" s="11">
        <v>1.679</v>
      </c>
      <c r="Q19" s="24" t="s">
        <v>172</v>
      </c>
    </row>
    <row r="20" spans="1:20" x14ac:dyDescent="0.35">
      <c r="A20" s="45"/>
      <c r="B20" s="7" t="s">
        <v>47</v>
      </c>
      <c r="C20" s="7" t="s">
        <v>239</v>
      </c>
      <c r="D20" s="46" t="s">
        <v>240</v>
      </c>
      <c r="E20" s="49" t="s">
        <v>331</v>
      </c>
      <c r="G20" s="3" t="s">
        <v>167</v>
      </c>
      <c r="Q20" s="13" t="s">
        <v>173</v>
      </c>
      <c r="R20" s="13" t="s">
        <v>78</v>
      </c>
      <c r="S20" s="4" t="s">
        <v>4</v>
      </c>
      <c r="T20" s="4" t="s">
        <v>3</v>
      </c>
    </row>
    <row r="21" spans="1:20" x14ac:dyDescent="0.35">
      <c r="A21" s="45" t="s">
        <v>198</v>
      </c>
      <c r="B21" s="100">
        <v>2</v>
      </c>
      <c r="C21" s="100">
        <v>3</v>
      </c>
      <c r="D21" s="100">
        <v>3.2</v>
      </c>
      <c r="E21" s="40">
        <f t="array" ref="E21:E24">0.7*B21:B24+0.2*C21:C24 +0.1*D21:D24</f>
        <v>2.3200000000000003</v>
      </c>
      <c r="Q21" s="4" t="s">
        <v>174</v>
      </c>
      <c r="R21" s="11">
        <v>1</v>
      </c>
      <c r="S21" s="11">
        <v>1</v>
      </c>
      <c r="T21" s="11">
        <v>1</v>
      </c>
    </row>
    <row r="22" spans="1:20" x14ac:dyDescent="0.35">
      <c r="A22" s="45" t="s">
        <v>199</v>
      </c>
      <c r="B22" s="100">
        <v>1.8</v>
      </c>
      <c r="C22" s="100">
        <v>2.8</v>
      </c>
      <c r="D22" s="100">
        <v>3</v>
      </c>
      <c r="E22" s="40">
        <v>2.12</v>
      </c>
      <c r="G22" s="24" t="s">
        <v>181</v>
      </c>
      <c r="Q22" s="4" t="s">
        <v>175</v>
      </c>
      <c r="R22" s="11">
        <v>2.2000000000000002</v>
      </c>
      <c r="S22" s="11">
        <v>0.8</v>
      </c>
      <c r="T22" s="11">
        <v>6.3</v>
      </c>
    </row>
    <row r="23" spans="1:20" x14ac:dyDescent="0.35">
      <c r="A23" s="45" t="s">
        <v>241</v>
      </c>
      <c r="B23" s="100">
        <v>1.7</v>
      </c>
      <c r="C23" s="100">
        <v>2.6</v>
      </c>
      <c r="D23" s="100">
        <v>2.8</v>
      </c>
      <c r="E23" s="40">
        <v>1.99</v>
      </c>
      <c r="G23" s="13" t="s">
        <v>147</v>
      </c>
      <c r="H23" s="13" t="s">
        <v>62</v>
      </c>
      <c r="I23" s="9"/>
      <c r="J23" s="9"/>
      <c r="Q23" s="4" t="s">
        <v>176</v>
      </c>
      <c r="R23" s="11">
        <v>5.5</v>
      </c>
      <c r="S23" s="11">
        <v>2</v>
      </c>
      <c r="T23" s="11">
        <v>15.2</v>
      </c>
    </row>
    <row r="24" spans="1:20" ht="15" thickBot="1" x14ac:dyDescent="0.4">
      <c r="A24" s="47" t="s">
        <v>201</v>
      </c>
      <c r="B24" s="100">
        <v>1.5</v>
      </c>
      <c r="C24" s="100">
        <v>2.4</v>
      </c>
      <c r="D24" s="100">
        <v>2.5</v>
      </c>
      <c r="E24" s="40">
        <v>1.7799999999999998</v>
      </c>
      <c r="G24" s="4" t="s">
        <v>182</v>
      </c>
      <c r="H24" s="4">
        <f>1/24.3*12</f>
        <v>0.49382716049382713</v>
      </c>
      <c r="I24" s="7"/>
      <c r="J24" s="7"/>
      <c r="Q24" s="3" t="s">
        <v>177</v>
      </c>
      <c r="R24" s="102"/>
      <c r="S24" s="102"/>
      <c r="T24" s="102"/>
    </row>
    <row r="25" spans="1:20" x14ac:dyDescent="0.35">
      <c r="G25" s="9" t="s">
        <v>183</v>
      </c>
      <c r="H25" s="7"/>
      <c r="I25" s="7"/>
      <c r="J25" s="7"/>
      <c r="Q25" s="3" t="s">
        <v>178</v>
      </c>
    </row>
    <row r="27" spans="1:20" x14ac:dyDescent="0.35">
      <c r="G27" s="24" t="s">
        <v>184</v>
      </c>
      <c r="R27" t="s">
        <v>207</v>
      </c>
    </row>
    <row r="28" spans="1:20" x14ac:dyDescent="0.35">
      <c r="H28" t="s">
        <v>185</v>
      </c>
      <c r="I28" t="s">
        <v>186</v>
      </c>
      <c r="Q28" t="s">
        <v>197</v>
      </c>
      <c r="R28" t="s">
        <v>202</v>
      </c>
    </row>
    <row r="29" spans="1:20" x14ac:dyDescent="0.35">
      <c r="G29" s="4" t="s">
        <v>169</v>
      </c>
      <c r="H29" s="99">
        <f>1/24.3*12</f>
        <v>0.49382716049382713</v>
      </c>
      <c r="I29" s="99">
        <v>0.75774999999999992</v>
      </c>
      <c r="Q29" t="s">
        <v>198</v>
      </c>
      <c r="R29">
        <v>0.91</v>
      </c>
      <c r="S29">
        <v>0.28000000000000003</v>
      </c>
      <c r="T29">
        <v>2.92</v>
      </c>
    </row>
    <row r="30" spans="1:20" x14ac:dyDescent="0.35">
      <c r="G30" s="4" t="s">
        <v>170</v>
      </c>
      <c r="H30" s="99">
        <f>1/24.3*12</f>
        <v>0.49382716049382713</v>
      </c>
      <c r="I30" s="99">
        <v>1</v>
      </c>
      <c r="Q30" t="s">
        <v>199</v>
      </c>
      <c r="R30">
        <v>1.2</v>
      </c>
      <c r="S30">
        <v>0.88</v>
      </c>
      <c r="T30">
        <v>1.64</v>
      </c>
    </row>
    <row r="31" spans="1:20" x14ac:dyDescent="0.35">
      <c r="G31" s="11" t="s">
        <v>187</v>
      </c>
      <c r="H31" s="99">
        <f>MIN(H29:H30)</f>
        <v>0.49382716049382713</v>
      </c>
      <c r="I31" s="99">
        <f>MIN(I29:I30)</f>
        <v>0.75774999999999992</v>
      </c>
      <c r="Q31" t="s">
        <v>200</v>
      </c>
      <c r="R31">
        <v>1.32</v>
      </c>
      <c r="S31">
        <v>0.85</v>
      </c>
      <c r="T31">
        <v>2.06</v>
      </c>
    </row>
    <row r="32" spans="1:20" x14ac:dyDescent="0.35">
      <c r="Q32" t="s">
        <v>201</v>
      </c>
      <c r="R32">
        <v>1</v>
      </c>
    </row>
    <row r="34" spans="7:20" x14ac:dyDescent="0.35">
      <c r="G34" s="24" t="s">
        <v>179</v>
      </c>
      <c r="Q34" t="s">
        <v>203</v>
      </c>
    </row>
    <row r="35" spans="7:20" x14ac:dyDescent="0.35">
      <c r="G35" s="13" t="s">
        <v>147</v>
      </c>
      <c r="H35" s="13" t="s">
        <v>150</v>
      </c>
      <c r="I35" s="13" t="s">
        <v>4</v>
      </c>
      <c r="J35" s="13" t="s">
        <v>3</v>
      </c>
      <c r="L35" s="13" t="s">
        <v>147</v>
      </c>
      <c r="M35" s="13" t="s">
        <v>150</v>
      </c>
      <c r="Q35" t="s">
        <v>204</v>
      </c>
      <c r="R35">
        <v>1</v>
      </c>
    </row>
    <row r="36" spans="7:20" x14ac:dyDescent="0.35">
      <c r="G36" s="4" t="s">
        <v>47</v>
      </c>
      <c r="H36" s="4">
        <v>2.4E-2</v>
      </c>
      <c r="I36" s="4">
        <v>1.0999999999999999E-2</v>
      </c>
      <c r="J36" s="4">
        <v>3.2000000000000001E-2</v>
      </c>
      <c r="L36" s="4" t="s">
        <v>169</v>
      </c>
      <c r="M36" s="11">
        <f>AVERAGE(H36:H39)</f>
        <v>1.925E-2</v>
      </c>
      <c r="Q36" t="s">
        <v>205</v>
      </c>
      <c r="R36">
        <v>1.75</v>
      </c>
      <c r="S36">
        <v>1.1599999999999999</v>
      </c>
      <c r="T36">
        <v>2.65</v>
      </c>
    </row>
    <row r="37" spans="7:20" x14ac:dyDescent="0.35">
      <c r="G37" s="4" t="s">
        <v>157</v>
      </c>
      <c r="H37" s="4">
        <v>1.7000000000000001E-2</v>
      </c>
      <c r="I37" s="4">
        <v>0.01</v>
      </c>
      <c r="J37" s="4">
        <v>0.123</v>
      </c>
      <c r="L37" s="4" t="s">
        <v>170</v>
      </c>
      <c r="M37" s="11">
        <f>AVERAGE(H40:H42)</f>
        <v>1.9E-2</v>
      </c>
      <c r="Q37" t="s">
        <v>206</v>
      </c>
      <c r="R37">
        <v>1.68</v>
      </c>
      <c r="S37">
        <v>1.02</v>
      </c>
      <c r="T37">
        <v>2.79</v>
      </c>
    </row>
    <row r="38" spans="7:20" x14ac:dyDescent="0.35">
      <c r="G38" s="4" t="s">
        <v>158</v>
      </c>
      <c r="H38" s="4">
        <v>1.7999999999999999E-2</v>
      </c>
      <c r="I38" s="4">
        <v>0.01</v>
      </c>
      <c r="J38" s="4">
        <v>0.10100000000000001</v>
      </c>
      <c r="L38" s="11" t="s">
        <v>188</v>
      </c>
      <c r="M38" s="11">
        <f>MAX(M36:M37)</f>
        <v>1.925E-2</v>
      </c>
    </row>
    <row r="39" spans="7:20" x14ac:dyDescent="0.35">
      <c r="G39" s="4" t="s">
        <v>159</v>
      </c>
      <c r="H39" s="4">
        <v>1.7999999999999999E-2</v>
      </c>
      <c r="I39" s="4">
        <v>0.01</v>
      </c>
      <c r="J39" s="4">
        <v>0.10199999999999999</v>
      </c>
    </row>
    <row r="40" spans="7:20" x14ac:dyDescent="0.35">
      <c r="G40" s="11" t="s">
        <v>162</v>
      </c>
      <c r="H40" s="11">
        <v>2.1000000000000001E-2</v>
      </c>
      <c r="I40" s="11">
        <v>1.1000000000000001E-3</v>
      </c>
      <c r="J40" s="11">
        <v>0.128</v>
      </c>
    </row>
    <row r="41" spans="7:20" x14ac:dyDescent="0.35">
      <c r="G41" s="11" t="s">
        <v>54</v>
      </c>
      <c r="H41" s="11">
        <v>1.9E-2</v>
      </c>
      <c r="I41" s="11">
        <v>0.01</v>
      </c>
      <c r="J41" s="11">
        <v>5.2999999999999999E-2</v>
      </c>
    </row>
    <row r="42" spans="7:20" x14ac:dyDescent="0.35">
      <c r="G42" s="11" t="s">
        <v>163</v>
      </c>
      <c r="H42" s="11">
        <v>1.7000000000000001E-2</v>
      </c>
      <c r="I42" s="11">
        <v>0.01</v>
      </c>
      <c r="J42" s="11">
        <v>0.113</v>
      </c>
    </row>
    <row r="45" spans="7:20" x14ac:dyDescent="0.35">
      <c r="G45" s="24" t="s">
        <v>257</v>
      </c>
    </row>
    <row r="46" spans="7:20" x14ac:dyDescent="0.35">
      <c r="G46" s="4" t="s">
        <v>62</v>
      </c>
      <c r="H46" s="4" t="s">
        <v>255</v>
      </c>
      <c r="I46" s="4" t="s">
        <v>256</v>
      </c>
    </row>
    <row r="47" spans="7:20" x14ac:dyDescent="0.35">
      <c r="G47" s="4">
        <v>0.48</v>
      </c>
      <c r="H47" s="4">
        <v>0.27</v>
      </c>
      <c r="I47" s="4">
        <v>0.69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L85"/>
  <sheetViews>
    <sheetView tabSelected="1" topLeftCell="A65" workbookViewId="0">
      <selection activeCell="B51" sqref="B51"/>
    </sheetView>
  </sheetViews>
  <sheetFormatPr defaultColWidth="8.7265625" defaultRowHeight="14.5" x14ac:dyDescent="0.35"/>
  <cols>
    <col min="1" max="16384" width="8.7265625" style="50"/>
  </cols>
  <sheetData>
    <row r="1" spans="1:64" ht="15" thickBot="1" x14ac:dyDescent="0.4">
      <c r="A1" s="52" t="s">
        <v>311</v>
      </c>
    </row>
    <row r="2" spans="1:64" ht="58.5" thickBot="1" x14ac:dyDescent="0.4">
      <c r="A2" s="53" t="s">
        <v>262</v>
      </c>
      <c r="B2" s="54" t="s">
        <v>263</v>
      </c>
      <c r="C2" s="55" t="s">
        <v>264</v>
      </c>
      <c r="D2" s="55" t="s">
        <v>265</v>
      </c>
      <c r="E2" s="55" t="s">
        <v>266</v>
      </c>
      <c r="F2" s="56" t="s">
        <v>267</v>
      </c>
      <c r="G2" s="54" t="s">
        <v>268</v>
      </c>
      <c r="H2" s="55" t="s">
        <v>269</v>
      </c>
      <c r="I2" s="55" t="s">
        <v>270</v>
      </c>
      <c r="J2" s="55" t="s">
        <v>271</v>
      </c>
      <c r="K2" s="56" t="s">
        <v>272</v>
      </c>
      <c r="L2" s="54" t="s">
        <v>273</v>
      </c>
      <c r="M2" s="55" t="s">
        <v>274</v>
      </c>
      <c r="N2" s="55" t="s">
        <v>275</v>
      </c>
      <c r="O2" s="55" t="s">
        <v>276</v>
      </c>
      <c r="P2" s="56" t="s">
        <v>277</v>
      </c>
      <c r="Q2" s="57" t="s">
        <v>278</v>
      </c>
      <c r="R2" s="55" t="s">
        <v>279</v>
      </c>
      <c r="S2" s="55" t="s">
        <v>280</v>
      </c>
      <c r="T2" s="55" t="s">
        <v>281</v>
      </c>
      <c r="U2" s="55" t="s">
        <v>282</v>
      </c>
      <c r="V2" s="56" t="s">
        <v>283</v>
      </c>
      <c r="W2" s="54" t="s">
        <v>284</v>
      </c>
      <c r="X2" s="55" t="s">
        <v>285</v>
      </c>
      <c r="Y2" s="55" t="s">
        <v>286</v>
      </c>
      <c r="Z2" s="55" t="s">
        <v>287</v>
      </c>
      <c r="AA2" s="56" t="s">
        <v>288</v>
      </c>
      <c r="AB2" s="54" t="s">
        <v>289</v>
      </c>
      <c r="AC2" s="55" t="s">
        <v>290</v>
      </c>
      <c r="AD2" s="55" t="s">
        <v>291</v>
      </c>
      <c r="AE2" s="55" t="s">
        <v>292</v>
      </c>
      <c r="AF2" s="56" t="s">
        <v>293</v>
      </c>
      <c r="AG2" s="54" t="s">
        <v>294</v>
      </c>
      <c r="AH2" s="55" t="s">
        <v>295</v>
      </c>
      <c r="AI2" s="55" t="s">
        <v>296</v>
      </c>
      <c r="AJ2" s="55" t="s">
        <v>297</v>
      </c>
      <c r="AK2" s="56" t="s">
        <v>298</v>
      </c>
      <c r="AL2" s="57" t="s">
        <v>299</v>
      </c>
      <c r="AM2" s="55" t="s">
        <v>300</v>
      </c>
      <c r="AN2" s="55" t="s">
        <v>301</v>
      </c>
      <c r="AO2" s="55" t="s">
        <v>302</v>
      </c>
      <c r="AP2" s="55" t="s">
        <v>303</v>
      </c>
      <c r="AQ2" s="56" t="s">
        <v>304</v>
      </c>
      <c r="AR2" s="54" t="s">
        <v>208</v>
      </c>
      <c r="AS2" s="55" t="s">
        <v>209</v>
      </c>
      <c r="AT2" s="55" t="s">
        <v>210</v>
      </c>
      <c r="AU2" s="55" t="s">
        <v>211</v>
      </c>
      <c r="AV2" s="56" t="s">
        <v>212</v>
      </c>
      <c r="AW2" s="54" t="s">
        <v>213</v>
      </c>
      <c r="AX2" s="55" t="s">
        <v>214</v>
      </c>
      <c r="AY2" s="55" t="s">
        <v>215</v>
      </c>
      <c r="AZ2" s="55" t="s">
        <v>216</v>
      </c>
      <c r="BA2" s="56" t="s">
        <v>217</v>
      </c>
      <c r="BB2" s="54" t="s">
        <v>218</v>
      </c>
      <c r="BC2" s="55" t="s">
        <v>219</v>
      </c>
      <c r="BD2" s="55" t="s">
        <v>220</v>
      </c>
      <c r="BE2" s="55" t="s">
        <v>221</v>
      </c>
      <c r="BF2" s="56" t="s">
        <v>222</v>
      </c>
      <c r="BG2" s="57" t="s">
        <v>223</v>
      </c>
      <c r="BH2" s="55" t="s">
        <v>224</v>
      </c>
      <c r="BI2" s="55" t="s">
        <v>225</v>
      </c>
      <c r="BJ2" s="55" t="s">
        <v>226</v>
      </c>
      <c r="BK2" s="55" t="s">
        <v>227</v>
      </c>
      <c r="BL2" s="56" t="s">
        <v>228</v>
      </c>
    </row>
    <row r="3" spans="1:64" ht="15" thickBot="1" x14ac:dyDescent="0.4">
      <c r="A3" s="50" t="s">
        <v>309</v>
      </c>
      <c r="B3" s="58">
        <v>0.59145199999999998</v>
      </c>
      <c r="C3" s="59">
        <v>0.13264633333333339</v>
      </c>
      <c r="D3" s="60">
        <v>0.20903799999999997</v>
      </c>
      <c r="E3" s="60">
        <v>6.6664000000000001E-2</v>
      </c>
      <c r="F3" s="61">
        <v>0</v>
      </c>
      <c r="G3" s="58">
        <v>0.17660799999999999</v>
      </c>
      <c r="H3" s="60">
        <v>2.2391999999999999E-2</v>
      </c>
      <c r="I3" s="59">
        <v>0.73117633333333332</v>
      </c>
      <c r="J3" s="60">
        <v>3.4812000000000003E-2</v>
      </c>
      <c r="K3" s="61">
        <v>3.4812000000000003E-2</v>
      </c>
      <c r="L3" s="58">
        <v>0.24519100000000002</v>
      </c>
      <c r="M3" s="60">
        <v>2.6141000000000001E-2</v>
      </c>
      <c r="N3" s="60">
        <v>9.1818999999999998E-2</v>
      </c>
      <c r="O3" s="59">
        <v>0.50452233333333341</v>
      </c>
      <c r="P3" s="61">
        <v>0.13212699999999999</v>
      </c>
      <c r="Q3" s="62">
        <v>0</v>
      </c>
      <c r="R3" s="63">
        <v>0</v>
      </c>
      <c r="S3" s="63">
        <v>5.2525999999999996E-2</v>
      </c>
      <c r="T3" s="63">
        <v>3.7418E-2</v>
      </c>
      <c r="U3" s="64">
        <v>0.90851966666666673</v>
      </c>
      <c r="V3" s="65">
        <v>1.3366666666666666E-3</v>
      </c>
      <c r="W3" s="58">
        <v>0.59281499999999998</v>
      </c>
      <c r="X3" s="59">
        <v>0.13221333333333338</v>
      </c>
      <c r="Y3" s="60">
        <v>0.20834800000000001</v>
      </c>
      <c r="Z3" s="60">
        <v>6.6423999999999997E-2</v>
      </c>
      <c r="AA3" s="61">
        <v>0</v>
      </c>
      <c r="AB3" s="58">
        <v>0.17720499999999997</v>
      </c>
      <c r="AC3" s="60">
        <v>2.2474000000000004E-2</v>
      </c>
      <c r="AD3" s="59">
        <v>0.73075133333333342</v>
      </c>
      <c r="AE3" s="60">
        <v>3.4685000000000001E-2</v>
      </c>
      <c r="AF3" s="61">
        <v>3.4685000000000001E-2</v>
      </c>
      <c r="AG3" s="58">
        <v>0.24598299999999998</v>
      </c>
      <c r="AH3" s="60">
        <v>2.6237E-2</v>
      </c>
      <c r="AI3" s="60">
        <v>9.2146000000000006E-2</v>
      </c>
      <c r="AJ3" s="59">
        <v>0.50376433333333337</v>
      </c>
      <c r="AK3" s="61">
        <v>0.13167000000000001</v>
      </c>
      <c r="AL3" s="62">
        <v>0</v>
      </c>
      <c r="AM3" s="63">
        <v>0</v>
      </c>
      <c r="AN3" s="63">
        <v>5.2716999999999993E-2</v>
      </c>
      <c r="AO3" s="63">
        <v>3.7554999999999998E-2</v>
      </c>
      <c r="AP3" s="64">
        <v>0.90819666666666665</v>
      </c>
      <c r="AQ3" s="65">
        <v>1.3316666666666668E-3</v>
      </c>
      <c r="AR3" s="58">
        <v>0.78637999999999997</v>
      </c>
      <c r="AS3" s="59">
        <v>4.7047333333333406E-2</v>
      </c>
      <c r="AT3" s="60">
        <v>0.12715399999999999</v>
      </c>
      <c r="AU3" s="60">
        <v>3.9218999999999997E-2</v>
      </c>
      <c r="AV3" s="61">
        <v>0</v>
      </c>
      <c r="AW3" s="58">
        <v>0.284721</v>
      </c>
      <c r="AX3" s="60">
        <v>3.8297999999999999E-2</v>
      </c>
      <c r="AY3" s="59">
        <v>0.63610333333333335</v>
      </c>
      <c r="AZ3" s="60">
        <v>2.0338999999999999E-2</v>
      </c>
      <c r="BA3" s="61">
        <v>2.0338999999999999E-2</v>
      </c>
      <c r="BB3" s="58">
        <v>0.38433199999999995</v>
      </c>
      <c r="BC3" s="60">
        <v>4.4648E-2</v>
      </c>
      <c r="BD3" s="60">
        <v>0.15301799999999999</v>
      </c>
      <c r="BE3" s="59">
        <v>0.33890733333333328</v>
      </c>
      <c r="BF3" s="61">
        <v>7.8895000000000007E-2</v>
      </c>
      <c r="BG3" s="62">
        <v>0</v>
      </c>
      <c r="BH3" s="63">
        <v>0</v>
      </c>
      <c r="BI3" s="63">
        <v>8.8842000000000018E-2</v>
      </c>
      <c r="BJ3" s="63">
        <v>6.3644999999999993E-2</v>
      </c>
      <c r="BK3" s="64">
        <v>0.84655800000000003</v>
      </c>
      <c r="BL3" s="65">
        <v>7.5533333333333323E-4</v>
      </c>
    </row>
    <row r="4" spans="1:64" ht="15" thickBot="1" x14ac:dyDescent="0.4">
      <c r="A4" s="66" t="s">
        <v>310</v>
      </c>
      <c r="B4" s="58">
        <v>0.59145199999999998</v>
      </c>
      <c r="C4" s="59">
        <v>0.13264633333333339</v>
      </c>
      <c r="D4" s="60">
        <v>0.20903799999999997</v>
      </c>
      <c r="E4" s="60">
        <v>6.6664000000000001E-2</v>
      </c>
      <c r="F4" s="61">
        <v>0</v>
      </c>
      <c r="G4" s="58">
        <v>0.17660799999999999</v>
      </c>
      <c r="H4" s="60">
        <v>2.2391999999999999E-2</v>
      </c>
      <c r="I4" s="59">
        <v>0.73117633333333332</v>
      </c>
      <c r="J4" s="60">
        <v>3.4812000000000003E-2</v>
      </c>
      <c r="K4" s="61">
        <v>3.4812000000000003E-2</v>
      </c>
      <c r="L4" s="58">
        <v>0.24519100000000002</v>
      </c>
      <c r="M4" s="60">
        <v>2.6141000000000001E-2</v>
      </c>
      <c r="N4" s="60">
        <v>9.1818999999999998E-2</v>
      </c>
      <c r="O4" s="59">
        <v>0.50452233333333341</v>
      </c>
      <c r="P4" s="61">
        <v>0.13212699999999999</v>
      </c>
      <c r="Q4" s="62">
        <v>0</v>
      </c>
      <c r="R4" s="63">
        <v>0</v>
      </c>
      <c r="S4" s="63">
        <v>5.2525999999999996E-2</v>
      </c>
      <c r="T4" s="63">
        <v>3.7418E-2</v>
      </c>
      <c r="U4" s="64">
        <v>0.90851966666666673</v>
      </c>
      <c r="V4" s="65">
        <v>1.3366666666666666E-3</v>
      </c>
      <c r="W4" s="58">
        <v>0.59281499999999998</v>
      </c>
      <c r="X4" s="59">
        <v>0.13221333333333338</v>
      </c>
      <c r="Y4" s="60">
        <v>0.20834800000000001</v>
      </c>
      <c r="Z4" s="60">
        <v>6.6423999999999997E-2</v>
      </c>
      <c r="AA4" s="61">
        <v>0</v>
      </c>
      <c r="AB4" s="58">
        <v>0.17720499999999997</v>
      </c>
      <c r="AC4" s="60">
        <v>2.2474000000000004E-2</v>
      </c>
      <c r="AD4" s="59">
        <v>0.73075133333333342</v>
      </c>
      <c r="AE4" s="60">
        <v>3.4685000000000001E-2</v>
      </c>
      <c r="AF4" s="61">
        <v>3.4685000000000001E-2</v>
      </c>
      <c r="AG4" s="58">
        <v>0.24598299999999998</v>
      </c>
      <c r="AH4" s="60">
        <v>2.6237E-2</v>
      </c>
      <c r="AI4" s="60">
        <v>9.2146000000000006E-2</v>
      </c>
      <c r="AJ4" s="59">
        <v>0.50376433333333337</v>
      </c>
      <c r="AK4" s="61">
        <v>0.13167000000000001</v>
      </c>
      <c r="AL4" s="62">
        <v>0</v>
      </c>
      <c r="AM4" s="63">
        <v>0</v>
      </c>
      <c r="AN4" s="63">
        <v>5.2716999999999993E-2</v>
      </c>
      <c r="AO4" s="63">
        <v>3.7554999999999998E-2</v>
      </c>
      <c r="AP4" s="64">
        <v>0.90819666666666665</v>
      </c>
      <c r="AQ4" s="65">
        <v>1.3316666666666668E-3</v>
      </c>
      <c r="AR4" s="58">
        <v>0.78637999999999997</v>
      </c>
      <c r="AS4" s="59">
        <v>4.7047333333333406E-2</v>
      </c>
      <c r="AT4" s="60">
        <v>0.12715399999999999</v>
      </c>
      <c r="AU4" s="60">
        <v>3.9218999999999997E-2</v>
      </c>
      <c r="AV4" s="61">
        <v>0</v>
      </c>
      <c r="AW4" s="58">
        <v>0.284721</v>
      </c>
      <c r="AX4" s="60">
        <v>3.8297999999999999E-2</v>
      </c>
      <c r="AY4" s="59">
        <v>0.63610333333333335</v>
      </c>
      <c r="AZ4" s="60">
        <v>2.0338999999999999E-2</v>
      </c>
      <c r="BA4" s="61">
        <v>2.0338999999999999E-2</v>
      </c>
      <c r="BB4" s="58">
        <v>0.38433199999999995</v>
      </c>
      <c r="BC4" s="60">
        <v>4.4648E-2</v>
      </c>
      <c r="BD4" s="60">
        <v>0.15301799999999999</v>
      </c>
      <c r="BE4" s="59">
        <v>0.33890733333333328</v>
      </c>
      <c r="BF4" s="61">
        <v>7.8895000000000007E-2</v>
      </c>
      <c r="BG4" s="62">
        <v>0</v>
      </c>
      <c r="BH4" s="63">
        <v>0</v>
      </c>
      <c r="BI4" s="63">
        <v>8.8842000000000018E-2</v>
      </c>
      <c r="BJ4" s="63">
        <v>6.3644999999999993E-2</v>
      </c>
      <c r="BK4" s="64">
        <v>0.84655800000000003</v>
      </c>
      <c r="BL4" s="65">
        <v>7.5533333333333323E-4</v>
      </c>
    </row>
    <row r="5" spans="1:64" ht="15" thickBot="1" x14ac:dyDescent="0.4">
      <c r="A5" s="67" t="s">
        <v>305</v>
      </c>
      <c r="B5" s="58">
        <v>0.59145199999999998</v>
      </c>
      <c r="C5" s="59">
        <v>0.13264633333333339</v>
      </c>
      <c r="D5" s="60">
        <v>0.20903799999999997</v>
      </c>
      <c r="E5" s="60">
        <v>6.6664000000000001E-2</v>
      </c>
      <c r="F5" s="61">
        <v>0</v>
      </c>
      <c r="G5" s="58">
        <v>0.17660799999999999</v>
      </c>
      <c r="H5" s="60">
        <v>2.2391999999999999E-2</v>
      </c>
      <c r="I5" s="59">
        <v>0.73117633333333332</v>
      </c>
      <c r="J5" s="60">
        <v>3.4812000000000003E-2</v>
      </c>
      <c r="K5" s="61">
        <v>3.4812000000000003E-2</v>
      </c>
      <c r="L5" s="58">
        <v>0.24519100000000002</v>
      </c>
      <c r="M5" s="60">
        <v>2.6141000000000001E-2</v>
      </c>
      <c r="N5" s="60">
        <v>9.1818999999999998E-2</v>
      </c>
      <c r="O5" s="59">
        <v>0.50452233333333341</v>
      </c>
      <c r="P5" s="61">
        <v>0.13212699999999999</v>
      </c>
      <c r="Q5" s="62">
        <v>0</v>
      </c>
      <c r="R5" s="63">
        <v>0</v>
      </c>
      <c r="S5" s="63">
        <v>5.2525999999999996E-2</v>
      </c>
      <c r="T5" s="63">
        <v>3.7418E-2</v>
      </c>
      <c r="U5" s="64">
        <v>0.90851966666666673</v>
      </c>
      <c r="V5" s="65">
        <v>1.3366666666666666E-3</v>
      </c>
      <c r="W5" s="58">
        <v>0.59281499999999998</v>
      </c>
      <c r="X5" s="59">
        <v>0.13221333333333338</v>
      </c>
      <c r="Y5" s="60">
        <v>0.20834800000000001</v>
      </c>
      <c r="Z5" s="60">
        <v>6.6423999999999997E-2</v>
      </c>
      <c r="AA5" s="61">
        <v>0</v>
      </c>
      <c r="AB5" s="58">
        <v>0.17720499999999997</v>
      </c>
      <c r="AC5" s="60">
        <v>2.2474000000000004E-2</v>
      </c>
      <c r="AD5" s="59">
        <v>0.73075133333333342</v>
      </c>
      <c r="AE5" s="60">
        <v>3.4685000000000001E-2</v>
      </c>
      <c r="AF5" s="61">
        <v>3.4685000000000001E-2</v>
      </c>
      <c r="AG5" s="58">
        <v>0.24598299999999998</v>
      </c>
      <c r="AH5" s="60">
        <v>2.6237E-2</v>
      </c>
      <c r="AI5" s="60">
        <v>9.2146000000000006E-2</v>
      </c>
      <c r="AJ5" s="59">
        <v>0.50376433333333337</v>
      </c>
      <c r="AK5" s="61">
        <v>0.13167000000000001</v>
      </c>
      <c r="AL5" s="62">
        <v>0</v>
      </c>
      <c r="AM5" s="63">
        <v>0</v>
      </c>
      <c r="AN5" s="63">
        <v>5.2716999999999993E-2</v>
      </c>
      <c r="AO5" s="63">
        <v>3.7554999999999998E-2</v>
      </c>
      <c r="AP5" s="64">
        <v>0.90819666666666665</v>
      </c>
      <c r="AQ5" s="65">
        <v>1.3316666666666668E-3</v>
      </c>
      <c r="AR5" s="58">
        <v>0.78637999999999997</v>
      </c>
      <c r="AS5" s="59">
        <v>4.7047333333333406E-2</v>
      </c>
      <c r="AT5" s="60">
        <v>0.12715399999999999</v>
      </c>
      <c r="AU5" s="60">
        <v>3.9218999999999997E-2</v>
      </c>
      <c r="AV5" s="61">
        <v>0</v>
      </c>
      <c r="AW5" s="58">
        <v>0.284721</v>
      </c>
      <c r="AX5" s="60">
        <v>3.8297999999999999E-2</v>
      </c>
      <c r="AY5" s="59">
        <v>0.63610333333333335</v>
      </c>
      <c r="AZ5" s="60">
        <v>2.0338999999999999E-2</v>
      </c>
      <c r="BA5" s="61">
        <v>2.0338999999999999E-2</v>
      </c>
      <c r="BB5" s="58">
        <v>0.38433199999999995</v>
      </c>
      <c r="BC5" s="60">
        <v>4.4648E-2</v>
      </c>
      <c r="BD5" s="60">
        <v>0.15301799999999999</v>
      </c>
      <c r="BE5" s="59">
        <v>0.33890733333333328</v>
      </c>
      <c r="BF5" s="61">
        <v>7.8895000000000007E-2</v>
      </c>
      <c r="BG5" s="62">
        <v>0</v>
      </c>
      <c r="BH5" s="63">
        <v>0</v>
      </c>
      <c r="BI5" s="63">
        <v>8.8842000000000018E-2</v>
      </c>
      <c r="BJ5" s="63">
        <v>6.3644999999999993E-2</v>
      </c>
      <c r="BK5" s="64">
        <v>0.84655800000000003</v>
      </c>
      <c r="BL5" s="65">
        <v>7.5533333333333323E-4</v>
      </c>
    </row>
    <row r="6" spans="1:64" ht="15" thickBot="1" x14ac:dyDescent="0.4">
      <c r="A6" s="50" t="s">
        <v>229</v>
      </c>
      <c r="B6" s="58">
        <v>0.59145199999999998</v>
      </c>
      <c r="C6" s="59">
        <v>0.13264633333333339</v>
      </c>
      <c r="D6" s="60">
        <v>0.20903799999999997</v>
      </c>
      <c r="E6" s="60">
        <v>6.6664000000000001E-2</v>
      </c>
      <c r="F6" s="61">
        <v>0</v>
      </c>
      <c r="G6" s="58">
        <v>0.17660799999999999</v>
      </c>
      <c r="H6" s="60">
        <v>2.2391999999999999E-2</v>
      </c>
      <c r="I6" s="59">
        <v>0.73117633333333332</v>
      </c>
      <c r="J6" s="60">
        <v>3.4812000000000003E-2</v>
      </c>
      <c r="K6" s="61">
        <v>3.4812000000000003E-2</v>
      </c>
      <c r="L6" s="58">
        <v>0.24519100000000002</v>
      </c>
      <c r="M6" s="60">
        <v>2.6141000000000001E-2</v>
      </c>
      <c r="N6" s="60">
        <v>9.1818999999999998E-2</v>
      </c>
      <c r="O6" s="59">
        <v>0.50452233333333341</v>
      </c>
      <c r="P6" s="61">
        <v>0.13212699999999999</v>
      </c>
      <c r="Q6" s="62">
        <v>0</v>
      </c>
      <c r="R6" s="63">
        <v>0</v>
      </c>
      <c r="S6" s="63">
        <v>5.2525999999999996E-2</v>
      </c>
      <c r="T6" s="63">
        <v>3.7418E-2</v>
      </c>
      <c r="U6" s="64">
        <v>0.90851966666666673</v>
      </c>
      <c r="V6" s="65">
        <v>1.3366666666666666E-3</v>
      </c>
      <c r="W6" s="58">
        <v>0.59281499999999998</v>
      </c>
      <c r="X6" s="59">
        <v>0.13221333333333338</v>
      </c>
      <c r="Y6" s="60">
        <v>0.20834800000000001</v>
      </c>
      <c r="Z6" s="60">
        <v>6.6423999999999997E-2</v>
      </c>
      <c r="AA6" s="61">
        <v>0</v>
      </c>
      <c r="AB6" s="58">
        <v>0.17720499999999997</v>
      </c>
      <c r="AC6" s="60">
        <v>2.2474000000000004E-2</v>
      </c>
      <c r="AD6" s="59">
        <v>0.73075133333333342</v>
      </c>
      <c r="AE6" s="60">
        <v>3.4685000000000001E-2</v>
      </c>
      <c r="AF6" s="61">
        <v>3.4685000000000001E-2</v>
      </c>
      <c r="AG6" s="58">
        <v>0.24598299999999998</v>
      </c>
      <c r="AH6" s="60">
        <v>2.6237E-2</v>
      </c>
      <c r="AI6" s="60">
        <v>9.2146000000000006E-2</v>
      </c>
      <c r="AJ6" s="59">
        <v>0.50376433333333337</v>
      </c>
      <c r="AK6" s="61">
        <v>0.13167000000000001</v>
      </c>
      <c r="AL6" s="62">
        <v>0</v>
      </c>
      <c r="AM6" s="63">
        <v>0</v>
      </c>
      <c r="AN6" s="63">
        <v>5.2716999999999993E-2</v>
      </c>
      <c r="AO6" s="63">
        <v>3.7554999999999998E-2</v>
      </c>
      <c r="AP6" s="64">
        <v>0.90819666666666665</v>
      </c>
      <c r="AQ6" s="65">
        <v>1.3316666666666668E-3</v>
      </c>
      <c r="AR6" s="58">
        <v>0.78637999999999997</v>
      </c>
      <c r="AS6" s="59">
        <v>4.7047333333333406E-2</v>
      </c>
      <c r="AT6" s="60">
        <v>0.12715399999999999</v>
      </c>
      <c r="AU6" s="60">
        <v>3.9218999999999997E-2</v>
      </c>
      <c r="AV6" s="61">
        <v>0</v>
      </c>
      <c r="AW6" s="58">
        <v>0.284721</v>
      </c>
      <c r="AX6" s="60">
        <v>3.8297999999999999E-2</v>
      </c>
      <c r="AY6" s="59">
        <v>0.63610333333333335</v>
      </c>
      <c r="AZ6" s="60">
        <v>2.0338999999999999E-2</v>
      </c>
      <c r="BA6" s="61">
        <v>2.0338999999999999E-2</v>
      </c>
      <c r="BB6" s="58">
        <v>0.38433199999999995</v>
      </c>
      <c r="BC6" s="60">
        <v>4.4648E-2</v>
      </c>
      <c r="BD6" s="60">
        <v>0.15301799999999999</v>
      </c>
      <c r="BE6" s="59">
        <v>0.33890733333333328</v>
      </c>
      <c r="BF6" s="61">
        <v>7.8895000000000007E-2</v>
      </c>
      <c r="BG6" s="62">
        <v>0</v>
      </c>
      <c r="BH6" s="63">
        <v>0</v>
      </c>
      <c r="BI6" s="63">
        <v>8.8842000000000018E-2</v>
      </c>
      <c r="BJ6" s="63">
        <v>6.3644999999999993E-2</v>
      </c>
      <c r="BK6" s="64">
        <v>0.84655800000000003</v>
      </c>
      <c r="BL6" s="65">
        <v>7.5533333333333323E-4</v>
      </c>
    </row>
    <row r="7" spans="1:64" x14ac:dyDescent="0.35">
      <c r="A7" s="50" t="s">
        <v>230</v>
      </c>
      <c r="B7" s="58">
        <v>0.59145199999999998</v>
      </c>
      <c r="C7" s="59">
        <v>0.13264633333333339</v>
      </c>
      <c r="D7" s="60">
        <v>0.20903799999999997</v>
      </c>
      <c r="E7" s="60">
        <v>6.6664000000000001E-2</v>
      </c>
      <c r="F7" s="61">
        <v>0</v>
      </c>
      <c r="G7" s="58">
        <v>0.17660799999999999</v>
      </c>
      <c r="H7" s="60">
        <v>2.2391999999999999E-2</v>
      </c>
      <c r="I7" s="59">
        <v>0.73117633333333332</v>
      </c>
      <c r="J7" s="60">
        <v>3.4812000000000003E-2</v>
      </c>
      <c r="K7" s="61">
        <v>3.4812000000000003E-2</v>
      </c>
      <c r="L7" s="58">
        <v>0.24519100000000002</v>
      </c>
      <c r="M7" s="60">
        <v>2.6141000000000001E-2</v>
      </c>
      <c r="N7" s="60">
        <v>9.1818999999999998E-2</v>
      </c>
      <c r="O7" s="59">
        <v>0.50452233333333341</v>
      </c>
      <c r="P7" s="61">
        <v>0.13212699999999999</v>
      </c>
      <c r="Q7" s="62">
        <v>0</v>
      </c>
      <c r="R7" s="63">
        <v>0</v>
      </c>
      <c r="S7" s="63">
        <v>5.2525999999999996E-2</v>
      </c>
      <c r="T7" s="63">
        <v>3.7418E-2</v>
      </c>
      <c r="U7" s="64">
        <v>0.90851966666666673</v>
      </c>
      <c r="V7" s="65">
        <v>1.3366666666666666E-3</v>
      </c>
      <c r="W7" s="58">
        <v>0.59281499999999998</v>
      </c>
      <c r="X7" s="59">
        <v>0.13221333333333338</v>
      </c>
      <c r="Y7" s="60">
        <v>0.20834800000000001</v>
      </c>
      <c r="Z7" s="60">
        <v>6.6423999999999997E-2</v>
      </c>
      <c r="AA7" s="61">
        <v>0</v>
      </c>
      <c r="AB7" s="58">
        <v>0.17720499999999997</v>
      </c>
      <c r="AC7" s="60">
        <v>2.2474000000000004E-2</v>
      </c>
      <c r="AD7" s="59">
        <v>0.73075133333333342</v>
      </c>
      <c r="AE7" s="60">
        <v>3.4685000000000001E-2</v>
      </c>
      <c r="AF7" s="61">
        <v>3.4685000000000001E-2</v>
      </c>
      <c r="AG7" s="58">
        <v>0.24598299999999998</v>
      </c>
      <c r="AH7" s="60">
        <v>2.6237E-2</v>
      </c>
      <c r="AI7" s="60">
        <v>9.2146000000000006E-2</v>
      </c>
      <c r="AJ7" s="59">
        <v>0.50376433333333337</v>
      </c>
      <c r="AK7" s="61">
        <v>0.13167000000000001</v>
      </c>
      <c r="AL7" s="62">
        <v>0</v>
      </c>
      <c r="AM7" s="63">
        <v>0</v>
      </c>
      <c r="AN7" s="63">
        <v>5.2716999999999993E-2</v>
      </c>
      <c r="AO7" s="63">
        <v>3.7554999999999998E-2</v>
      </c>
      <c r="AP7" s="64">
        <v>0.90819666666666665</v>
      </c>
      <c r="AQ7" s="65">
        <v>1.3316666666666668E-3</v>
      </c>
      <c r="AR7" s="58">
        <v>0.78637999999999997</v>
      </c>
      <c r="AS7" s="59">
        <v>4.7047333333333406E-2</v>
      </c>
      <c r="AT7" s="60">
        <v>0.12715399999999999</v>
      </c>
      <c r="AU7" s="60">
        <v>3.9218999999999997E-2</v>
      </c>
      <c r="AV7" s="61">
        <v>0</v>
      </c>
      <c r="AW7" s="58">
        <v>0.284721</v>
      </c>
      <c r="AX7" s="60">
        <v>3.8297999999999999E-2</v>
      </c>
      <c r="AY7" s="59">
        <v>0.63610333333333335</v>
      </c>
      <c r="AZ7" s="60">
        <v>2.0338999999999999E-2</v>
      </c>
      <c r="BA7" s="61">
        <v>2.0338999999999999E-2</v>
      </c>
      <c r="BB7" s="58">
        <v>0.38433199999999995</v>
      </c>
      <c r="BC7" s="60">
        <v>4.4648E-2</v>
      </c>
      <c r="BD7" s="60">
        <v>0.15301799999999999</v>
      </c>
      <c r="BE7" s="59">
        <v>0.33890733333333328</v>
      </c>
      <c r="BF7" s="61">
        <v>7.8895000000000007E-2</v>
      </c>
      <c r="BG7" s="62">
        <v>0</v>
      </c>
      <c r="BH7" s="63">
        <v>0</v>
      </c>
      <c r="BI7" s="63">
        <v>8.8842000000000018E-2</v>
      </c>
      <c r="BJ7" s="63">
        <v>6.3644999999999993E-2</v>
      </c>
      <c r="BK7" s="64">
        <v>0.84655800000000003</v>
      </c>
      <c r="BL7" s="65">
        <v>7.5533333333333323E-4</v>
      </c>
    </row>
    <row r="8" spans="1:64" x14ac:dyDescent="0.35">
      <c r="A8" s="50" t="s">
        <v>306</v>
      </c>
      <c r="B8" s="68">
        <v>0.43646124999999997</v>
      </c>
      <c r="C8" s="69">
        <v>0.41889249999999995</v>
      </c>
      <c r="D8" s="70">
        <v>0.119132</v>
      </c>
      <c r="E8" s="70">
        <v>2.0116999999999999E-2</v>
      </c>
      <c r="F8" s="71">
        <v>0</v>
      </c>
      <c r="G8" s="68">
        <v>0.17660799999999999</v>
      </c>
      <c r="H8" s="70">
        <v>2.2391999999999999E-2</v>
      </c>
      <c r="I8" s="69">
        <v>0.71429199999999993</v>
      </c>
      <c r="J8" s="70">
        <v>4.0140000000000002E-2</v>
      </c>
      <c r="K8" s="71">
        <v>4.1170749999999999E-2</v>
      </c>
      <c r="L8" s="68">
        <v>0.24519099999999999</v>
      </c>
      <c r="M8" s="70">
        <v>2.6141000000000001E-2</v>
      </c>
      <c r="N8" s="70">
        <v>9.1818999999999998E-2</v>
      </c>
      <c r="O8" s="69">
        <v>0.41614674999999995</v>
      </c>
      <c r="P8" s="71">
        <v>0.215305</v>
      </c>
      <c r="Q8" s="72">
        <v>0</v>
      </c>
      <c r="R8" s="70">
        <v>0</v>
      </c>
      <c r="S8" s="70">
        <v>3.7458999999999999E-2</v>
      </c>
      <c r="T8" s="70">
        <v>3.1790499999999999E-2</v>
      </c>
      <c r="U8" s="69">
        <v>0.91122724999999993</v>
      </c>
      <c r="V8" s="71">
        <v>1.4126E-2</v>
      </c>
      <c r="W8" s="68">
        <v>0.43766475000000005</v>
      </c>
      <c r="X8" s="69">
        <v>0.41817850000000001</v>
      </c>
      <c r="Y8" s="70">
        <v>0.118717</v>
      </c>
      <c r="Z8" s="70">
        <v>2.0042499999999998E-2</v>
      </c>
      <c r="AA8" s="71">
        <v>0</v>
      </c>
      <c r="AB8" s="68">
        <v>0.177205</v>
      </c>
      <c r="AC8" s="70">
        <v>2.2474000000000001E-2</v>
      </c>
      <c r="AD8" s="69">
        <v>0.71390849999999995</v>
      </c>
      <c r="AE8" s="70">
        <v>3.9994000000000002E-2</v>
      </c>
      <c r="AF8" s="71">
        <v>4.1021250000000002E-2</v>
      </c>
      <c r="AG8" s="68">
        <v>0.24598300000000001</v>
      </c>
      <c r="AH8" s="70">
        <v>2.6237E-2</v>
      </c>
      <c r="AI8" s="70">
        <v>9.2146000000000006E-2</v>
      </c>
      <c r="AJ8" s="69">
        <v>0.41563824999999999</v>
      </c>
      <c r="AK8" s="71">
        <v>0.2145985</v>
      </c>
      <c r="AL8" s="72">
        <v>0</v>
      </c>
      <c r="AM8" s="70">
        <v>0</v>
      </c>
      <c r="AN8" s="70">
        <v>3.7595499999999997E-2</v>
      </c>
      <c r="AO8" s="70">
        <v>3.1907249999999998E-2</v>
      </c>
      <c r="AP8" s="69">
        <v>0.91102624999999993</v>
      </c>
      <c r="AQ8" s="71">
        <v>1.4073749999999999E-2</v>
      </c>
      <c r="AR8" s="68">
        <v>0.62775775</v>
      </c>
      <c r="AS8" s="69">
        <v>0.28420100000000004</v>
      </c>
      <c r="AT8" s="70">
        <v>7.0921999999999999E-2</v>
      </c>
      <c r="AU8" s="70">
        <v>1.1722E-2</v>
      </c>
      <c r="AV8" s="71">
        <v>0</v>
      </c>
      <c r="AW8" s="68">
        <v>0.284721</v>
      </c>
      <c r="AX8" s="70">
        <v>3.8297999999999999E-2</v>
      </c>
      <c r="AY8" s="69">
        <v>0.62401899999999999</v>
      </c>
      <c r="AZ8" s="70">
        <v>2.3477999999999999E-2</v>
      </c>
      <c r="BA8" s="71">
        <v>2.4086749999999997E-2</v>
      </c>
      <c r="BB8" s="68">
        <v>0.38433200000000001</v>
      </c>
      <c r="BC8" s="70">
        <v>4.4648E-2</v>
      </c>
      <c r="BD8" s="70">
        <v>0.15301799999999999</v>
      </c>
      <c r="BE8" s="69">
        <v>0.28137224999999993</v>
      </c>
      <c r="BF8" s="71">
        <v>0.1312325</v>
      </c>
      <c r="BG8" s="72">
        <v>0</v>
      </c>
      <c r="BH8" s="70">
        <v>0</v>
      </c>
      <c r="BI8" s="70">
        <v>6.3570000000000002E-2</v>
      </c>
      <c r="BJ8" s="70">
        <v>5.4125749999999993E-2</v>
      </c>
      <c r="BK8" s="69">
        <v>0.86890174999999992</v>
      </c>
      <c r="BL8" s="71">
        <v>8.0052500000000002E-3</v>
      </c>
    </row>
    <row r="9" spans="1:64" x14ac:dyDescent="0.35">
      <c r="A9" s="50" t="s">
        <v>10</v>
      </c>
      <c r="B9" s="68">
        <v>0.43646124999999997</v>
      </c>
      <c r="C9" s="69">
        <v>0.41889249999999995</v>
      </c>
      <c r="D9" s="70">
        <v>0.119132</v>
      </c>
      <c r="E9" s="70">
        <v>2.0116999999999999E-2</v>
      </c>
      <c r="F9" s="71">
        <v>0</v>
      </c>
      <c r="G9" s="68">
        <v>0.17660799999999999</v>
      </c>
      <c r="H9" s="70">
        <v>2.2391999999999999E-2</v>
      </c>
      <c r="I9" s="69">
        <v>0.71429199999999993</v>
      </c>
      <c r="J9" s="70">
        <v>4.0140000000000002E-2</v>
      </c>
      <c r="K9" s="71">
        <v>4.1170749999999999E-2</v>
      </c>
      <c r="L9" s="68">
        <v>0.24519099999999999</v>
      </c>
      <c r="M9" s="70">
        <v>2.6141000000000001E-2</v>
      </c>
      <c r="N9" s="70">
        <v>9.1818999999999998E-2</v>
      </c>
      <c r="O9" s="69">
        <v>0.41614674999999995</v>
      </c>
      <c r="P9" s="71">
        <v>0.215305</v>
      </c>
      <c r="Q9" s="72">
        <v>0</v>
      </c>
      <c r="R9" s="70">
        <v>0</v>
      </c>
      <c r="S9" s="70">
        <v>3.7458999999999999E-2</v>
      </c>
      <c r="T9" s="70">
        <v>3.1790499999999999E-2</v>
      </c>
      <c r="U9" s="69">
        <v>0.91122724999999993</v>
      </c>
      <c r="V9" s="71">
        <v>1.4126E-2</v>
      </c>
      <c r="W9" s="68">
        <v>0.43766475000000005</v>
      </c>
      <c r="X9" s="69">
        <v>0.41817850000000001</v>
      </c>
      <c r="Y9" s="70">
        <v>0.118717</v>
      </c>
      <c r="Z9" s="70">
        <v>2.0042499999999998E-2</v>
      </c>
      <c r="AA9" s="71">
        <v>0</v>
      </c>
      <c r="AB9" s="68">
        <v>0.177205</v>
      </c>
      <c r="AC9" s="70">
        <v>2.2474000000000001E-2</v>
      </c>
      <c r="AD9" s="69">
        <v>0.71390849999999995</v>
      </c>
      <c r="AE9" s="70">
        <v>3.9994000000000002E-2</v>
      </c>
      <c r="AF9" s="71">
        <v>4.1021250000000002E-2</v>
      </c>
      <c r="AG9" s="68">
        <v>0.24598300000000001</v>
      </c>
      <c r="AH9" s="70">
        <v>2.6237E-2</v>
      </c>
      <c r="AI9" s="70">
        <v>9.2146000000000006E-2</v>
      </c>
      <c r="AJ9" s="69">
        <v>0.41563824999999999</v>
      </c>
      <c r="AK9" s="71">
        <v>0.2145985</v>
      </c>
      <c r="AL9" s="72">
        <v>0</v>
      </c>
      <c r="AM9" s="70">
        <v>0</v>
      </c>
      <c r="AN9" s="70">
        <v>3.7595499999999997E-2</v>
      </c>
      <c r="AO9" s="70">
        <v>3.1907249999999998E-2</v>
      </c>
      <c r="AP9" s="69">
        <v>0.91102624999999993</v>
      </c>
      <c r="AQ9" s="71">
        <v>1.4073749999999999E-2</v>
      </c>
      <c r="AR9" s="68">
        <v>0.62775775</v>
      </c>
      <c r="AS9" s="69">
        <v>0.28420100000000004</v>
      </c>
      <c r="AT9" s="70">
        <v>7.0921999999999999E-2</v>
      </c>
      <c r="AU9" s="70">
        <v>1.1722E-2</v>
      </c>
      <c r="AV9" s="71">
        <v>0</v>
      </c>
      <c r="AW9" s="68">
        <v>0.284721</v>
      </c>
      <c r="AX9" s="70">
        <v>3.8297999999999999E-2</v>
      </c>
      <c r="AY9" s="69">
        <v>0.62401899999999999</v>
      </c>
      <c r="AZ9" s="70">
        <v>2.3477999999999999E-2</v>
      </c>
      <c r="BA9" s="71">
        <v>2.4086749999999997E-2</v>
      </c>
      <c r="BB9" s="68">
        <v>0.38433200000000001</v>
      </c>
      <c r="BC9" s="70">
        <v>4.4648E-2</v>
      </c>
      <c r="BD9" s="70">
        <v>0.15301799999999999</v>
      </c>
      <c r="BE9" s="69">
        <v>0.28137224999999993</v>
      </c>
      <c r="BF9" s="71">
        <v>0.1312325</v>
      </c>
      <c r="BG9" s="72">
        <v>0</v>
      </c>
      <c r="BH9" s="70">
        <v>0</v>
      </c>
      <c r="BI9" s="70">
        <v>6.3570000000000002E-2</v>
      </c>
      <c r="BJ9" s="70">
        <v>5.4125749999999993E-2</v>
      </c>
      <c r="BK9" s="69">
        <v>0.86890174999999992</v>
      </c>
      <c r="BL9" s="71">
        <v>8.0052500000000002E-3</v>
      </c>
    </row>
    <row r="10" spans="1:64" x14ac:dyDescent="0.35">
      <c r="A10" s="50" t="s">
        <v>11</v>
      </c>
      <c r="B10" s="68">
        <v>0.43646124999999997</v>
      </c>
      <c r="C10" s="69">
        <v>0.41889249999999995</v>
      </c>
      <c r="D10" s="70">
        <v>0.119132</v>
      </c>
      <c r="E10" s="70">
        <v>2.0116999999999999E-2</v>
      </c>
      <c r="F10" s="71">
        <v>0</v>
      </c>
      <c r="G10" s="68">
        <v>0.17660799999999999</v>
      </c>
      <c r="H10" s="70">
        <v>2.2391999999999999E-2</v>
      </c>
      <c r="I10" s="69">
        <v>0.71429199999999993</v>
      </c>
      <c r="J10" s="70">
        <v>4.0140000000000002E-2</v>
      </c>
      <c r="K10" s="71">
        <v>4.1170749999999999E-2</v>
      </c>
      <c r="L10" s="68">
        <v>0.24519099999999999</v>
      </c>
      <c r="M10" s="70">
        <v>2.6141000000000001E-2</v>
      </c>
      <c r="N10" s="70">
        <v>9.1818999999999998E-2</v>
      </c>
      <c r="O10" s="69">
        <v>0.41614674999999995</v>
      </c>
      <c r="P10" s="71">
        <v>0.215305</v>
      </c>
      <c r="Q10" s="72">
        <v>0</v>
      </c>
      <c r="R10" s="70">
        <v>0</v>
      </c>
      <c r="S10" s="70">
        <v>3.7458999999999999E-2</v>
      </c>
      <c r="T10" s="70">
        <v>3.1790499999999999E-2</v>
      </c>
      <c r="U10" s="69">
        <v>0.91122724999999993</v>
      </c>
      <c r="V10" s="71">
        <v>1.4126E-2</v>
      </c>
      <c r="W10" s="68">
        <v>0.43766475000000005</v>
      </c>
      <c r="X10" s="69">
        <v>0.41817850000000001</v>
      </c>
      <c r="Y10" s="70">
        <v>0.118717</v>
      </c>
      <c r="Z10" s="70">
        <v>2.0042499999999998E-2</v>
      </c>
      <c r="AA10" s="71">
        <v>0</v>
      </c>
      <c r="AB10" s="68">
        <v>0.177205</v>
      </c>
      <c r="AC10" s="70">
        <v>2.2474000000000001E-2</v>
      </c>
      <c r="AD10" s="69">
        <v>0.71390849999999995</v>
      </c>
      <c r="AE10" s="70">
        <v>3.9994000000000002E-2</v>
      </c>
      <c r="AF10" s="71">
        <v>4.1021250000000002E-2</v>
      </c>
      <c r="AG10" s="68">
        <v>0.24598300000000001</v>
      </c>
      <c r="AH10" s="70">
        <v>2.6237E-2</v>
      </c>
      <c r="AI10" s="70">
        <v>9.2146000000000006E-2</v>
      </c>
      <c r="AJ10" s="69">
        <v>0.41563824999999999</v>
      </c>
      <c r="AK10" s="71">
        <v>0.2145985</v>
      </c>
      <c r="AL10" s="72">
        <v>0</v>
      </c>
      <c r="AM10" s="70">
        <v>0</v>
      </c>
      <c r="AN10" s="70">
        <v>3.7595499999999997E-2</v>
      </c>
      <c r="AO10" s="70">
        <v>3.1907249999999998E-2</v>
      </c>
      <c r="AP10" s="69">
        <v>0.91102624999999993</v>
      </c>
      <c r="AQ10" s="71">
        <v>1.4073749999999999E-2</v>
      </c>
      <c r="AR10" s="68">
        <v>0.62775775</v>
      </c>
      <c r="AS10" s="69">
        <v>0.28420100000000004</v>
      </c>
      <c r="AT10" s="70">
        <v>7.0921999999999999E-2</v>
      </c>
      <c r="AU10" s="70">
        <v>1.1722E-2</v>
      </c>
      <c r="AV10" s="71">
        <v>0</v>
      </c>
      <c r="AW10" s="68">
        <v>0.284721</v>
      </c>
      <c r="AX10" s="70">
        <v>3.8297999999999999E-2</v>
      </c>
      <c r="AY10" s="69">
        <v>0.62401899999999999</v>
      </c>
      <c r="AZ10" s="70">
        <v>2.3477999999999999E-2</v>
      </c>
      <c r="BA10" s="71">
        <v>2.4086749999999997E-2</v>
      </c>
      <c r="BB10" s="68">
        <v>0.38433200000000001</v>
      </c>
      <c r="BC10" s="70">
        <v>4.4648E-2</v>
      </c>
      <c r="BD10" s="70">
        <v>0.15301799999999999</v>
      </c>
      <c r="BE10" s="69">
        <v>0.28137224999999993</v>
      </c>
      <c r="BF10" s="71">
        <v>0.1312325</v>
      </c>
      <c r="BG10" s="72">
        <v>0</v>
      </c>
      <c r="BH10" s="70">
        <v>0</v>
      </c>
      <c r="BI10" s="70">
        <v>6.3570000000000002E-2</v>
      </c>
      <c r="BJ10" s="70">
        <v>5.4125749999999993E-2</v>
      </c>
      <c r="BK10" s="69">
        <v>0.86890174999999992</v>
      </c>
      <c r="BL10" s="71">
        <v>8.0052500000000002E-3</v>
      </c>
    </row>
    <row r="11" spans="1:64" x14ac:dyDescent="0.35">
      <c r="A11" s="50" t="s">
        <v>12</v>
      </c>
      <c r="B11" s="68">
        <v>0.43646124999999997</v>
      </c>
      <c r="C11" s="69">
        <v>0.41889249999999995</v>
      </c>
      <c r="D11" s="70">
        <v>0.119132</v>
      </c>
      <c r="E11" s="70">
        <v>2.0116999999999999E-2</v>
      </c>
      <c r="F11" s="71">
        <v>0</v>
      </c>
      <c r="G11" s="68">
        <v>0.17660799999999999</v>
      </c>
      <c r="H11" s="70">
        <v>2.2391999999999999E-2</v>
      </c>
      <c r="I11" s="69">
        <v>0.71429199999999993</v>
      </c>
      <c r="J11" s="70">
        <v>4.0140000000000002E-2</v>
      </c>
      <c r="K11" s="71">
        <v>4.1170749999999999E-2</v>
      </c>
      <c r="L11" s="68">
        <v>0.24519099999999999</v>
      </c>
      <c r="M11" s="70">
        <v>2.6141000000000001E-2</v>
      </c>
      <c r="N11" s="70">
        <v>9.1818999999999998E-2</v>
      </c>
      <c r="O11" s="69">
        <v>0.41614674999999995</v>
      </c>
      <c r="P11" s="71">
        <v>0.215305</v>
      </c>
      <c r="Q11" s="72">
        <v>0</v>
      </c>
      <c r="R11" s="70">
        <v>0</v>
      </c>
      <c r="S11" s="70">
        <v>3.7458999999999999E-2</v>
      </c>
      <c r="T11" s="70">
        <v>3.1790499999999999E-2</v>
      </c>
      <c r="U11" s="69">
        <v>0.91122724999999993</v>
      </c>
      <c r="V11" s="71">
        <v>1.4126E-2</v>
      </c>
      <c r="W11" s="68">
        <v>0.43766475000000005</v>
      </c>
      <c r="X11" s="69">
        <v>0.41817850000000001</v>
      </c>
      <c r="Y11" s="70">
        <v>0.118717</v>
      </c>
      <c r="Z11" s="70">
        <v>2.0042499999999998E-2</v>
      </c>
      <c r="AA11" s="71">
        <v>0</v>
      </c>
      <c r="AB11" s="68">
        <v>0.177205</v>
      </c>
      <c r="AC11" s="70">
        <v>2.2474000000000001E-2</v>
      </c>
      <c r="AD11" s="69">
        <v>0.71390849999999995</v>
      </c>
      <c r="AE11" s="70">
        <v>3.9994000000000002E-2</v>
      </c>
      <c r="AF11" s="71">
        <v>4.1021250000000002E-2</v>
      </c>
      <c r="AG11" s="68">
        <v>0.24598300000000001</v>
      </c>
      <c r="AH11" s="70">
        <v>2.6237E-2</v>
      </c>
      <c r="AI11" s="70">
        <v>9.2146000000000006E-2</v>
      </c>
      <c r="AJ11" s="69">
        <v>0.41563824999999999</v>
      </c>
      <c r="AK11" s="71">
        <v>0.2145985</v>
      </c>
      <c r="AL11" s="72">
        <v>0</v>
      </c>
      <c r="AM11" s="70">
        <v>0</v>
      </c>
      <c r="AN11" s="70">
        <v>3.7595499999999997E-2</v>
      </c>
      <c r="AO11" s="70">
        <v>3.1907249999999998E-2</v>
      </c>
      <c r="AP11" s="69">
        <v>0.91102624999999993</v>
      </c>
      <c r="AQ11" s="71">
        <v>1.4073749999999999E-2</v>
      </c>
      <c r="AR11" s="68">
        <v>0.62775775</v>
      </c>
      <c r="AS11" s="69">
        <v>0.28420100000000004</v>
      </c>
      <c r="AT11" s="70">
        <v>7.0921999999999999E-2</v>
      </c>
      <c r="AU11" s="70">
        <v>1.1722E-2</v>
      </c>
      <c r="AV11" s="71">
        <v>0</v>
      </c>
      <c r="AW11" s="68">
        <v>0.284721</v>
      </c>
      <c r="AX11" s="70">
        <v>3.8297999999999999E-2</v>
      </c>
      <c r="AY11" s="69">
        <v>0.62401899999999999</v>
      </c>
      <c r="AZ11" s="70">
        <v>2.3477999999999999E-2</v>
      </c>
      <c r="BA11" s="71">
        <v>2.4086749999999997E-2</v>
      </c>
      <c r="BB11" s="68">
        <v>0.38433200000000001</v>
      </c>
      <c r="BC11" s="70">
        <v>4.4648E-2</v>
      </c>
      <c r="BD11" s="70">
        <v>0.15301799999999999</v>
      </c>
      <c r="BE11" s="69">
        <v>0.28137224999999993</v>
      </c>
      <c r="BF11" s="71">
        <v>0.1312325</v>
      </c>
      <c r="BG11" s="72">
        <v>0</v>
      </c>
      <c r="BH11" s="70">
        <v>0</v>
      </c>
      <c r="BI11" s="70">
        <v>6.3570000000000002E-2</v>
      </c>
      <c r="BJ11" s="70">
        <v>5.4125749999999993E-2</v>
      </c>
      <c r="BK11" s="69">
        <v>0.86890174999999992</v>
      </c>
      <c r="BL11" s="71">
        <v>8.0052500000000002E-3</v>
      </c>
    </row>
    <row r="12" spans="1:64" x14ac:dyDescent="0.35">
      <c r="A12" s="50" t="s">
        <v>13</v>
      </c>
      <c r="B12" s="68">
        <v>0.43646124999999997</v>
      </c>
      <c r="C12" s="69">
        <v>0.41889249999999995</v>
      </c>
      <c r="D12" s="70">
        <v>0.119132</v>
      </c>
      <c r="E12" s="70">
        <v>2.0116999999999999E-2</v>
      </c>
      <c r="F12" s="71">
        <v>0</v>
      </c>
      <c r="G12" s="68">
        <v>0.17660799999999999</v>
      </c>
      <c r="H12" s="70">
        <v>2.2391999999999999E-2</v>
      </c>
      <c r="I12" s="69">
        <v>0.71429199999999993</v>
      </c>
      <c r="J12" s="70">
        <v>4.0140000000000002E-2</v>
      </c>
      <c r="K12" s="71">
        <v>4.1170749999999999E-2</v>
      </c>
      <c r="L12" s="68">
        <v>0.24519099999999999</v>
      </c>
      <c r="M12" s="70">
        <v>2.6141000000000001E-2</v>
      </c>
      <c r="N12" s="70">
        <v>9.1818999999999998E-2</v>
      </c>
      <c r="O12" s="69">
        <v>0.41614674999999995</v>
      </c>
      <c r="P12" s="71">
        <v>0.215305</v>
      </c>
      <c r="Q12" s="72">
        <v>0</v>
      </c>
      <c r="R12" s="70">
        <v>0</v>
      </c>
      <c r="S12" s="70">
        <v>3.7458999999999999E-2</v>
      </c>
      <c r="T12" s="70">
        <v>3.1790499999999999E-2</v>
      </c>
      <c r="U12" s="69">
        <v>0.91122724999999993</v>
      </c>
      <c r="V12" s="71">
        <v>1.4126E-2</v>
      </c>
      <c r="W12" s="68">
        <v>0.43766475000000005</v>
      </c>
      <c r="X12" s="69">
        <v>0.41817850000000001</v>
      </c>
      <c r="Y12" s="70">
        <v>0.118717</v>
      </c>
      <c r="Z12" s="70">
        <v>2.0042499999999998E-2</v>
      </c>
      <c r="AA12" s="71">
        <v>0</v>
      </c>
      <c r="AB12" s="68">
        <v>0.177205</v>
      </c>
      <c r="AC12" s="70">
        <v>2.2474000000000001E-2</v>
      </c>
      <c r="AD12" s="69">
        <v>0.71390849999999995</v>
      </c>
      <c r="AE12" s="70">
        <v>3.9994000000000002E-2</v>
      </c>
      <c r="AF12" s="71">
        <v>4.1021250000000002E-2</v>
      </c>
      <c r="AG12" s="68">
        <v>0.24598300000000001</v>
      </c>
      <c r="AH12" s="70">
        <v>2.6237E-2</v>
      </c>
      <c r="AI12" s="70">
        <v>9.2146000000000006E-2</v>
      </c>
      <c r="AJ12" s="69">
        <v>0.41563824999999999</v>
      </c>
      <c r="AK12" s="71">
        <v>0.2145985</v>
      </c>
      <c r="AL12" s="72">
        <v>0</v>
      </c>
      <c r="AM12" s="70">
        <v>0</v>
      </c>
      <c r="AN12" s="70">
        <v>3.7595499999999997E-2</v>
      </c>
      <c r="AO12" s="70">
        <v>3.1907249999999998E-2</v>
      </c>
      <c r="AP12" s="69">
        <v>0.91102624999999993</v>
      </c>
      <c r="AQ12" s="71">
        <v>1.4073749999999999E-2</v>
      </c>
      <c r="AR12" s="68">
        <v>0.62775775</v>
      </c>
      <c r="AS12" s="69">
        <v>0.28420100000000004</v>
      </c>
      <c r="AT12" s="70">
        <v>7.0921999999999999E-2</v>
      </c>
      <c r="AU12" s="70">
        <v>1.1722E-2</v>
      </c>
      <c r="AV12" s="71">
        <v>0</v>
      </c>
      <c r="AW12" s="68">
        <v>0.284721</v>
      </c>
      <c r="AX12" s="70">
        <v>3.8297999999999999E-2</v>
      </c>
      <c r="AY12" s="69">
        <v>0.62401899999999999</v>
      </c>
      <c r="AZ12" s="70">
        <v>2.3477999999999999E-2</v>
      </c>
      <c r="BA12" s="71">
        <v>2.4086749999999997E-2</v>
      </c>
      <c r="BB12" s="68">
        <v>0.38433200000000001</v>
      </c>
      <c r="BC12" s="70">
        <v>4.4648E-2</v>
      </c>
      <c r="BD12" s="70">
        <v>0.15301799999999999</v>
      </c>
      <c r="BE12" s="69">
        <v>0.28137224999999993</v>
      </c>
      <c r="BF12" s="71">
        <v>0.1312325</v>
      </c>
      <c r="BG12" s="72">
        <v>0</v>
      </c>
      <c r="BH12" s="70">
        <v>0</v>
      </c>
      <c r="BI12" s="70">
        <v>6.3570000000000002E-2</v>
      </c>
      <c r="BJ12" s="70">
        <v>5.4125749999999993E-2</v>
      </c>
      <c r="BK12" s="69">
        <v>0.86890174999999992</v>
      </c>
      <c r="BL12" s="71">
        <v>8.0052500000000002E-3</v>
      </c>
    </row>
    <row r="13" spans="1:64" x14ac:dyDescent="0.35">
      <c r="A13" s="50" t="s">
        <v>232</v>
      </c>
      <c r="B13" s="68">
        <v>0.26398274999999999</v>
      </c>
      <c r="C13" s="69">
        <v>0.62208375000000005</v>
      </c>
      <c r="D13" s="70">
        <v>9.2994999999999994E-2</v>
      </c>
      <c r="E13" s="70">
        <v>6.7190000000000001E-3</v>
      </c>
      <c r="F13" s="71">
        <v>0</v>
      </c>
      <c r="G13" s="68">
        <v>0.17660799999999999</v>
      </c>
      <c r="H13" s="70">
        <v>2.2391999999999999E-2</v>
      </c>
      <c r="I13" s="69">
        <v>0.68909249999999989</v>
      </c>
      <c r="J13" s="70">
        <v>5.3425E-2</v>
      </c>
      <c r="K13" s="71">
        <v>4.4262999999999997E-2</v>
      </c>
      <c r="L13" s="68">
        <v>0.24519099999999999</v>
      </c>
      <c r="M13" s="70">
        <v>2.6141000000000001E-2</v>
      </c>
      <c r="N13" s="70">
        <v>9.1818999999999998E-2</v>
      </c>
      <c r="O13" s="69">
        <v>0.3386087499999999</v>
      </c>
      <c r="P13" s="71">
        <v>0.28402075000000004</v>
      </c>
      <c r="Q13" s="72">
        <v>0</v>
      </c>
      <c r="R13" s="70">
        <v>0</v>
      </c>
      <c r="S13" s="70">
        <v>1.4918499999999999E-2</v>
      </c>
      <c r="T13" s="70">
        <v>9.3095000000000001E-3</v>
      </c>
      <c r="U13" s="69">
        <v>0.92913724999999991</v>
      </c>
      <c r="V13" s="71">
        <v>3.2415249999999993E-2</v>
      </c>
      <c r="W13" s="68">
        <v>0.26482074999999999</v>
      </c>
      <c r="X13" s="69">
        <v>0.62159975000000001</v>
      </c>
      <c r="Y13" s="70">
        <v>9.2665999999999998E-2</v>
      </c>
      <c r="Z13" s="70">
        <v>6.6940000000000003E-3</v>
      </c>
      <c r="AA13" s="71">
        <v>0</v>
      </c>
      <c r="AB13" s="68">
        <v>0.177205</v>
      </c>
      <c r="AC13" s="70">
        <v>2.2474000000000001E-2</v>
      </c>
      <c r="AD13" s="69">
        <v>0.68876649999999995</v>
      </c>
      <c r="AE13" s="70">
        <v>5.3232000000000002E-2</v>
      </c>
      <c r="AF13" s="71">
        <v>4.4103000000000003E-2</v>
      </c>
      <c r="AG13" s="68">
        <v>0.24598300000000001</v>
      </c>
      <c r="AH13" s="70">
        <v>2.6237E-2</v>
      </c>
      <c r="AI13" s="70">
        <v>9.2146000000000006E-2</v>
      </c>
      <c r="AJ13" s="69">
        <v>0.33828224999999995</v>
      </c>
      <c r="AK13" s="71">
        <v>0.28313224999999997</v>
      </c>
      <c r="AL13" s="72">
        <v>0</v>
      </c>
      <c r="AM13" s="70">
        <v>0</v>
      </c>
      <c r="AN13" s="70">
        <v>1.4973E-2</v>
      </c>
      <c r="AO13" s="70">
        <v>9.3434999999999994E-3</v>
      </c>
      <c r="AP13" s="69">
        <v>0.92916699999999997</v>
      </c>
      <c r="AQ13" s="71">
        <v>3.2296999999999999E-2</v>
      </c>
      <c r="AR13" s="68">
        <v>0.40971574999999999</v>
      </c>
      <c r="AS13" s="69">
        <v>0.51712974999999994</v>
      </c>
      <c r="AT13" s="70">
        <v>5.5032999999999999E-2</v>
      </c>
      <c r="AU13" s="70">
        <v>3.9020000000000001E-3</v>
      </c>
      <c r="AV13" s="71">
        <v>0</v>
      </c>
      <c r="AW13" s="68">
        <v>0.284721</v>
      </c>
      <c r="AX13" s="70">
        <v>3.8297999999999999E-2</v>
      </c>
      <c r="AY13" s="69">
        <v>0.60550850000000001</v>
      </c>
      <c r="AZ13" s="70">
        <v>3.134E-2</v>
      </c>
      <c r="BA13" s="71">
        <v>2.5912999999999999E-2</v>
      </c>
      <c r="BB13" s="68">
        <v>0.38433200000000001</v>
      </c>
      <c r="BC13" s="70">
        <v>4.4648E-2</v>
      </c>
      <c r="BD13" s="70">
        <v>0.15301799999999999</v>
      </c>
      <c r="BE13" s="69">
        <v>0.22758199999999995</v>
      </c>
      <c r="BF13" s="71">
        <v>0.17620050000000001</v>
      </c>
      <c r="BG13" s="72">
        <v>0</v>
      </c>
      <c r="BH13" s="70">
        <v>0</v>
      </c>
      <c r="BI13" s="70">
        <v>2.5549999999999996E-2</v>
      </c>
      <c r="BJ13" s="70">
        <v>1.5996E-2</v>
      </c>
      <c r="BK13" s="69">
        <v>0.92580125000000002</v>
      </c>
      <c r="BL13" s="71">
        <v>1.8433249999999998E-2</v>
      </c>
    </row>
    <row r="14" spans="1:64" x14ac:dyDescent="0.35">
      <c r="A14" s="50" t="s">
        <v>233</v>
      </c>
      <c r="B14" s="68">
        <v>0.26398274999999999</v>
      </c>
      <c r="C14" s="69">
        <v>0.62208375000000005</v>
      </c>
      <c r="D14" s="70">
        <v>9.2994999999999994E-2</v>
      </c>
      <c r="E14" s="70">
        <v>6.7190000000000001E-3</v>
      </c>
      <c r="F14" s="71">
        <v>0</v>
      </c>
      <c r="G14" s="68">
        <v>0.17660799999999999</v>
      </c>
      <c r="H14" s="70">
        <v>2.2391999999999999E-2</v>
      </c>
      <c r="I14" s="69">
        <v>0.68909249999999989</v>
      </c>
      <c r="J14" s="70">
        <v>5.3425E-2</v>
      </c>
      <c r="K14" s="71">
        <v>4.4262999999999997E-2</v>
      </c>
      <c r="L14" s="68">
        <v>0.24519099999999999</v>
      </c>
      <c r="M14" s="70">
        <v>2.6141000000000001E-2</v>
      </c>
      <c r="N14" s="70">
        <v>9.1818999999999998E-2</v>
      </c>
      <c r="O14" s="69">
        <v>0.3386087499999999</v>
      </c>
      <c r="P14" s="71">
        <v>0.28402075000000004</v>
      </c>
      <c r="Q14" s="72">
        <v>0</v>
      </c>
      <c r="R14" s="70">
        <v>0</v>
      </c>
      <c r="S14" s="70">
        <v>1.4918499999999999E-2</v>
      </c>
      <c r="T14" s="70">
        <v>9.3095000000000001E-3</v>
      </c>
      <c r="U14" s="69">
        <v>0.92913724999999991</v>
      </c>
      <c r="V14" s="71">
        <v>3.2415249999999993E-2</v>
      </c>
      <c r="W14" s="68">
        <v>0.26482074999999999</v>
      </c>
      <c r="X14" s="69">
        <v>0.62159975000000001</v>
      </c>
      <c r="Y14" s="70">
        <v>9.2665999999999998E-2</v>
      </c>
      <c r="Z14" s="70">
        <v>6.6940000000000003E-3</v>
      </c>
      <c r="AA14" s="71">
        <v>0</v>
      </c>
      <c r="AB14" s="68">
        <v>0.177205</v>
      </c>
      <c r="AC14" s="70">
        <v>2.2474000000000001E-2</v>
      </c>
      <c r="AD14" s="69">
        <v>0.68876649999999995</v>
      </c>
      <c r="AE14" s="70">
        <v>5.3232000000000002E-2</v>
      </c>
      <c r="AF14" s="71">
        <v>4.4103000000000003E-2</v>
      </c>
      <c r="AG14" s="68">
        <v>0.24598300000000001</v>
      </c>
      <c r="AH14" s="70">
        <v>2.6237E-2</v>
      </c>
      <c r="AI14" s="70">
        <v>9.2146000000000006E-2</v>
      </c>
      <c r="AJ14" s="69">
        <v>0.33828224999999995</v>
      </c>
      <c r="AK14" s="71">
        <v>0.28313224999999997</v>
      </c>
      <c r="AL14" s="72">
        <v>0</v>
      </c>
      <c r="AM14" s="70">
        <v>0</v>
      </c>
      <c r="AN14" s="70">
        <v>1.4973E-2</v>
      </c>
      <c r="AO14" s="70">
        <v>9.3434999999999994E-3</v>
      </c>
      <c r="AP14" s="69">
        <v>0.92916699999999997</v>
      </c>
      <c r="AQ14" s="71">
        <v>3.2296999999999999E-2</v>
      </c>
      <c r="AR14" s="68">
        <v>0.40971574999999999</v>
      </c>
      <c r="AS14" s="69">
        <v>0.51712974999999994</v>
      </c>
      <c r="AT14" s="70">
        <v>5.5032999999999999E-2</v>
      </c>
      <c r="AU14" s="70">
        <v>3.9020000000000001E-3</v>
      </c>
      <c r="AV14" s="71">
        <v>0</v>
      </c>
      <c r="AW14" s="68">
        <v>0.284721</v>
      </c>
      <c r="AX14" s="70">
        <v>3.8297999999999999E-2</v>
      </c>
      <c r="AY14" s="69">
        <v>0.60550850000000001</v>
      </c>
      <c r="AZ14" s="70">
        <v>3.134E-2</v>
      </c>
      <c r="BA14" s="71">
        <v>2.5912999999999999E-2</v>
      </c>
      <c r="BB14" s="68">
        <v>0.38433200000000001</v>
      </c>
      <c r="BC14" s="70">
        <v>4.4648E-2</v>
      </c>
      <c r="BD14" s="70">
        <v>0.15301799999999999</v>
      </c>
      <c r="BE14" s="69">
        <v>0.22758199999999995</v>
      </c>
      <c r="BF14" s="71">
        <v>0.17620050000000001</v>
      </c>
      <c r="BG14" s="72">
        <v>0</v>
      </c>
      <c r="BH14" s="70">
        <v>0</v>
      </c>
      <c r="BI14" s="70">
        <v>2.5549999999999996E-2</v>
      </c>
      <c r="BJ14" s="70">
        <v>1.5996E-2</v>
      </c>
      <c r="BK14" s="69">
        <v>0.92580125000000002</v>
      </c>
      <c r="BL14" s="71">
        <v>1.8433249999999998E-2</v>
      </c>
    </row>
    <row r="15" spans="1:64" x14ac:dyDescent="0.35">
      <c r="A15" s="50" t="s">
        <v>253</v>
      </c>
      <c r="B15" s="68">
        <v>0.26398274999999999</v>
      </c>
      <c r="C15" s="69">
        <v>0.62208375000000005</v>
      </c>
      <c r="D15" s="70">
        <v>9.2994999999999994E-2</v>
      </c>
      <c r="E15" s="70">
        <v>6.7190000000000001E-3</v>
      </c>
      <c r="F15" s="71">
        <v>0</v>
      </c>
      <c r="G15" s="68">
        <v>0.17660799999999999</v>
      </c>
      <c r="H15" s="70">
        <v>2.2391999999999999E-2</v>
      </c>
      <c r="I15" s="69">
        <v>0.68909249999999989</v>
      </c>
      <c r="J15" s="70">
        <v>5.3425E-2</v>
      </c>
      <c r="K15" s="71">
        <v>4.4262999999999997E-2</v>
      </c>
      <c r="L15" s="68">
        <v>0.24519099999999999</v>
      </c>
      <c r="M15" s="70">
        <v>2.6141000000000001E-2</v>
      </c>
      <c r="N15" s="70">
        <v>9.1818999999999998E-2</v>
      </c>
      <c r="O15" s="69">
        <v>0.3386087499999999</v>
      </c>
      <c r="P15" s="71">
        <v>0.28402075000000004</v>
      </c>
      <c r="Q15" s="72">
        <v>0</v>
      </c>
      <c r="R15" s="70">
        <v>0</v>
      </c>
      <c r="S15" s="70">
        <v>1.4918499999999999E-2</v>
      </c>
      <c r="T15" s="70">
        <v>9.3095000000000001E-3</v>
      </c>
      <c r="U15" s="69">
        <v>0.92913724999999991</v>
      </c>
      <c r="V15" s="71">
        <v>3.2415249999999993E-2</v>
      </c>
      <c r="W15" s="68">
        <v>0.26482074999999999</v>
      </c>
      <c r="X15" s="69">
        <v>0.62159975000000001</v>
      </c>
      <c r="Y15" s="70">
        <v>9.2665999999999998E-2</v>
      </c>
      <c r="Z15" s="70">
        <v>6.6940000000000003E-3</v>
      </c>
      <c r="AA15" s="71">
        <v>0</v>
      </c>
      <c r="AB15" s="68">
        <v>0.177205</v>
      </c>
      <c r="AC15" s="70">
        <v>2.2474000000000001E-2</v>
      </c>
      <c r="AD15" s="69">
        <v>0.68876649999999995</v>
      </c>
      <c r="AE15" s="70">
        <v>5.3232000000000002E-2</v>
      </c>
      <c r="AF15" s="71">
        <v>4.4103000000000003E-2</v>
      </c>
      <c r="AG15" s="68">
        <v>0.24598300000000001</v>
      </c>
      <c r="AH15" s="70">
        <v>2.6237E-2</v>
      </c>
      <c r="AI15" s="70">
        <v>9.2146000000000006E-2</v>
      </c>
      <c r="AJ15" s="69">
        <v>0.33828224999999995</v>
      </c>
      <c r="AK15" s="71">
        <v>0.28313224999999997</v>
      </c>
      <c r="AL15" s="72">
        <v>0</v>
      </c>
      <c r="AM15" s="70">
        <v>0</v>
      </c>
      <c r="AN15" s="70">
        <v>1.4973E-2</v>
      </c>
      <c r="AO15" s="70">
        <v>9.3434999999999994E-3</v>
      </c>
      <c r="AP15" s="69">
        <v>0.92916699999999997</v>
      </c>
      <c r="AQ15" s="71">
        <v>3.2296999999999999E-2</v>
      </c>
      <c r="AR15" s="68">
        <v>0.40971574999999999</v>
      </c>
      <c r="AS15" s="69">
        <v>0.51712974999999994</v>
      </c>
      <c r="AT15" s="70">
        <v>5.5032999999999999E-2</v>
      </c>
      <c r="AU15" s="70">
        <v>3.9020000000000001E-3</v>
      </c>
      <c r="AV15" s="71">
        <v>0</v>
      </c>
      <c r="AW15" s="68">
        <v>0.284721</v>
      </c>
      <c r="AX15" s="70">
        <v>3.8297999999999999E-2</v>
      </c>
      <c r="AY15" s="69">
        <v>0.60550850000000001</v>
      </c>
      <c r="AZ15" s="70">
        <v>3.134E-2</v>
      </c>
      <c r="BA15" s="71">
        <v>2.5912999999999999E-2</v>
      </c>
      <c r="BB15" s="68">
        <v>0.38433200000000001</v>
      </c>
      <c r="BC15" s="70">
        <v>4.4648E-2</v>
      </c>
      <c r="BD15" s="70">
        <v>0.15301799999999999</v>
      </c>
      <c r="BE15" s="69">
        <v>0.22758199999999995</v>
      </c>
      <c r="BF15" s="71">
        <v>0.17620050000000001</v>
      </c>
      <c r="BG15" s="72">
        <v>0</v>
      </c>
      <c r="BH15" s="70">
        <v>0</v>
      </c>
      <c r="BI15" s="70">
        <v>2.5549999999999996E-2</v>
      </c>
      <c r="BJ15" s="70">
        <v>1.5996E-2</v>
      </c>
      <c r="BK15" s="69">
        <v>0.92580125000000002</v>
      </c>
      <c r="BL15" s="71">
        <v>1.8433249999999998E-2</v>
      </c>
    </row>
    <row r="16" spans="1:64" x14ac:dyDescent="0.35">
      <c r="A16" s="50" t="s">
        <v>254</v>
      </c>
      <c r="B16" s="68">
        <v>0.26398274999999999</v>
      </c>
      <c r="C16" s="69">
        <v>0.62208375000000005</v>
      </c>
      <c r="D16" s="70">
        <v>9.2994999999999994E-2</v>
      </c>
      <c r="E16" s="70">
        <v>6.7190000000000001E-3</v>
      </c>
      <c r="F16" s="71">
        <v>0</v>
      </c>
      <c r="G16" s="68">
        <v>0.17660799999999999</v>
      </c>
      <c r="H16" s="70">
        <v>2.2391999999999999E-2</v>
      </c>
      <c r="I16" s="69">
        <v>0.68909249999999989</v>
      </c>
      <c r="J16" s="70">
        <v>5.3425E-2</v>
      </c>
      <c r="K16" s="71">
        <v>4.4262999999999997E-2</v>
      </c>
      <c r="L16" s="68">
        <v>0.24519099999999999</v>
      </c>
      <c r="M16" s="70">
        <v>2.6141000000000001E-2</v>
      </c>
      <c r="N16" s="70">
        <v>9.1818999999999998E-2</v>
      </c>
      <c r="O16" s="69">
        <v>0.3386087499999999</v>
      </c>
      <c r="P16" s="71">
        <v>0.28402075000000004</v>
      </c>
      <c r="Q16" s="72">
        <v>0</v>
      </c>
      <c r="R16" s="70">
        <v>0</v>
      </c>
      <c r="S16" s="70">
        <v>1.4918499999999999E-2</v>
      </c>
      <c r="T16" s="70">
        <v>9.3095000000000001E-3</v>
      </c>
      <c r="U16" s="69">
        <v>0.92913724999999991</v>
      </c>
      <c r="V16" s="71">
        <v>3.2415249999999993E-2</v>
      </c>
      <c r="W16" s="68">
        <v>0.26482074999999999</v>
      </c>
      <c r="X16" s="69">
        <v>0.62159975000000001</v>
      </c>
      <c r="Y16" s="70">
        <v>9.2665999999999998E-2</v>
      </c>
      <c r="Z16" s="70">
        <v>6.6940000000000003E-3</v>
      </c>
      <c r="AA16" s="71">
        <v>0</v>
      </c>
      <c r="AB16" s="68">
        <v>0.177205</v>
      </c>
      <c r="AC16" s="70">
        <v>2.2474000000000001E-2</v>
      </c>
      <c r="AD16" s="69">
        <v>0.68876649999999995</v>
      </c>
      <c r="AE16" s="70">
        <v>5.3232000000000002E-2</v>
      </c>
      <c r="AF16" s="71">
        <v>4.4103000000000003E-2</v>
      </c>
      <c r="AG16" s="68">
        <v>0.24598300000000001</v>
      </c>
      <c r="AH16" s="70">
        <v>2.6237E-2</v>
      </c>
      <c r="AI16" s="70">
        <v>9.2146000000000006E-2</v>
      </c>
      <c r="AJ16" s="69">
        <v>0.33828224999999995</v>
      </c>
      <c r="AK16" s="71">
        <v>0.28313224999999997</v>
      </c>
      <c r="AL16" s="72">
        <v>0</v>
      </c>
      <c r="AM16" s="70">
        <v>0</v>
      </c>
      <c r="AN16" s="70">
        <v>1.4973E-2</v>
      </c>
      <c r="AO16" s="70">
        <v>9.3434999999999994E-3</v>
      </c>
      <c r="AP16" s="69">
        <v>0.92916699999999997</v>
      </c>
      <c r="AQ16" s="71">
        <v>3.2296999999999999E-2</v>
      </c>
      <c r="AR16" s="68">
        <v>0.40971574999999999</v>
      </c>
      <c r="AS16" s="69">
        <v>0.51712974999999994</v>
      </c>
      <c r="AT16" s="70">
        <v>5.5032999999999999E-2</v>
      </c>
      <c r="AU16" s="70">
        <v>3.9020000000000001E-3</v>
      </c>
      <c r="AV16" s="71">
        <v>0</v>
      </c>
      <c r="AW16" s="68">
        <v>0.284721</v>
      </c>
      <c r="AX16" s="70">
        <v>3.8297999999999999E-2</v>
      </c>
      <c r="AY16" s="69">
        <v>0.60550850000000001</v>
      </c>
      <c r="AZ16" s="70">
        <v>3.134E-2</v>
      </c>
      <c r="BA16" s="71">
        <v>2.5912999999999999E-2</v>
      </c>
      <c r="BB16" s="68">
        <v>0.38433200000000001</v>
      </c>
      <c r="BC16" s="70">
        <v>4.4648E-2</v>
      </c>
      <c r="BD16" s="70">
        <v>0.15301799999999999</v>
      </c>
      <c r="BE16" s="69">
        <v>0.22758199999999995</v>
      </c>
      <c r="BF16" s="71">
        <v>0.17620050000000001</v>
      </c>
      <c r="BG16" s="72">
        <v>0</v>
      </c>
      <c r="BH16" s="70">
        <v>0</v>
      </c>
      <c r="BI16" s="70">
        <v>2.5549999999999996E-2</v>
      </c>
      <c r="BJ16" s="70">
        <v>1.5996E-2</v>
      </c>
      <c r="BK16" s="69">
        <v>0.92580125000000002</v>
      </c>
      <c r="BL16" s="71">
        <v>1.8433249999999998E-2</v>
      </c>
    </row>
    <row r="17" spans="1:64" ht="15" thickBot="1" x14ac:dyDescent="0.4">
      <c r="A17" s="73" t="s">
        <v>307</v>
      </c>
      <c r="B17" s="74">
        <v>0.23293700000000003</v>
      </c>
      <c r="C17" s="75">
        <v>0.63785533333333333</v>
      </c>
      <c r="D17" s="76">
        <v>9.2994999999999994E-2</v>
      </c>
      <c r="E17" s="76">
        <v>6.7190000000000001E-3</v>
      </c>
      <c r="F17" s="77">
        <v>0</v>
      </c>
      <c r="G17" s="74">
        <v>0.17660799999999999</v>
      </c>
      <c r="H17" s="76">
        <v>2.2391999999999999E-2</v>
      </c>
      <c r="I17" s="75">
        <v>0.6738183333333333</v>
      </c>
      <c r="J17" s="76">
        <v>5.3425E-2</v>
      </c>
      <c r="K17" s="77">
        <v>4.4262999999999997E-2</v>
      </c>
      <c r="L17" s="74">
        <v>0.24519100000000002</v>
      </c>
      <c r="M17" s="76">
        <v>2.6141000000000001E-2</v>
      </c>
      <c r="N17" s="76">
        <v>9.1818999999999998E-2</v>
      </c>
      <c r="O17" s="75">
        <v>0.28246066666666664</v>
      </c>
      <c r="P17" s="77">
        <v>0.32489466666666661</v>
      </c>
      <c r="Q17" s="78">
        <v>0</v>
      </c>
      <c r="R17" s="76">
        <v>0</v>
      </c>
      <c r="S17" s="76">
        <v>7.4450000000000002E-3</v>
      </c>
      <c r="T17" s="76">
        <v>4.9616666666666672E-3</v>
      </c>
      <c r="U17" s="75">
        <v>0.919902</v>
      </c>
      <c r="V17" s="77">
        <v>3.8197666666666664E-2</v>
      </c>
      <c r="W17" s="74">
        <v>0.23369500000000001</v>
      </c>
      <c r="X17" s="75">
        <v>0.63745133333333326</v>
      </c>
      <c r="Y17" s="76">
        <v>9.2665999999999984E-2</v>
      </c>
      <c r="Z17" s="76">
        <v>6.6940000000000012E-3</v>
      </c>
      <c r="AA17" s="77">
        <v>0</v>
      </c>
      <c r="AB17" s="74">
        <v>0.17720499999999997</v>
      </c>
      <c r="AC17" s="76">
        <v>2.2474000000000004E-2</v>
      </c>
      <c r="AD17" s="75">
        <v>0.67349233333333325</v>
      </c>
      <c r="AE17" s="76">
        <v>5.3232000000000002E-2</v>
      </c>
      <c r="AF17" s="77">
        <v>4.4103000000000003E-2</v>
      </c>
      <c r="AG17" s="74">
        <v>0.24598299999999998</v>
      </c>
      <c r="AH17" s="76">
        <v>2.6237E-2</v>
      </c>
      <c r="AI17" s="76">
        <v>9.2146000000000006E-2</v>
      </c>
      <c r="AJ17" s="75">
        <v>0.28223199999999998</v>
      </c>
      <c r="AK17" s="77">
        <v>0.3239083333333333</v>
      </c>
      <c r="AL17" s="78">
        <v>0</v>
      </c>
      <c r="AM17" s="76">
        <v>0</v>
      </c>
      <c r="AN17" s="76">
        <v>7.4720000000000003E-3</v>
      </c>
      <c r="AO17" s="76">
        <v>4.9800000000000001E-3</v>
      </c>
      <c r="AP17" s="75">
        <v>0.9199963333333333</v>
      </c>
      <c r="AQ17" s="77">
        <v>3.8058000000000002E-2</v>
      </c>
      <c r="AR17" s="74">
        <v>0.36699399999999999</v>
      </c>
      <c r="AS17" s="75">
        <v>0.54457733333333325</v>
      </c>
      <c r="AT17" s="76">
        <v>5.5032999999999999E-2</v>
      </c>
      <c r="AU17" s="76">
        <v>3.9020000000000005E-3</v>
      </c>
      <c r="AV17" s="77">
        <v>0</v>
      </c>
      <c r="AW17" s="74">
        <v>0.284721</v>
      </c>
      <c r="AX17" s="76">
        <v>3.8297999999999999E-2</v>
      </c>
      <c r="AY17" s="75">
        <v>0.59023433333333319</v>
      </c>
      <c r="AZ17" s="76">
        <v>3.134E-2</v>
      </c>
      <c r="BA17" s="77">
        <v>2.5913000000000002E-2</v>
      </c>
      <c r="BB17" s="74">
        <v>0.38433199999999995</v>
      </c>
      <c r="BC17" s="76">
        <v>4.4648E-2</v>
      </c>
      <c r="BD17" s="76">
        <v>0.15301799999999999</v>
      </c>
      <c r="BE17" s="75">
        <v>0.18472799999999998</v>
      </c>
      <c r="BF17" s="77">
        <v>0.20378033333333334</v>
      </c>
      <c r="BG17" s="78">
        <v>0</v>
      </c>
      <c r="BH17" s="76">
        <v>0</v>
      </c>
      <c r="BI17" s="76">
        <v>1.2801999999999999E-2</v>
      </c>
      <c r="BJ17" s="76">
        <v>8.5379999999999987E-3</v>
      </c>
      <c r="BK17" s="75">
        <v>0.92741933333333326</v>
      </c>
      <c r="BL17" s="77">
        <v>2.1746999999999999E-2</v>
      </c>
    </row>
    <row r="18" spans="1:64" ht="15" thickBot="1" x14ac:dyDescent="0.4">
      <c r="A18" s="50" t="s">
        <v>308</v>
      </c>
      <c r="B18" s="74">
        <v>0.23293700000000003</v>
      </c>
      <c r="C18" s="75">
        <v>0.63785533333333333</v>
      </c>
      <c r="D18" s="76">
        <v>9.2994999999999994E-2</v>
      </c>
      <c r="E18" s="76">
        <v>6.7190000000000001E-3</v>
      </c>
      <c r="F18" s="77">
        <v>0</v>
      </c>
      <c r="G18" s="74">
        <v>0.17660799999999999</v>
      </c>
      <c r="H18" s="76">
        <v>2.2391999999999999E-2</v>
      </c>
      <c r="I18" s="75">
        <v>0.6738183333333333</v>
      </c>
      <c r="J18" s="76">
        <v>5.3425E-2</v>
      </c>
      <c r="K18" s="77">
        <v>4.4262999999999997E-2</v>
      </c>
      <c r="L18" s="74">
        <v>0.24519100000000002</v>
      </c>
      <c r="M18" s="76">
        <v>2.6141000000000001E-2</v>
      </c>
      <c r="N18" s="76">
        <v>9.1818999999999998E-2</v>
      </c>
      <c r="O18" s="75">
        <v>0.28246066666666664</v>
      </c>
      <c r="P18" s="77">
        <v>0.32489466666666661</v>
      </c>
      <c r="Q18" s="78">
        <v>0</v>
      </c>
      <c r="R18" s="76">
        <v>0</v>
      </c>
      <c r="S18" s="76">
        <v>7.4450000000000002E-3</v>
      </c>
      <c r="T18" s="76">
        <v>4.9616666666666672E-3</v>
      </c>
      <c r="U18" s="75">
        <v>0.919902</v>
      </c>
      <c r="V18" s="77">
        <v>3.8197666666666664E-2</v>
      </c>
      <c r="W18" s="74">
        <v>0.23369500000000001</v>
      </c>
      <c r="X18" s="75">
        <v>0.63745133333333326</v>
      </c>
      <c r="Y18" s="76">
        <v>9.2665999999999984E-2</v>
      </c>
      <c r="Z18" s="76">
        <v>6.6940000000000012E-3</v>
      </c>
      <c r="AA18" s="77">
        <v>0</v>
      </c>
      <c r="AB18" s="74">
        <v>0.17720499999999997</v>
      </c>
      <c r="AC18" s="76">
        <v>2.2474000000000004E-2</v>
      </c>
      <c r="AD18" s="75">
        <v>0.67349233333333325</v>
      </c>
      <c r="AE18" s="76">
        <v>5.3232000000000002E-2</v>
      </c>
      <c r="AF18" s="77">
        <v>4.4103000000000003E-2</v>
      </c>
      <c r="AG18" s="74">
        <v>0.24598299999999998</v>
      </c>
      <c r="AH18" s="76">
        <v>2.6237E-2</v>
      </c>
      <c r="AI18" s="76">
        <v>9.2146000000000006E-2</v>
      </c>
      <c r="AJ18" s="75">
        <v>0.28223199999999998</v>
      </c>
      <c r="AK18" s="77">
        <v>0.3239083333333333</v>
      </c>
      <c r="AL18" s="78">
        <v>0</v>
      </c>
      <c r="AM18" s="76">
        <v>0</v>
      </c>
      <c r="AN18" s="76">
        <v>7.4720000000000003E-3</v>
      </c>
      <c r="AO18" s="76">
        <v>4.9800000000000001E-3</v>
      </c>
      <c r="AP18" s="75">
        <v>0.9199963333333333</v>
      </c>
      <c r="AQ18" s="77">
        <v>3.8058000000000002E-2</v>
      </c>
      <c r="AR18" s="74">
        <v>0.36699399999999999</v>
      </c>
      <c r="AS18" s="75">
        <v>0.54457733333333325</v>
      </c>
      <c r="AT18" s="76">
        <v>5.5032999999999999E-2</v>
      </c>
      <c r="AU18" s="76">
        <v>3.9020000000000005E-3</v>
      </c>
      <c r="AV18" s="77">
        <v>0</v>
      </c>
      <c r="AW18" s="74">
        <v>0.284721</v>
      </c>
      <c r="AX18" s="76">
        <v>3.8297999999999999E-2</v>
      </c>
      <c r="AY18" s="75">
        <v>0.59023433333333319</v>
      </c>
      <c r="AZ18" s="76">
        <v>3.134E-2</v>
      </c>
      <c r="BA18" s="77">
        <v>2.5913000000000002E-2</v>
      </c>
      <c r="BB18" s="74">
        <v>0.38433199999999995</v>
      </c>
      <c r="BC18" s="76">
        <v>4.4648E-2</v>
      </c>
      <c r="BD18" s="76">
        <v>0.15301799999999999</v>
      </c>
      <c r="BE18" s="75">
        <v>0.18472799999999998</v>
      </c>
      <c r="BF18" s="77">
        <v>0.20378033333333334</v>
      </c>
      <c r="BG18" s="78">
        <v>0</v>
      </c>
      <c r="BH18" s="76">
        <v>0</v>
      </c>
      <c r="BI18" s="76">
        <v>1.2801999999999999E-2</v>
      </c>
      <c r="BJ18" s="76">
        <v>8.5379999999999987E-3</v>
      </c>
      <c r="BK18" s="75">
        <v>0.92741933333333326</v>
      </c>
      <c r="BL18" s="77">
        <v>2.1746999999999999E-2</v>
      </c>
    </row>
    <row r="21" spans="1:64" x14ac:dyDescent="0.35">
      <c r="A21" s="52" t="s">
        <v>312</v>
      </c>
    </row>
    <row r="22" spans="1:64" x14ac:dyDescent="0.35">
      <c r="B22" s="97" t="s">
        <v>347</v>
      </c>
    </row>
    <row r="23" spans="1:64" x14ac:dyDescent="0.35">
      <c r="A23" s="50" t="s">
        <v>47</v>
      </c>
      <c r="B23" s="50">
        <f>0.5/0.7</f>
        <v>0.7142857142857143</v>
      </c>
      <c r="D23" s="98" t="s">
        <v>345</v>
      </c>
    </row>
    <row r="24" spans="1:64" x14ac:dyDescent="0.35">
      <c r="A24" s="50" t="s">
        <v>157</v>
      </c>
      <c r="B24" s="50">
        <f>0.2/0.7</f>
        <v>0.28571428571428575</v>
      </c>
      <c r="D24" s="98" t="s">
        <v>346</v>
      </c>
    </row>
    <row r="25" spans="1:64" x14ac:dyDescent="0.35">
      <c r="A25" s="50" t="s">
        <v>322</v>
      </c>
      <c r="B25" s="50">
        <f>0</f>
        <v>0</v>
      </c>
    </row>
    <row r="27" spans="1:64" ht="44" thickBot="1" x14ac:dyDescent="0.4">
      <c r="A27" s="79" t="s">
        <v>262</v>
      </c>
      <c r="B27" s="80" t="s">
        <v>313</v>
      </c>
      <c r="C27" s="80" t="s">
        <v>314</v>
      </c>
      <c r="D27" s="80" t="s">
        <v>315</v>
      </c>
      <c r="E27" s="80" t="s">
        <v>316</v>
      </c>
      <c r="F27" s="80" t="s">
        <v>317</v>
      </c>
      <c r="G27" s="80" t="s">
        <v>318</v>
      </c>
      <c r="H27" s="80" t="s">
        <v>319</v>
      </c>
      <c r="I27" s="80" t="s">
        <v>320</v>
      </c>
      <c r="J27" s="80" t="s">
        <v>321</v>
      </c>
      <c r="K27" s="80" t="s">
        <v>323</v>
      </c>
      <c r="L27" s="80" t="s">
        <v>324</v>
      </c>
      <c r="M27" s="80" t="s">
        <v>325</v>
      </c>
      <c r="N27" s="80" t="s">
        <v>326</v>
      </c>
      <c r="O27" s="80" t="s">
        <v>327</v>
      </c>
      <c r="P27" s="80" t="s">
        <v>330</v>
      </c>
      <c r="Q27" s="80" t="s">
        <v>328</v>
      </c>
      <c r="R27" s="80" t="s">
        <v>329</v>
      </c>
      <c r="V27" s="79" t="s">
        <v>262</v>
      </c>
      <c r="W27" s="80" t="s">
        <v>313</v>
      </c>
      <c r="X27" s="80" t="s">
        <v>314</v>
      </c>
      <c r="Y27" s="80" t="s">
        <v>315</v>
      </c>
      <c r="Z27" s="80" t="s">
        <v>316</v>
      </c>
      <c r="AA27" s="80" t="s">
        <v>317</v>
      </c>
      <c r="AB27" s="80" t="s">
        <v>318</v>
      </c>
      <c r="AC27" s="80" t="s">
        <v>319</v>
      </c>
      <c r="AD27" s="80" t="s">
        <v>320</v>
      </c>
      <c r="AE27" s="80" t="s">
        <v>321</v>
      </c>
      <c r="AF27" s="80" t="s">
        <v>323</v>
      </c>
      <c r="AG27" s="80" t="s">
        <v>324</v>
      </c>
      <c r="AH27" s="80" t="s">
        <v>325</v>
      </c>
      <c r="AI27" s="80" t="s">
        <v>326</v>
      </c>
      <c r="AJ27" s="80" t="s">
        <v>327</v>
      </c>
      <c r="AK27" s="80" t="s">
        <v>330</v>
      </c>
      <c r="AL27" s="80" t="s">
        <v>328</v>
      </c>
      <c r="AM27" s="80" t="s">
        <v>329</v>
      </c>
    </row>
    <row r="28" spans="1:64" ht="15" thickBot="1" x14ac:dyDescent="0.4">
      <c r="A28" s="50" t="s">
        <v>309</v>
      </c>
      <c r="B28" s="50">
        <f t="array" ref="B28:B43">B23*B3:B18+B24*W3:W18+B25*AR3:AR18</f>
        <v>0.59184142857142863</v>
      </c>
      <c r="C28" s="50">
        <f t="array" ref="C28:C43">B23*D3:D18+B24*Y3:Y18+B25*AT3:AT18</f>
        <v>0.20884085714285716</v>
      </c>
      <c r="D28" s="50">
        <f t="array" ref="D28:D43">B23*E3:E18+B24*Z3:Z18+B25*AU3:AU18</f>
        <v>6.6595428571428569E-2</v>
      </c>
      <c r="E28" s="50">
        <f t="array" ref="E28:E43">B23*F3:F18+B24*AA3:AA18+B25*AV3:AV18</f>
        <v>0</v>
      </c>
      <c r="F28" s="50">
        <f t="array" ref="F28:F43">B23*G3:G18+B24*AB3:AB18+B25*AW3:AW18</f>
        <v>0.17677857142857142</v>
      </c>
      <c r="G28" s="50">
        <f t="array" ref="G28:G43">B23*H3:H18+B24*AB3:AB18+B25*AW3:AW18</f>
        <v>6.6624285714285719E-2</v>
      </c>
      <c r="H28" s="50">
        <f t="array" ref="H28:H43">B23*J3:J18+B24*AE3:AE18+B25*AZ3:AZ18</f>
        <v>3.4775714285714292E-2</v>
      </c>
      <c r="I28" s="50">
        <f t="array" ref="I28:I43">B23*K3:K18+B24*AF3:AF18+B25*BA3:BA18</f>
        <v>3.4775714285714292E-2</v>
      </c>
      <c r="J28" s="50">
        <f t="array" ref="J28:J43">B23*L3:L18+B24*AG3:AG18+B25*BB3:BB18</f>
        <v>0.24541728571428573</v>
      </c>
      <c r="K28" s="50">
        <f t="array" ref="K28:K43">B23*M3:M18+B24*AH3:AH18+B25*BC3:BC18</f>
        <v>2.6168428571428575E-2</v>
      </c>
      <c r="L28" s="50">
        <f t="array" ref="L28:L43">B23*N3:N18+B24*AI3:AI18+B25*BD3:BD18</f>
        <v>9.1912428571428589E-2</v>
      </c>
      <c r="M28" s="50">
        <f t="array" ref="M28:M43">B23*P3:P18+B24*AK3:AK18+B25*BF3:BF18</f>
        <v>0.13199642857142857</v>
      </c>
      <c r="N28" s="50">
        <f t="array" ref="N28:N43">B23*Q3:Q18+B24*AL3:AL18+B25*BG3:BG18</f>
        <v>0</v>
      </c>
      <c r="O28" s="50">
        <f t="array" ref="O28:O43">B23*Q3:Q18+B24*AM3:AM18+B25*BH3:BH18</f>
        <v>0</v>
      </c>
      <c r="P28" s="50">
        <f t="array" ref="P28:P43">B23*S3:S18+B24*AN3:AN18+B25*BI3:BI18</f>
        <v>5.2580571428571428E-2</v>
      </c>
      <c r="Q28" s="50">
        <f t="array" ref="Q28:Q43">B23*T3:T18+B24*AO3:AO18+B25*BJ3:BJ18</f>
        <v>3.7457142857142862E-2</v>
      </c>
      <c r="R28" s="50">
        <f t="array" ref="R28:R43">B23*V3:V18+B24*AQ3:AQ18+B25*BL3:BL18</f>
        <v>1.3352380952380953E-3</v>
      </c>
      <c r="V28" s="50" t="s">
        <v>309</v>
      </c>
      <c r="W28" s="58">
        <v>0.78637999999999997</v>
      </c>
      <c r="X28" s="60">
        <v>0.12715399999999999</v>
      </c>
      <c r="Y28" s="60">
        <v>3.9218999999999997E-2</v>
      </c>
      <c r="Z28" s="51">
        <f t="array" ref="Z28:Z43">W23*AA3:AA18+W24*AV3:AV18+W25*BQ3:BQ18</f>
        <v>0</v>
      </c>
      <c r="AA28" s="58">
        <v>0.284721</v>
      </c>
      <c r="AB28" s="60">
        <v>3.8297999999999999E-2</v>
      </c>
      <c r="AC28" s="60">
        <v>2.0338999999999999E-2</v>
      </c>
      <c r="AD28" s="61">
        <v>2.0338999999999999E-2</v>
      </c>
      <c r="AE28" s="58">
        <v>0.38433199999999995</v>
      </c>
      <c r="AF28" s="60">
        <v>4.4648E-2</v>
      </c>
      <c r="AG28" s="60">
        <v>0.15301799999999999</v>
      </c>
      <c r="AH28" s="61">
        <v>7.8895000000000007E-2</v>
      </c>
      <c r="AI28" s="51">
        <f t="array" ref="AI28:AI43">W23*AL3:AL18+W24*BG3:BG18+W25*CB3:CB18</f>
        <v>0</v>
      </c>
      <c r="AJ28" s="51">
        <f t="array" ref="AJ28:AJ43">W23*AL3:AL18+W24*BH3:BH18+W25*CC3:CC18</f>
        <v>0</v>
      </c>
      <c r="AK28" s="63">
        <v>8.8842000000000018E-2</v>
      </c>
      <c r="AL28" s="63">
        <v>6.3644999999999993E-2</v>
      </c>
      <c r="AM28" s="65">
        <v>7.5533333333333323E-4</v>
      </c>
    </row>
    <row r="29" spans="1:64" ht="15" thickBot="1" x14ac:dyDescent="0.4">
      <c r="A29" s="66" t="s">
        <v>310</v>
      </c>
      <c r="B29" s="50">
        <v>0.59184142857142863</v>
      </c>
      <c r="C29" s="50">
        <v>0.20884085714285716</v>
      </c>
      <c r="D29" s="50">
        <v>6.6595428571428569E-2</v>
      </c>
      <c r="E29" s="50">
        <v>0</v>
      </c>
      <c r="F29" s="50">
        <v>0.17677857142857142</v>
      </c>
      <c r="G29" s="50">
        <v>6.6624285714285719E-2</v>
      </c>
      <c r="H29" s="50">
        <v>3.4775714285714292E-2</v>
      </c>
      <c r="I29" s="50">
        <v>3.4775714285714292E-2</v>
      </c>
      <c r="J29" s="50">
        <v>0.24541728571428573</v>
      </c>
      <c r="K29" s="50">
        <v>2.6168428571428575E-2</v>
      </c>
      <c r="L29" s="50">
        <v>9.1912428571428589E-2</v>
      </c>
      <c r="M29" s="50">
        <v>0.13199642857142857</v>
      </c>
      <c r="N29" s="50">
        <v>0</v>
      </c>
      <c r="O29" s="50">
        <v>0</v>
      </c>
      <c r="P29" s="50">
        <v>5.2580571428571428E-2</v>
      </c>
      <c r="Q29" s="50">
        <v>3.7457142857142862E-2</v>
      </c>
      <c r="R29" s="50">
        <v>1.3352380952380953E-3</v>
      </c>
      <c r="V29" s="66" t="s">
        <v>310</v>
      </c>
      <c r="W29" s="58">
        <v>0.78637999999999997</v>
      </c>
      <c r="X29" s="60">
        <v>0.12715399999999999</v>
      </c>
      <c r="Y29" s="60">
        <v>3.9218999999999997E-2</v>
      </c>
      <c r="Z29" s="51">
        <v>0</v>
      </c>
      <c r="AA29" s="58">
        <v>0.284721</v>
      </c>
      <c r="AB29" s="60">
        <v>3.8297999999999999E-2</v>
      </c>
      <c r="AC29" s="60">
        <v>2.0338999999999999E-2</v>
      </c>
      <c r="AD29" s="61">
        <v>2.0338999999999999E-2</v>
      </c>
      <c r="AE29" s="58">
        <v>0.38433199999999995</v>
      </c>
      <c r="AF29" s="60">
        <v>4.4648E-2</v>
      </c>
      <c r="AG29" s="60">
        <v>0.15301799999999999</v>
      </c>
      <c r="AH29" s="61">
        <v>7.8895000000000007E-2</v>
      </c>
      <c r="AI29" s="51">
        <v>0</v>
      </c>
      <c r="AJ29" s="51">
        <v>0</v>
      </c>
      <c r="AK29" s="63">
        <v>8.8842000000000018E-2</v>
      </c>
      <c r="AL29" s="63">
        <v>6.3644999999999993E-2</v>
      </c>
      <c r="AM29" s="65">
        <v>7.5533333333333323E-4</v>
      </c>
    </row>
    <row r="30" spans="1:64" ht="15" thickBot="1" x14ac:dyDescent="0.4">
      <c r="A30" s="67" t="s">
        <v>305</v>
      </c>
      <c r="B30" s="50">
        <v>0.59184142857142863</v>
      </c>
      <c r="C30" s="50">
        <v>0.20884085714285716</v>
      </c>
      <c r="D30" s="50">
        <v>6.6595428571428569E-2</v>
      </c>
      <c r="E30" s="50">
        <v>0</v>
      </c>
      <c r="F30" s="50">
        <v>0.17677857142857142</v>
      </c>
      <c r="G30" s="50">
        <v>6.6624285714285719E-2</v>
      </c>
      <c r="H30" s="50">
        <v>3.4775714285714292E-2</v>
      </c>
      <c r="I30" s="50">
        <v>3.4775714285714292E-2</v>
      </c>
      <c r="J30" s="50">
        <v>0.24541728571428573</v>
      </c>
      <c r="K30" s="50">
        <v>2.6168428571428575E-2</v>
      </c>
      <c r="L30" s="50">
        <v>9.1912428571428589E-2</v>
      </c>
      <c r="M30" s="50">
        <v>0.13199642857142857</v>
      </c>
      <c r="N30" s="50">
        <v>0</v>
      </c>
      <c r="O30" s="50">
        <v>0</v>
      </c>
      <c r="P30" s="50">
        <v>5.2580571428571428E-2</v>
      </c>
      <c r="Q30" s="50">
        <v>3.7457142857142862E-2</v>
      </c>
      <c r="R30" s="50">
        <v>1.3352380952380953E-3</v>
      </c>
      <c r="V30" s="67" t="s">
        <v>305</v>
      </c>
      <c r="W30" s="58">
        <v>0.78637999999999997</v>
      </c>
      <c r="X30" s="60">
        <v>0.12715399999999999</v>
      </c>
      <c r="Y30" s="60">
        <v>3.9218999999999997E-2</v>
      </c>
      <c r="Z30" s="51">
        <v>0</v>
      </c>
      <c r="AA30" s="58">
        <v>0.284721</v>
      </c>
      <c r="AB30" s="60">
        <v>3.8297999999999999E-2</v>
      </c>
      <c r="AC30" s="60">
        <v>2.0338999999999999E-2</v>
      </c>
      <c r="AD30" s="61">
        <v>2.0338999999999999E-2</v>
      </c>
      <c r="AE30" s="58">
        <v>0.38433199999999995</v>
      </c>
      <c r="AF30" s="60">
        <v>4.4648E-2</v>
      </c>
      <c r="AG30" s="60">
        <v>0.15301799999999999</v>
      </c>
      <c r="AH30" s="61">
        <v>7.8895000000000007E-2</v>
      </c>
      <c r="AI30" s="51">
        <v>0</v>
      </c>
      <c r="AJ30" s="51">
        <v>0</v>
      </c>
      <c r="AK30" s="63">
        <v>8.8842000000000018E-2</v>
      </c>
      <c r="AL30" s="63">
        <v>6.3644999999999993E-2</v>
      </c>
      <c r="AM30" s="65">
        <v>7.5533333333333323E-4</v>
      </c>
    </row>
    <row r="31" spans="1:64" ht="15" thickBot="1" x14ac:dyDescent="0.4">
      <c r="A31" s="50" t="s">
        <v>229</v>
      </c>
      <c r="B31" s="50">
        <v>0.59184142857142863</v>
      </c>
      <c r="C31" s="50">
        <v>0.20884085714285716</v>
      </c>
      <c r="D31" s="50">
        <v>6.6595428571428569E-2</v>
      </c>
      <c r="E31" s="50">
        <v>0</v>
      </c>
      <c r="F31" s="50">
        <v>0.17677857142857142</v>
      </c>
      <c r="G31" s="50">
        <v>6.6624285714285719E-2</v>
      </c>
      <c r="H31" s="50">
        <v>3.4775714285714292E-2</v>
      </c>
      <c r="I31" s="50">
        <v>3.4775714285714292E-2</v>
      </c>
      <c r="J31" s="50">
        <v>0.24541728571428573</v>
      </c>
      <c r="K31" s="50">
        <v>2.6168428571428575E-2</v>
      </c>
      <c r="L31" s="50">
        <v>9.1912428571428589E-2</v>
      </c>
      <c r="M31" s="50">
        <v>0.13199642857142857</v>
      </c>
      <c r="N31" s="50">
        <v>0</v>
      </c>
      <c r="O31" s="50">
        <v>0</v>
      </c>
      <c r="P31" s="50">
        <v>5.2580571428571428E-2</v>
      </c>
      <c r="Q31" s="50">
        <v>3.7457142857142862E-2</v>
      </c>
      <c r="R31" s="50">
        <v>1.3352380952380953E-3</v>
      </c>
      <c r="V31" s="50" t="s">
        <v>229</v>
      </c>
      <c r="W31" s="58">
        <v>0.78637999999999997</v>
      </c>
      <c r="X31" s="60">
        <v>0.12715399999999999</v>
      </c>
      <c r="Y31" s="60">
        <v>3.9218999999999997E-2</v>
      </c>
      <c r="Z31" s="51">
        <v>0</v>
      </c>
      <c r="AA31" s="58">
        <v>0.284721</v>
      </c>
      <c r="AB31" s="60">
        <v>3.8297999999999999E-2</v>
      </c>
      <c r="AC31" s="60">
        <v>2.0338999999999999E-2</v>
      </c>
      <c r="AD31" s="61">
        <v>2.0338999999999999E-2</v>
      </c>
      <c r="AE31" s="58">
        <v>0.38433199999999995</v>
      </c>
      <c r="AF31" s="60">
        <v>4.4648E-2</v>
      </c>
      <c r="AG31" s="60">
        <v>0.15301799999999999</v>
      </c>
      <c r="AH31" s="61">
        <v>7.8895000000000007E-2</v>
      </c>
      <c r="AI31" s="51">
        <v>0</v>
      </c>
      <c r="AJ31" s="51">
        <v>0</v>
      </c>
      <c r="AK31" s="63">
        <v>8.8842000000000018E-2</v>
      </c>
      <c r="AL31" s="63">
        <v>6.3644999999999993E-2</v>
      </c>
      <c r="AM31" s="65">
        <v>7.5533333333333323E-4</v>
      </c>
    </row>
    <row r="32" spans="1:64" x14ac:dyDescent="0.35">
      <c r="A32" s="50" t="s">
        <v>230</v>
      </c>
      <c r="B32" s="50">
        <v>0.59184142857142863</v>
      </c>
      <c r="C32" s="50">
        <v>0.20884085714285716</v>
      </c>
      <c r="D32" s="50">
        <v>6.6595428571428569E-2</v>
      </c>
      <c r="E32" s="50">
        <v>0</v>
      </c>
      <c r="F32" s="50">
        <v>0.17677857142857142</v>
      </c>
      <c r="G32" s="50">
        <v>6.6624285714285719E-2</v>
      </c>
      <c r="H32" s="50">
        <v>3.4775714285714292E-2</v>
      </c>
      <c r="I32" s="50">
        <v>3.4775714285714292E-2</v>
      </c>
      <c r="J32" s="50">
        <v>0.24541728571428573</v>
      </c>
      <c r="K32" s="50">
        <v>2.6168428571428575E-2</v>
      </c>
      <c r="L32" s="50">
        <v>9.1912428571428589E-2</v>
      </c>
      <c r="M32" s="50">
        <v>0.13199642857142857</v>
      </c>
      <c r="N32" s="50">
        <v>0</v>
      </c>
      <c r="O32" s="50">
        <v>0</v>
      </c>
      <c r="P32" s="50">
        <v>5.2580571428571428E-2</v>
      </c>
      <c r="Q32" s="50">
        <v>3.7457142857142862E-2</v>
      </c>
      <c r="R32" s="50">
        <v>1.3352380952380953E-3</v>
      </c>
      <c r="V32" s="50" t="s">
        <v>230</v>
      </c>
      <c r="W32" s="58">
        <v>0.78637999999999997</v>
      </c>
      <c r="X32" s="60">
        <v>0.12715399999999999</v>
      </c>
      <c r="Y32" s="60">
        <v>3.9218999999999997E-2</v>
      </c>
      <c r="Z32" s="51">
        <v>0</v>
      </c>
      <c r="AA32" s="58">
        <v>0.284721</v>
      </c>
      <c r="AB32" s="60">
        <v>3.8297999999999999E-2</v>
      </c>
      <c r="AC32" s="60">
        <v>2.0338999999999999E-2</v>
      </c>
      <c r="AD32" s="61">
        <v>2.0338999999999999E-2</v>
      </c>
      <c r="AE32" s="58">
        <v>0.38433199999999995</v>
      </c>
      <c r="AF32" s="60">
        <v>4.4648E-2</v>
      </c>
      <c r="AG32" s="60">
        <v>0.15301799999999999</v>
      </c>
      <c r="AH32" s="61">
        <v>7.8895000000000007E-2</v>
      </c>
      <c r="AI32" s="51">
        <v>0</v>
      </c>
      <c r="AJ32" s="51">
        <v>0</v>
      </c>
      <c r="AK32" s="63">
        <v>8.8842000000000018E-2</v>
      </c>
      <c r="AL32" s="63">
        <v>6.3644999999999993E-2</v>
      </c>
      <c r="AM32" s="65">
        <v>7.5533333333333323E-4</v>
      </c>
    </row>
    <row r="33" spans="1:39" x14ac:dyDescent="0.35">
      <c r="A33" s="50" t="s">
        <v>306</v>
      </c>
      <c r="B33" s="50">
        <v>0.43680510714285714</v>
      </c>
      <c r="C33" s="50">
        <v>0.11901342857142858</v>
      </c>
      <c r="D33" s="50">
        <v>2.0095714285714286E-2</v>
      </c>
      <c r="E33" s="50">
        <v>0</v>
      </c>
      <c r="F33" s="50">
        <v>0.17677857142857142</v>
      </c>
      <c r="G33" s="50">
        <v>6.6624285714285719E-2</v>
      </c>
      <c r="H33" s="50">
        <v>4.0098285714285718E-2</v>
      </c>
      <c r="I33" s="50">
        <v>4.1128035714285714E-2</v>
      </c>
      <c r="J33" s="50">
        <v>0.24541728571428573</v>
      </c>
      <c r="K33" s="50">
        <v>2.6168428571428575E-2</v>
      </c>
      <c r="L33" s="50">
        <v>9.1912428571428589E-2</v>
      </c>
      <c r="M33" s="50">
        <v>0.21510314285714285</v>
      </c>
      <c r="N33" s="50">
        <v>0</v>
      </c>
      <c r="O33" s="50">
        <v>0</v>
      </c>
      <c r="P33" s="50">
        <v>3.7497999999999997E-2</v>
      </c>
      <c r="Q33" s="50">
        <v>3.182385714285714E-2</v>
      </c>
      <c r="R33" s="50">
        <v>1.4111071428571429E-2</v>
      </c>
      <c r="V33" s="50" t="s">
        <v>306</v>
      </c>
      <c r="W33" s="68">
        <v>0.62775775</v>
      </c>
      <c r="X33" s="70">
        <v>7.0921999999999999E-2</v>
      </c>
      <c r="Y33" s="70">
        <v>1.1722E-2</v>
      </c>
      <c r="Z33" s="51">
        <v>0</v>
      </c>
      <c r="AA33" s="68">
        <v>0.284721</v>
      </c>
      <c r="AB33" s="70">
        <v>3.8297999999999999E-2</v>
      </c>
      <c r="AC33" s="70">
        <v>2.3477999999999999E-2</v>
      </c>
      <c r="AD33" s="71">
        <v>2.4086749999999997E-2</v>
      </c>
      <c r="AE33" s="68">
        <v>0.38433200000000001</v>
      </c>
      <c r="AF33" s="70">
        <v>4.4648E-2</v>
      </c>
      <c r="AG33" s="70">
        <v>0.15301799999999999</v>
      </c>
      <c r="AH33" s="71">
        <v>0.1312325</v>
      </c>
      <c r="AI33" s="51">
        <v>0</v>
      </c>
      <c r="AJ33" s="51">
        <v>0</v>
      </c>
      <c r="AK33" s="70">
        <v>6.3570000000000002E-2</v>
      </c>
      <c r="AL33" s="70">
        <v>5.4125749999999993E-2</v>
      </c>
      <c r="AM33" s="71">
        <v>8.0052500000000002E-3</v>
      </c>
    </row>
    <row r="34" spans="1:39" x14ac:dyDescent="0.35">
      <c r="A34" s="50" t="s">
        <v>10</v>
      </c>
      <c r="B34" s="50">
        <v>0.43680510714285714</v>
      </c>
      <c r="C34" s="50">
        <v>0.11901342857142858</v>
      </c>
      <c r="D34" s="50">
        <v>2.0095714285714286E-2</v>
      </c>
      <c r="E34" s="50">
        <v>0</v>
      </c>
      <c r="F34" s="50">
        <v>0.17677857142857142</v>
      </c>
      <c r="G34" s="50">
        <v>6.6624285714285719E-2</v>
      </c>
      <c r="H34" s="50">
        <v>4.0098285714285718E-2</v>
      </c>
      <c r="I34" s="50">
        <v>4.1128035714285714E-2</v>
      </c>
      <c r="J34" s="50">
        <v>0.24541728571428573</v>
      </c>
      <c r="K34" s="50">
        <v>2.6168428571428575E-2</v>
      </c>
      <c r="L34" s="50">
        <v>9.1912428571428589E-2</v>
      </c>
      <c r="M34" s="50">
        <v>0.21510314285714285</v>
      </c>
      <c r="N34" s="50">
        <v>0</v>
      </c>
      <c r="O34" s="50">
        <v>0</v>
      </c>
      <c r="P34" s="50">
        <v>3.7497999999999997E-2</v>
      </c>
      <c r="Q34" s="50">
        <v>3.182385714285714E-2</v>
      </c>
      <c r="R34" s="50">
        <v>1.4111071428571429E-2</v>
      </c>
      <c r="V34" s="50" t="s">
        <v>10</v>
      </c>
      <c r="W34" s="68">
        <v>0.62775775</v>
      </c>
      <c r="X34" s="70">
        <v>7.0921999999999999E-2</v>
      </c>
      <c r="Y34" s="70">
        <v>1.1722E-2</v>
      </c>
      <c r="Z34" s="51">
        <v>0</v>
      </c>
      <c r="AA34" s="68">
        <v>0.284721</v>
      </c>
      <c r="AB34" s="70">
        <v>3.8297999999999999E-2</v>
      </c>
      <c r="AC34" s="70">
        <v>2.3477999999999999E-2</v>
      </c>
      <c r="AD34" s="71">
        <v>2.4086749999999997E-2</v>
      </c>
      <c r="AE34" s="68">
        <v>0.38433200000000001</v>
      </c>
      <c r="AF34" s="70">
        <v>4.4648E-2</v>
      </c>
      <c r="AG34" s="70">
        <v>0.15301799999999999</v>
      </c>
      <c r="AH34" s="71">
        <v>0.1312325</v>
      </c>
      <c r="AI34" s="51">
        <v>0</v>
      </c>
      <c r="AJ34" s="51">
        <v>0</v>
      </c>
      <c r="AK34" s="70">
        <v>6.3570000000000002E-2</v>
      </c>
      <c r="AL34" s="70">
        <v>5.4125749999999993E-2</v>
      </c>
      <c r="AM34" s="71">
        <v>8.0052500000000002E-3</v>
      </c>
    </row>
    <row r="35" spans="1:39" x14ac:dyDescent="0.35">
      <c r="A35" s="50" t="s">
        <v>11</v>
      </c>
      <c r="B35" s="50">
        <v>0.43680510714285714</v>
      </c>
      <c r="C35" s="50">
        <v>0.11901342857142858</v>
      </c>
      <c r="D35" s="50">
        <v>2.0095714285714286E-2</v>
      </c>
      <c r="E35" s="50">
        <v>0</v>
      </c>
      <c r="F35" s="50">
        <v>0.17677857142857142</v>
      </c>
      <c r="G35" s="50">
        <v>6.6624285714285719E-2</v>
      </c>
      <c r="H35" s="50">
        <v>4.0098285714285718E-2</v>
      </c>
      <c r="I35" s="50">
        <v>4.1128035714285714E-2</v>
      </c>
      <c r="J35" s="50">
        <v>0.24541728571428573</v>
      </c>
      <c r="K35" s="50">
        <v>2.6168428571428575E-2</v>
      </c>
      <c r="L35" s="50">
        <v>9.1912428571428589E-2</v>
      </c>
      <c r="M35" s="50">
        <v>0.21510314285714285</v>
      </c>
      <c r="N35" s="50">
        <v>0</v>
      </c>
      <c r="O35" s="50">
        <v>0</v>
      </c>
      <c r="P35" s="50">
        <v>3.7497999999999997E-2</v>
      </c>
      <c r="Q35" s="50">
        <v>3.182385714285714E-2</v>
      </c>
      <c r="R35" s="50">
        <v>1.4111071428571429E-2</v>
      </c>
      <c r="V35" s="50" t="s">
        <v>11</v>
      </c>
      <c r="W35" s="68">
        <v>0.62775775</v>
      </c>
      <c r="X35" s="70">
        <v>7.0921999999999999E-2</v>
      </c>
      <c r="Y35" s="70">
        <v>1.1722E-2</v>
      </c>
      <c r="Z35" s="51">
        <v>0</v>
      </c>
      <c r="AA35" s="68">
        <v>0.284721</v>
      </c>
      <c r="AB35" s="70">
        <v>3.8297999999999999E-2</v>
      </c>
      <c r="AC35" s="70">
        <v>2.3477999999999999E-2</v>
      </c>
      <c r="AD35" s="71">
        <v>2.4086749999999997E-2</v>
      </c>
      <c r="AE35" s="68">
        <v>0.38433200000000001</v>
      </c>
      <c r="AF35" s="70">
        <v>4.4648E-2</v>
      </c>
      <c r="AG35" s="70">
        <v>0.15301799999999999</v>
      </c>
      <c r="AH35" s="71">
        <v>0.1312325</v>
      </c>
      <c r="AI35" s="51">
        <v>0</v>
      </c>
      <c r="AJ35" s="51">
        <v>0</v>
      </c>
      <c r="AK35" s="70">
        <v>6.3570000000000002E-2</v>
      </c>
      <c r="AL35" s="70">
        <v>5.4125749999999993E-2</v>
      </c>
      <c r="AM35" s="71">
        <v>8.0052500000000002E-3</v>
      </c>
    </row>
    <row r="36" spans="1:39" x14ac:dyDescent="0.35">
      <c r="A36" s="50" t="s">
        <v>12</v>
      </c>
      <c r="B36" s="50">
        <v>0.43680510714285714</v>
      </c>
      <c r="C36" s="50">
        <v>0.11901342857142858</v>
      </c>
      <c r="D36" s="50">
        <v>2.0095714285714286E-2</v>
      </c>
      <c r="E36" s="50">
        <v>0</v>
      </c>
      <c r="F36" s="50">
        <v>0.17677857142857142</v>
      </c>
      <c r="G36" s="50">
        <v>6.6624285714285719E-2</v>
      </c>
      <c r="H36" s="50">
        <v>4.0098285714285718E-2</v>
      </c>
      <c r="I36" s="50">
        <v>4.1128035714285714E-2</v>
      </c>
      <c r="J36" s="50">
        <v>0.24541728571428573</v>
      </c>
      <c r="K36" s="50">
        <v>2.6168428571428575E-2</v>
      </c>
      <c r="L36" s="50">
        <v>9.1912428571428589E-2</v>
      </c>
      <c r="M36" s="50">
        <v>0.21510314285714285</v>
      </c>
      <c r="N36" s="50">
        <v>0</v>
      </c>
      <c r="O36" s="50">
        <v>0</v>
      </c>
      <c r="P36" s="50">
        <v>3.7497999999999997E-2</v>
      </c>
      <c r="Q36" s="50">
        <v>3.182385714285714E-2</v>
      </c>
      <c r="R36" s="50">
        <v>1.4111071428571429E-2</v>
      </c>
      <c r="V36" s="50" t="s">
        <v>12</v>
      </c>
      <c r="W36" s="68">
        <v>0.62775775</v>
      </c>
      <c r="X36" s="70">
        <v>7.0921999999999999E-2</v>
      </c>
      <c r="Y36" s="70">
        <v>1.1722E-2</v>
      </c>
      <c r="Z36" s="51">
        <v>0</v>
      </c>
      <c r="AA36" s="68">
        <v>0.284721</v>
      </c>
      <c r="AB36" s="70">
        <v>3.8297999999999999E-2</v>
      </c>
      <c r="AC36" s="70">
        <v>2.3477999999999999E-2</v>
      </c>
      <c r="AD36" s="71">
        <v>2.4086749999999997E-2</v>
      </c>
      <c r="AE36" s="68">
        <v>0.38433200000000001</v>
      </c>
      <c r="AF36" s="70">
        <v>4.4648E-2</v>
      </c>
      <c r="AG36" s="70">
        <v>0.15301799999999999</v>
      </c>
      <c r="AH36" s="71">
        <v>0.1312325</v>
      </c>
      <c r="AI36" s="51">
        <v>0</v>
      </c>
      <c r="AJ36" s="51">
        <v>0</v>
      </c>
      <c r="AK36" s="70">
        <v>6.3570000000000002E-2</v>
      </c>
      <c r="AL36" s="70">
        <v>5.4125749999999993E-2</v>
      </c>
      <c r="AM36" s="71">
        <v>8.0052500000000002E-3</v>
      </c>
    </row>
    <row r="37" spans="1:39" x14ac:dyDescent="0.35">
      <c r="A37" s="50" t="s">
        <v>13</v>
      </c>
      <c r="B37" s="50">
        <v>0.43680510714285714</v>
      </c>
      <c r="C37" s="50">
        <v>0.11901342857142858</v>
      </c>
      <c r="D37" s="50">
        <v>2.0095714285714286E-2</v>
      </c>
      <c r="E37" s="50">
        <v>0</v>
      </c>
      <c r="F37" s="50">
        <v>0.17677857142857142</v>
      </c>
      <c r="G37" s="50">
        <v>6.6624285714285719E-2</v>
      </c>
      <c r="H37" s="50">
        <v>4.0098285714285718E-2</v>
      </c>
      <c r="I37" s="50">
        <v>4.1128035714285714E-2</v>
      </c>
      <c r="J37" s="50">
        <v>0.24541728571428573</v>
      </c>
      <c r="K37" s="50">
        <v>2.6168428571428575E-2</v>
      </c>
      <c r="L37" s="50">
        <v>9.1912428571428589E-2</v>
      </c>
      <c r="M37" s="50">
        <v>0.21510314285714285</v>
      </c>
      <c r="N37" s="50">
        <v>0</v>
      </c>
      <c r="O37" s="50">
        <v>0</v>
      </c>
      <c r="P37" s="50">
        <v>3.7497999999999997E-2</v>
      </c>
      <c r="Q37" s="50">
        <v>3.182385714285714E-2</v>
      </c>
      <c r="R37" s="50">
        <v>1.4111071428571429E-2</v>
      </c>
      <c r="V37" s="50" t="s">
        <v>13</v>
      </c>
      <c r="W37" s="68">
        <v>0.62775775</v>
      </c>
      <c r="X37" s="70">
        <v>7.0921999999999999E-2</v>
      </c>
      <c r="Y37" s="70">
        <v>1.1722E-2</v>
      </c>
      <c r="Z37" s="51">
        <v>0</v>
      </c>
      <c r="AA37" s="68">
        <v>0.284721</v>
      </c>
      <c r="AB37" s="70">
        <v>3.8297999999999999E-2</v>
      </c>
      <c r="AC37" s="70">
        <v>2.3477999999999999E-2</v>
      </c>
      <c r="AD37" s="71">
        <v>2.4086749999999997E-2</v>
      </c>
      <c r="AE37" s="68">
        <v>0.38433200000000001</v>
      </c>
      <c r="AF37" s="70">
        <v>4.4648E-2</v>
      </c>
      <c r="AG37" s="70">
        <v>0.15301799999999999</v>
      </c>
      <c r="AH37" s="71">
        <v>0.1312325</v>
      </c>
      <c r="AI37" s="51">
        <v>0</v>
      </c>
      <c r="AJ37" s="51">
        <v>0</v>
      </c>
      <c r="AK37" s="70">
        <v>6.3570000000000002E-2</v>
      </c>
      <c r="AL37" s="70">
        <v>5.4125749999999993E-2</v>
      </c>
      <c r="AM37" s="71">
        <v>8.0052500000000002E-3</v>
      </c>
    </row>
    <row r="38" spans="1:39" x14ac:dyDescent="0.35">
      <c r="A38" s="50" t="s">
        <v>232</v>
      </c>
      <c r="B38" s="50">
        <v>0.2642221785714286</v>
      </c>
      <c r="C38" s="50">
        <v>9.2900999999999997E-2</v>
      </c>
      <c r="D38" s="50">
        <v>6.7118571428571427E-3</v>
      </c>
      <c r="E38" s="50">
        <v>0</v>
      </c>
      <c r="F38" s="50">
        <v>0.17677857142857142</v>
      </c>
      <c r="G38" s="50">
        <v>6.6624285714285719E-2</v>
      </c>
      <c r="H38" s="50">
        <v>5.3369857142857142E-2</v>
      </c>
      <c r="I38" s="50">
        <v>4.4217285714285723E-2</v>
      </c>
      <c r="J38" s="50">
        <v>0.24541728571428573</v>
      </c>
      <c r="K38" s="50">
        <v>2.6168428571428575E-2</v>
      </c>
      <c r="L38" s="50">
        <v>9.1912428571428589E-2</v>
      </c>
      <c r="M38" s="50">
        <v>0.28376689285714291</v>
      </c>
      <c r="N38" s="50">
        <v>0</v>
      </c>
      <c r="O38" s="50">
        <v>0</v>
      </c>
      <c r="P38" s="50">
        <v>1.4934071428571428E-2</v>
      </c>
      <c r="Q38" s="50">
        <v>9.3192142857142866E-3</v>
      </c>
      <c r="R38" s="50">
        <v>3.2381464285714284E-2</v>
      </c>
      <c r="V38" s="50" t="s">
        <v>232</v>
      </c>
      <c r="W38" s="68">
        <v>0.40971574999999999</v>
      </c>
      <c r="X38" s="70">
        <v>5.5032999999999999E-2</v>
      </c>
      <c r="Y38" s="70">
        <v>3.9020000000000001E-3</v>
      </c>
      <c r="Z38" s="51">
        <v>0</v>
      </c>
      <c r="AA38" s="68">
        <v>0.284721</v>
      </c>
      <c r="AB38" s="70">
        <v>3.8297999999999999E-2</v>
      </c>
      <c r="AC38" s="70">
        <v>3.134E-2</v>
      </c>
      <c r="AD38" s="71">
        <v>2.5912999999999999E-2</v>
      </c>
      <c r="AE38" s="68">
        <v>0.38433200000000001</v>
      </c>
      <c r="AF38" s="70">
        <v>4.4648E-2</v>
      </c>
      <c r="AG38" s="70">
        <v>0.15301799999999999</v>
      </c>
      <c r="AH38" s="71">
        <v>0.17620050000000001</v>
      </c>
      <c r="AI38" s="51">
        <v>0</v>
      </c>
      <c r="AJ38" s="51">
        <v>0</v>
      </c>
      <c r="AK38" s="70">
        <v>2.5549999999999996E-2</v>
      </c>
      <c r="AL38" s="70">
        <v>1.5996E-2</v>
      </c>
      <c r="AM38" s="71">
        <v>1.8433249999999998E-2</v>
      </c>
    </row>
    <row r="39" spans="1:39" x14ac:dyDescent="0.35">
      <c r="A39" s="50" t="s">
        <v>233</v>
      </c>
      <c r="B39" s="50">
        <v>0.2642221785714286</v>
      </c>
      <c r="C39" s="50">
        <v>9.2900999999999997E-2</v>
      </c>
      <c r="D39" s="50">
        <v>6.7118571428571427E-3</v>
      </c>
      <c r="E39" s="50">
        <v>0</v>
      </c>
      <c r="F39" s="50">
        <v>0.17677857142857142</v>
      </c>
      <c r="G39" s="50">
        <v>6.6624285714285719E-2</v>
      </c>
      <c r="H39" s="50">
        <v>5.3369857142857142E-2</v>
      </c>
      <c r="I39" s="50">
        <v>4.4217285714285723E-2</v>
      </c>
      <c r="J39" s="50">
        <v>0.24541728571428573</v>
      </c>
      <c r="K39" s="50">
        <v>2.6168428571428575E-2</v>
      </c>
      <c r="L39" s="50">
        <v>9.1912428571428589E-2</v>
      </c>
      <c r="M39" s="50">
        <v>0.28376689285714291</v>
      </c>
      <c r="N39" s="50">
        <v>0</v>
      </c>
      <c r="O39" s="50">
        <v>0</v>
      </c>
      <c r="P39" s="50">
        <v>1.4934071428571428E-2</v>
      </c>
      <c r="Q39" s="50">
        <v>9.3192142857142866E-3</v>
      </c>
      <c r="R39" s="50">
        <v>3.2381464285714284E-2</v>
      </c>
      <c r="V39" s="50" t="s">
        <v>233</v>
      </c>
      <c r="W39" s="68">
        <v>0.40971574999999999</v>
      </c>
      <c r="X39" s="70">
        <v>5.5032999999999999E-2</v>
      </c>
      <c r="Y39" s="70">
        <v>3.9020000000000001E-3</v>
      </c>
      <c r="Z39" s="51">
        <v>0</v>
      </c>
      <c r="AA39" s="68">
        <v>0.284721</v>
      </c>
      <c r="AB39" s="70">
        <v>3.8297999999999999E-2</v>
      </c>
      <c r="AC39" s="70">
        <v>3.134E-2</v>
      </c>
      <c r="AD39" s="71">
        <v>2.5912999999999999E-2</v>
      </c>
      <c r="AE39" s="68">
        <v>0.38433200000000001</v>
      </c>
      <c r="AF39" s="70">
        <v>4.4648E-2</v>
      </c>
      <c r="AG39" s="70">
        <v>0.15301799999999999</v>
      </c>
      <c r="AH39" s="71">
        <v>0.17620050000000001</v>
      </c>
      <c r="AI39" s="51">
        <v>0</v>
      </c>
      <c r="AJ39" s="51">
        <v>0</v>
      </c>
      <c r="AK39" s="70">
        <v>2.5549999999999996E-2</v>
      </c>
      <c r="AL39" s="70">
        <v>1.5996E-2</v>
      </c>
      <c r="AM39" s="71">
        <v>1.8433249999999998E-2</v>
      </c>
    </row>
    <row r="40" spans="1:39" x14ac:dyDescent="0.35">
      <c r="A40" s="50" t="s">
        <v>253</v>
      </c>
      <c r="B40" s="50">
        <v>0.2642221785714286</v>
      </c>
      <c r="C40" s="50">
        <v>9.2900999999999997E-2</v>
      </c>
      <c r="D40" s="50">
        <v>6.7118571428571427E-3</v>
      </c>
      <c r="E40" s="50">
        <v>0</v>
      </c>
      <c r="F40" s="50">
        <v>0.17677857142857142</v>
      </c>
      <c r="G40" s="50">
        <v>6.6624285714285719E-2</v>
      </c>
      <c r="H40" s="50">
        <v>5.3369857142857142E-2</v>
      </c>
      <c r="I40" s="50">
        <v>4.4217285714285723E-2</v>
      </c>
      <c r="J40" s="50">
        <v>0.24541728571428573</v>
      </c>
      <c r="K40" s="50">
        <v>2.6168428571428575E-2</v>
      </c>
      <c r="L40" s="50">
        <v>9.1912428571428589E-2</v>
      </c>
      <c r="M40" s="50">
        <v>0.28376689285714291</v>
      </c>
      <c r="N40" s="50">
        <v>0</v>
      </c>
      <c r="O40" s="50">
        <v>0</v>
      </c>
      <c r="P40" s="50">
        <v>1.4934071428571428E-2</v>
      </c>
      <c r="Q40" s="50">
        <v>9.3192142857142866E-3</v>
      </c>
      <c r="R40" s="50">
        <v>3.2381464285714284E-2</v>
      </c>
      <c r="V40" s="50" t="s">
        <v>253</v>
      </c>
      <c r="W40" s="68">
        <v>0.40971574999999999</v>
      </c>
      <c r="X40" s="70">
        <v>5.5032999999999999E-2</v>
      </c>
      <c r="Y40" s="70">
        <v>3.9020000000000001E-3</v>
      </c>
      <c r="Z40" s="51">
        <v>0</v>
      </c>
      <c r="AA40" s="68">
        <v>0.284721</v>
      </c>
      <c r="AB40" s="70">
        <v>3.8297999999999999E-2</v>
      </c>
      <c r="AC40" s="70">
        <v>3.134E-2</v>
      </c>
      <c r="AD40" s="71">
        <v>2.5912999999999999E-2</v>
      </c>
      <c r="AE40" s="68">
        <v>0.38433200000000001</v>
      </c>
      <c r="AF40" s="70">
        <v>4.4648E-2</v>
      </c>
      <c r="AG40" s="70">
        <v>0.15301799999999999</v>
      </c>
      <c r="AH40" s="71">
        <v>0.17620050000000001</v>
      </c>
      <c r="AI40" s="51">
        <v>0</v>
      </c>
      <c r="AJ40" s="51">
        <v>0</v>
      </c>
      <c r="AK40" s="70">
        <v>2.5549999999999996E-2</v>
      </c>
      <c r="AL40" s="70">
        <v>1.5996E-2</v>
      </c>
      <c r="AM40" s="71">
        <v>1.8433249999999998E-2</v>
      </c>
    </row>
    <row r="41" spans="1:39" x14ac:dyDescent="0.35">
      <c r="A41" s="50" t="s">
        <v>254</v>
      </c>
      <c r="B41" s="50">
        <v>0.2642221785714286</v>
      </c>
      <c r="C41" s="50">
        <v>9.2900999999999997E-2</v>
      </c>
      <c r="D41" s="50">
        <v>6.7118571428571427E-3</v>
      </c>
      <c r="E41" s="50">
        <v>0</v>
      </c>
      <c r="F41" s="50">
        <v>0.17677857142857142</v>
      </c>
      <c r="G41" s="50">
        <v>6.6624285714285719E-2</v>
      </c>
      <c r="H41" s="50">
        <v>5.3369857142857142E-2</v>
      </c>
      <c r="I41" s="50">
        <v>4.4217285714285723E-2</v>
      </c>
      <c r="J41" s="50">
        <v>0.24541728571428573</v>
      </c>
      <c r="K41" s="50">
        <v>2.6168428571428575E-2</v>
      </c>
      <c r="L41" s="50">
        <v>9.1912428571428589E-2</v>
      </c>
      <c r="M41" s="50">
        <v>0.28376689285714291</v>
      </c>
      <c r="N41" s="50">
        <v>0</v>
      </c>
      <c r="O41" s="50">
        <v>0</v>
      </c>
      <c r="P41" s="50">
        <v>1.4934071428571428E-2</v>
      </c>
      <c r="Q41" s="50">
        <v>9.3192142857142866E-3</v>
      </c>
      <c r="R41" s="50">
        <v>3.2381464285714284E-2</v>
      </c>
      <c r="V41" s="50" t="s">
        <v>254</v>
      </c>
      <c r="W41" s="68">
        <v>0.40971574999999999</v>
      </c>
      <c r="X41" s="70">
        <v>5.5032999999999999E-2</v>
      </c>
      <c r="Y41" s="70">
        <v>3.9020000000000001E-3</v>
      </c>
      <c r="Z41" s="51">
        <v>0</v>
      </c>
      <c r="AA41" s="68">
        <v>0.284721</v>
      </c>
      <c r="AB41" s="70">
        <v>3.8297999999999999E-2</v>
      </c>
      <c r="AC41" s="70">
        <v>3.134E-2</v>
      </c>
      <c r="AD41" s="71">
        <v>2.5912999999999999E-2</v>
      </c>
      <c r="AE41" s="68">
        <v>0.38433200000000001</v>
      </c>
      <c r="AF41" s="70">
        <v>4.4648E-2</v>
      </c>
      <c r="AG41" s="70">
        <v>0.15301799999999999</v>
      </c>
      <c r="AH41" s="71">
        <v>0.17620050000000001</v>
      </c>
      <c r="AI41" s="51">
        <v>0</v>
      </c>
      <c r="AJ41" s="51">
        <v>0</v>
      </c>
      <c r="AK41" s="70">
        <v>2.5549999999999996E-2</v>
      </c>
      <c r="AL41" s="70">
        <v>1.5996E-2</v>
      </c>
      <c r="AM41" s="71">
        <v>1.8433249999999998E-2</v>
      </c>
    </row>
    <row r="42" spans="1:39" ht="15" thickBot="1" x14ac:dyDescent="0.4">
      <c r="A42" s="73" t="s">
        <v>307</v>
      </c>
      <c r="B42" s="50">
        <v>0.23315357142857146</v>
      </c>
      <c r="C42" s="50">
        <v>9.2900999999999997E-2</v>
      </c>
      <c r="D42" s="50">
        <v>6.7118571428571435E-3</v>
      </c>
      <c r="E42" s="50">
        <v>0</v>
      </c>
      <c r="F42" s="50">
        <v>0.17677857142857142</v>
      </c>
      <c r="G42" s="50">
        <v>6.6624285714285719E-2</v>
      </c>
      <c r="H42" s="50">
        <v>5.3369857142857142E-2</v>
      </c>
      <c r="I42" s="50">
        <v>4.4217285714285723E-2</v>
      </c>
      <c r="J42" s="50">
        <v>0.24541728571428573</v>
      </c>
      <c r="K42" s="50">
        <v>2.6168428571428575E-2</v>
      </c>
      <c r="L42" s="50">
        <v>9.1912428571428589E-2</v>
      </c>
      <c r="M42" s="50">
        <v>0.32461285714285715</v>
      </c>
      <c r="N42" s="50">
        <v>0</v>
      </c>
      <c r="O42" s="50">
        <v>0</v>
      </c>
      <c r="P42" s="50">
        <v>7.4527142857142865E-3</v>
      </c>
      <c r="Q42" s="50">
        <v>4.9669047619047627E-3</v>
      </c>
      <c r="R42" s="50">
        <v>3.8157761904761903E-2</v>
      </c>
      <c r="V42" s="73" t="s">
        <v>307</v>
      </c>
      <c r="W42" s="74">
        <v>0.36699399999999999</v>
      </c>
      <c r="X42" s="76">
        <v>5.5032999999999999E-2</v>
      </c>
      <c r="Y42" s="76">
        <v>3.9020000000000005E-3</v>
      </c>
      <c r="Z42" s="51">
        <v>0</v>
      </c>
      <c r="AA42" s="74">
        <v>0.284721</v>
      </c>
      <c r="AB42" s="76">
        <v>3.8297999999999999E-2</v>
      </c>
      <c r="AC42" s="76">
        <v>3.134E-2</v>
      </c>
      <c r="AD42" s="77">
        <v>2.5913000000000002E-2</v>
      </c>
      <c r="AE42" s="74">
        <v>0.38433199999999995</v>
      </c>
      <c r="AF42" s="76">
        <v>4.4648E-2</v>
      </c>
      <c r="AG42" s="76">
        <v>0.15301799999999999</v>
      </c>
      <c r="AH42" s="77">
        <v>0.20378033333333334</v>
      </c>
      <c r="AI42" s="51">
        <v>0</v>
      </c>
      <c r="AJ42" s="51">
        <v>0</v>
      </c>
      <c r="AK42" s="76">
        <v>1.2801999999999999E-2</v>
      </c>
      <c r="AL42" s="76">
        <v>8.5379999999999987E-3</v>
      </c>
      <c r="AM42" s="77">
        <v>2.1746999999999999E-2</v>
      </c>
    </row>
    <row r="43" spans="1:39" ht="15" thickBot="1" x14ac:dyDescent="0.4">
      <c r="A43" s="50" t="s">
        <v>308</v>
      </c>
      <c r="B43" s="50">
        <v>0.23315357142857146</v>
      </c>
      <c r="C43" s="50">
        <v>9.2900999999999997E-2</v>
      </c>
      <c r="D43" s="50">
        <v>6.7118571428571435E-3</v>
      </c>
      <c r="E43" s="50">
        <v>0</v>
      </c>
      <c r="F43" s="50">
        <v>0.17677857142857142</v>
      </c>
      <c r="G43" s="50">
        <v>6.6624285714285719E-2</v>
      </c>
      <c r="H43" s="50">
        <v>5.3369857142857142E-2</v>
      </c>
      <c r="I43" s="50">
        <v>4.4217285714285723E-2</v>
      </c>
      <c r="J43" s="50">
        <v>0.24541728571428573</v>
      </c>
      <c r="K43" s="50">
        <v>2.6168428571428575E-2</v>
      </c>
      <c r="L43" s="50">
        <v>9.1912428571428589E-2</v>
      </c>
      <c r="M43" s="50">
        <v>0.32461285714285715</v>
      </c>
      <c r="N43" s="50">
        <v>0</v>
      </c>
      <c r="O43" s="50">
        <v>0</v>
      </c>
      <c r="P43" s="50">
        <v>7.4527142857142865E-3</v>
      </c>
      <c r="Q43" s="50">
        <v>4.9669047619047627E-3</v>
      </c>
      <c r="R43" s="50">
        <v>3.8157761904761903E-2</v>
      </c>
      <c r="V43" s="50" t="s">
        <v>308</v>
      </c>
      <c r="W43" s="74">
        <v>0.36699399999999999</v>
      </c>
      <c r="X43" s="76">
        <v>5.5032999999999999E-2</v>
      </c>
      <c r="Y43" s="76">
        <v>3.9020000000000005E-3</v>
      </c>
      <c r="Z43" s="51">
        <v>0</v>
      </c>
      <c r="AA43" s="74">
        <v>0.284721</v>
      </c>
      <c r="AB43" s="76">
        <v>3.8297999999999999E-2</v>
      </c>
      <c r="AC43" s="76">
        <v>3.134E-2</v>
      </c>
      <c r="AD43" s="77">
        <v>2.5913000000000002E-2</v>
      </c>
      <c r="AE43" s="74">
        <v>0.38433199999999995</v>
      </c>
      <c r="AF43" s="76">
        <v>4.4648E-2</v>
      </c>
      <c r="AG43" s="76">
        <v>0.15301799999999999</v>
      </c>
      <c r="AH43" s="77">
        <v>0.20378033333333334</v>
      </c>
      <c r="AI43" s="51">
        <v>0</v>
      </c>
      <c r="AJ43" s="51">
        <v>0</v>
      </c>
      <c r="AK43" s="76">
        <v>1.2801999999999999E-2</v>
      </c>
      <c r="AL43" s="76">
        <v>8.5379999999999987E-3</v>
      </c>
      <c r="AM43" s="77">
        <v>2.1746999999999999E-2</v>
      </c>
    </row>
    <row r="45" spans="1:39" x14ac:dyDescent="0.35">
      <c r="A45" s="50" t="s">
        <v>348</v>
      </c>
      <c r="L45" s="50" t="s">
        <v>336</v>
      </c>
      <c r="V45" s="50" t="s">
        <v>349</v>
      </c>
    </row>
    <row r="46" spans="1:39" ht="72.5" x14ac:dyDescent="0.35">
      <c r="A46" s="79" t="s">
        <v>262</v>
      </c>
      <c r="B46" s="80" t="s">
        <v>314</v>
      </c>
      <c r="C46" s="80" t="s">
        <v>319</v>
      </c>
      <c r="D46" s="80" t="s">
        <v>325</v>
      </c>
      <c r="E46" s="80" t="s">
        <v>329</v>
      </c>
      <c r="F46" s="80" t="s">
        <v>337</v>
      </c>
      <c r="G46" s="80" t="s">
        <v>318</v>
      </c>
      <c r="H46" s="80" t="s">
        <v>324</v>
      </c>
      <c r="I46" s="80" t="s">
        <v>328</v>
      </c>
      <c r="L46" s="79" t="s">
        <v>262</v>
      </c>
      <c r="M46" s="80" t="s">
        <v>314</v>
      </c>
      <c r="N46" s="80" t="s">
        <v>319</v>
      </c>
      <c r="O46" s="80" t="s">
        <v>325</v>
      </c>
      <c r="P46" s="80" t="s">
        <v>329</v>
      </c>
      <c r="Q46" s="80" t="s">
        <v>337</v>
      </c>
      <c r="R46" s="80" t="s">
        <v>318</v>
      </c>
      <c r="S46" s="80" t="s">
        <v>324</v>
      </c>
      <c r="T46" s="80" t="s">
        <v>328</v>
      </c>
      <c r="V46" s="79" t="s">
        <v>262</v>
      </c>
      <c r="W46" s="80" t="s">
        <v>314</v>
      </c>
      <c r="X46" s="80" t="s">
        <v>319</v>
      </c>
      <c r="Y46" s="80" t="s">
        <v>325</v>
      </c>
      <c r="Z46" s="80" t="s">
        <v>329</v>
      </c>
      <c r="AA46" s="80" t="s">
        <v>337</v>
      </c>
      <c r="AB46" s="80" t="s">
        <v>318</v>
      </c>
      <c r="AC46" s="80" t="s">
        <v>324</v>
      </c>
      <c r="AD46" s="80" t="s">
        <v>328</v>
      </c>
    </row>
    <row r="47" spans="1:39" x14ac:dyDescent="0.35">
      <c r="A47" s="50" t="s">
        <v>309</v>
      </c>
      <c r="B47" s="51">
        <f t="array" ref="B47:B62">((C28:C43+D28:D43) +C28:C43)/2</f>
        <v>0.24213857142857145</v>
      </c>
      <c r="C47" s="51">
        <f t="array" ref="C47:C62">(H28:H43*2+I28:I43)/2</f>
        <v>5.2163571428571434E-2</v>
      </c>
      <c r="D47" s="51">
        <v>0.12019611111111113</v>
      </c>
      <c r="E47" s="51">
        <f t="array" ref="E47:E62">R28:R43</f>
        <v>1.3352380952380953E-3</v>
      </c>
      <c r="F47" s="51">
        <f t="array" ref="F47:F62">B28:B43</f>
        <v>0.59184142857142863</v>
      </c>
      <c r="G47" s="51">
        <f t="array" ref="G47:G62">(F28:F43+G28:G43)/2</f>
        <v>0.12170142857142857</v>
      </c>
      <c r="H47" s="51">
        <f t="array" ref="H47:H62">(L28:L43+2*J28:J43)/2</f>
        <v>0.29137350000000001</v>
      </c>
      <c r="I47" s="51">
        <f t="array" ref="I47:I62">(Q28:Q43+2*P28:P43)/2</f>
        <v>7.1309142857142863E-2</v>
      </c>
      <c r="L47" s="50" t="s">
        <v>309</v>
      </c>
      <c r="M47" s="51">
        <f t="array" ref="M47:M62">((X28:X43+Y28:Y43) +X28:X43)/2</f>
        <v>0.14676349999999999</v>
      </c>
      <c r="N47" s="51">
        <f t="array" ref="N47:N62">(AC28:AC43*2+AD28:AD43)/2</f>
        <v>3.0508500000000001E-2</v>
      </c>
      <c r="O47" s="51">
        <f t="array" ref="O47:O62">AH28:AH43</f>
        <v>7.8895000000000007E-2</v>
      </c>
      <c r="P47" s="51">
        <f t="array" ref="P47:P62">AM28:AM43</f>
        <v>7.5533333333333323E-4</v>
      </c>
      <c r="Q47" s="51">
        <f t="array" ref="Q47:Q62">W28:W43</f>
        <v>0.78637999999999997</v>
      </c>
      <c r="R47" s="51">
        <f t="array" ref="R47:R62">(AA28:AA43+AB28:AB43)/2</f>
        <v>0.1615095</v>
      </c>
      <c r="S47" s="51">
        <f t="array" ref="S47:S62">(AG28:AG43+2*AE28:AE43)/2</f>
        <v>0.46084099999999995</v>
      </c>
      <c r="T47" s="51">
        <f t="array" ref="T47:T62">(AL28:AL43+2*AK28:AK43)/2</f>
        <v>0.12066450000000001</v>
      </c>
      <c r="V47" s="50" t="s">
        <v>309</v>
      </c>
      <c r="W47" s="51">
        <f t="array" ref="W47:W62">0.8*M47:M62</f>
        <v>0.1174108</v>
      </c>
      <c r="X47" s="51">
        <f t="array" ref="X47:X62">0.8*N47:N62</f>
        <v>2.4406800000000003E-2</v>
      </c>
      <c r="Y47" s="51">
        <f t="array" ref="Y47:Y62">0.8*O47:O62</f>
        <v>6.3116000000000005E-2</v>
      </c>
      <c r="Z47" s="51">
        <f t="array" ref="Z47:Z62">0.8*P47:P62</f>
        <v>6.0426666666666665E-4</v>
      </c>
      <c r="AA47" s="51">
        <f t="array" ref="AA47:AA62">0.8*Q47:Q62</f>
        <v>0.629104</v>
      </c>
      <c r="AB47" s="51">
        <f t="array" ref="AB47:AB62">0.8*R47:R62</f>
        <v>0.12920760000000001</v>
      </c>
      <c r="AC47" s="51">
        <f t="array" ref="AC47:AC62">0.8*S47:S62</f>
        <v>0.36867279999999997</v>
      </c>
      <c r="AD47" s="51">
        <f t="array" ref="AD47:AD62">0.8*T47:T62</f>
        <v>9.6531600000000009E-2</v>
      </c>
    </row>
    <row r="48" spans="1:39" x14ac:dyDescent="0.35">
      <c r="A48" s="66" t="s">
        <v>310</v>
      </c>
      <c r="B48" s="51">
        <v>0.24213857142857145</v>
      </c>
      <c r="C48" s="51">
        <v>5.2163571428571434E-2</v>
      </c>
      <c r="D48" s="51">
        <v>0.12019611111111113</v>
      </c>
      <c r="E48" s="51">
        <v>1.3352380952380953E-3</v>
      </c>
      <c r="F48" s="51">
        <v>0.59184142857142863</v>
      </c>
      <c r="G48" s="51">
        <v>0.12170142857142857</v>
      </c>
      <c r="H48" s="51">
        <v>0.29137350000000001</v>
      </c>
      <c r="I48" s="51">
        <v>7.1309142857142863E-2</v>
      </c>
      <c r="L48" s="66" t="s">
        <v>310</v>
      </c>
      <c r="M48" s="51">
        <v>0.14676349999999999</v>
      </c>
      <c r="N48" s="51">
        <v>3.0508500000000001E-2</v>
      </c>
      <c r="O48" s="51">
        <v>7.8895000000000007E-2</v>
      </c>
      <c r="P48" s="51">
        <v>7.5533333333333323E-4</v>
      </c>
      <c r="Q48" s="51">
        <v>0.78637999999999997</v>
      </c>
      <c r="R48" s="51">
        <v>0.1615095</v>
      </c>
      <c r="S48" s="51">
        <v>0.46084099999999995</v>
      </c>
      <c r="T48" s="51">
        <v>0.12066450000000001</v>
      </c>
      <c r="V48" s="66" t="s">
        <v>310</v>
      </c>
      <c r="W48" s="51">
        <v>0.1174108</v>
      </c>
      <c r="X48" s="51">
        <v>2.4406800000000003E-2</v>
      </c>
      <c r="Y48" s="51">
        <v>6.3116000000000005E-2</v>
      </c>
      <c r="Z48" s="51">
        <v>6.0426666666666665E-4</v>
      </c>
      <c r="AA48" s="51">
        <v>0.629104</v>
      </c>
      <c r="AB48" s="51">
        <v>0.12920760000000001</v>
      </c>
      <c r="AC48" s="51">
        <v>0.36867279999999997</v>
      </c>
      <c r="AD48" s="51">
        <v>9.6531600000000009E-2</v>
      </c>
    </row>
    <row r="49" spans="1:30" x14ac:dyDescent="0.35">
      <c r="A49" s="67" t="s">
        <v>305</v>
      </c>
      <c r="B49" s="51">
        <v>0.24213857142857145</v>
      </c>
      <c r="C49" s="51">
        <v>5.2163571428571434E-2</v>
      </c>
      <c r="D49" s="51">
        <v>0.12019611111111113</v>
      </c>
      <c r="E49" s="51">
        <v>1.3352380952380953E-3</v>
      </c>
      <c r="F49" s="51">
        <v>0.59184142857142863</v>
      </c>
      <c r="G49" s="51">
        <v>0.12170142857142857</v>
      </c>
      <c r="H49" s="51">
        <v>0.29137350000000001</v>
      </c>
      <c r="I49" s="51">
        <v>7.1309142857142863E-2</v>
      </c>
      <c r="L49" s="67" t="s">
        <v>305</v>
      </c>
      <c r="M49" s="51">
        <v>0.14676349999999999</v>
      </c>
      <c r="N49" s="51">
        <v>3.0508500000000001E-2</v>
      </c>
      <c r="O49" s="51">
        <v>7.8895000000000007E-2</v>
      </c>
      <c r="P49" s="51">
        <v>7.5533333333333323E-4</v>
      </c>
      <c r="Q49" s="51">
        <v>0.78637999999999997</v>
      </c>
      <c r="R49" s="51">
        <v>0.1615095</v>
      </c>
      <c r="S49" s="51">
        <v>0.46084099999999995</v>
      </c>
      <c r="T49" s="51">
        <v>0.12066450000000001</v>
      </c>
      <c r="V49" s="67" t="s">
        <v>305</v>
      </c>
      <c r="W49" s="51">
        <v>0.1174108</v>
      </c>
      <c r="X49" s="51">
        <v>2.4406800000000003E-2</v>
      </c>
      <c r="Y49" s="51">
        <v>6.3116000000000005E-2</v>
      </c>
      <c r="Z49" s="51">
        <v>6.0426666666666665E-4</v>
      </c>
      <c r="AA49" s="51">
        <v>0.629104</v>
      </c>
      <c r="AB49" s="51">
        <v>0.12920760000000001</v>
      </c>
      <c r="AC49" s="51">
        <v>0.36867279999999997</v>
      </c>
      <c r="AD49" s="51">
        <v>9.6531600000000009E-2</v>
      </c>
    </row>
    <row r="50" spans="1:30" x14ac:dyDescent="0.35">
      <c r="A50" s="50" t="s">
        <v>229</v>
      </c>
      <c r="B50" s="51">
        <v>0.24213857142857145</v>
      </c>
      <c r="C50" s="51">
        <v>5.2163571428571434E-2</v>
      </c>
      <c r="D50" s="51">
        <v>0.12019611111111113</v>
      </c>
      <c r="E50" s="51">
        <v>1.3352380952380953E-3</v>
      </c>
      <c r="F50" s="51">
        <v>0.59184142857142863</v>
      </c>
      <c r="G50" s="51">
        <v>0.12170142857142857</v>
      </c>
      <c r="H50" s="51">
        <v>0.29137350000000001</v>
      </c>
      <c r="I50" s="51">
        <v>7.1309142857142863E-2</v>
      </c>
      <c r="L50" s="50" t="s">
        <v>229</v>
      </c>
      <c r="M50" s="51">
        <v>0.14676349999999999</v>
      </c>
      <c r="N50" s="51">
        <v>3.0508500000000001E-2</v>
      </c>
      <c r="O50" s="51">
        <v>7.8895000000000007E-2</v>
      </c>
      <c r="P50" s="51">
        <v>7.5533333333333323E-4</v>
      </c>
      <c r="Q50" s="51">
        <v>0.78637999999999997</v>
      </c>
      <c r="R50" s="51">
        <v>0.1615095</v>
      </c>
      <c r="S50" s="51">
        <v>0.46084099999999995</v>
      </c>
      <c r="T50" s="51">
        <v>0.12066450000000001</v>
      </c>
      <c r="V50" s="50" t="s">
        <v>229</v>
      </c>
      <c r="W50" s="51">
        <v>0.1174108</v>
      </c>
      <c r="X50" s="51">
        <v>2.4406800000000003E-2</v>
      </c>
      <c r="Y50" s="51">
        <v>6.3116000000000005E-2</v>
      </c>
      <c r="Z50" s="51">
        <v>6.0426666666666665E-4</v>
      </c>
      <c r="AA50" s="51">
        <v>0.629104</v>
      </c>
      <c r="AB50" s="51">
        <v>0.12920760000000001</v>
      </c>
      <c r="AC50" s="51">
        <v>0.36867279999999997</v>
      </c>
      <c r="AD50" s="51">
        <v>9.6531600000000009E-2</v>
      </c>
    </row>
    <row r="51" spans="1:30" x14ac:dyDescent="0.35">
      <c r="A51" s="50" t="s">
        <v>230</v>
      </c>
      <c r="B51" s="51">
        <v>0.24213857142857145</v>
      </c>
      <c r="C51" s="51">
        <v>5.2163571428571434E-2</v>
      </c>
      <c r="D51" s="51">
        <v>0.12019611111111113</v>
      </c>
      <c r="E51" s="51">
        <v>1.3352380952380953E-3</v>
      </c>
      <c r="F51" s="51">
        <v>0.59184142857142863</v>
      </c>
      <c r="G51" s="51">
        <v>0.12170142857142857</v>
      </c>
      <c r="H51" s="51">
        <v>0.29137350000000001</v>
      </c>
      <c r="I51" s="51">
        <v>7.1309142857142863E-2</v>
      </c>
      <c r="L51" s="50" t="s">
        <v>230</v>
      </c>
      <c r="M51" s="51">
        <v>0.14676349999999999</v>
      </c>
      <c r="N51" s="51">
        <v>3.0508500000000001E-2</v>
      </c>
      <c r="O51" s="51">
        <v>7.8895000000000007E-2</v>
      </c>
      <c r="P51" s="51">
        <v>7.5533333333333323E-4</v>
      </c>
      <c r="Q51" s="51">
        <v>0.78637999999999997</v>
      </c>
      <c r="R51" s="51">
        <v>0.1615095</v>
      </c>
      <c r="S51" s="51">
        <v>0.46084099999999995</v>
      </c>
      <c r="T51" s="51">
        <v>0.12066450000000001</v>
      </c>
      <c r="V51" s="50" t="s">
        <v>230</v>
      </c>
      <c r="W51" s="51">
        <v>0.1174108</v>
      </c>
      <c r="X51" s="51">
        <v>2.4406800000000003E-2</v>
      </c>
      <c r="Y51" s="51">
        <v>6.3116000000000005E-2</v>
      </c>
      <c r="Z51" s="51">
        <v>6.0426666666666665E-4</v>
      </c>
      <c r="AA51" s="51">
        <v>0.629104</v>
      </c>
      <c r="AB51" s="51">
        <v>0.12920760000000001</v>
      </c>
      <c r="AC51" s="51">
        <v>0.36867279999999997</v>
      </c>
      <c r="AD51" s="51">
        <v>9.6531600000000009E-2</v>
      </c>
    </row>
    <row r="52" spans="1:30" x14ac:dyDescent="0.35">
      <c r="A52" s="50" t="s">
        <v>306</v>
      </c>
      <c r="B52" s="51">
        <v>0.12906128571428571</v>
      </c>
      <c r="C52" s="51">
        <v>6.0662303571428572E-2</v>
      </c>
      <c r="D52" s="51">
        <v>0.19646522222222224</v>
      </c>
      <c r="E52" s="51">
        <v>1.4111071428571429E-2</v>
      </c>
      <c r="F52" s="51">
        <v>0.43680510714285714</v>
      </c>
      <c r="G52" s="51">
        <v>0.12170142857142857</v>
      </c>
      <c r="H52" s="51">
        <v>0.29137350000000001</v>
      </c>
      <c r="I52" s="51">
        <v>5.3409928571428567E-2</v>
      </c>
      <c r="L52" s="50" t="s">
        <v>306</v>
      </c>
      <c r="M52" s="51">
        <v>7.678299999999999E-2</v>
      </c>
      <c r="N52" s="51">
        <v>3.5521374999999994E-2</v>
      </c>
      <c r="O52" s="51">
        <v>0.1312325</v>
      </c>
      <c r="P52" s="51">
        <v>8.0052500000000002E-3</v>
      </c>
      <c r="Q52" s="51">
        <v>0.62775775</v>
      </c>
      <c r="R52" s="51">
        <v>0.1615095</v>
      </c>
      <c r="S52" s="51">
        <v>0.460841</v>
      </c>
      <c r="T52" s="51">
        <v>9.0632875000000002E-2</v>
      </c>
      <c r="V52" s="50" t="s">
        <v>306</v>
      </c>
      <c r="W52" s="51">
        <v>6.1426399999999992E-2</v>
      </c>
      <c r="X52" s="51">
        <v>2.8417099999999997E-2</v>
      </c>
      <c r="Y52" s="51">
        <v>0.10498600000000001</v>
      </c>
      <c r="Z52" s="51">
        <v>6.4042000000000005E-3</v>
      </c>
      <c r="AA52" s="51">
        <v>0.50220620000000005</v>
      </c>
      <c r="AB52" s="51">
        <v>0.12920760000000001</v>
      </c>
      <c r="AC52" s="51">
        <v>0.36867280000000002</v>
      </c>
      <c r="AD52" s="51">
        <v>7.250630000000001E-2</v>
      </c>
    </row>
    <row r="53" spans="1:30" x14ac:dyDescent="0.35">
      <c r="A53" s="50" t="s">
        <v>10</v>
      </c>
      <c r="B53" s="51">
        <v>0.12906128571428571</v>
      </c>
      <c r="C53" s="51">
        <v>6.0662303571428572E-2</v>
      </c>
      <c r="D53" s="51">
        <v>0.19646522222222224</v>
      </c>
      <c r="E53" s="51">
        <v>1.4111071428571429E-2</v>
      </c>
      <c r="F53" s="51">
        <v>0.43680510714285714</v>
      </c>
      <c r="G53" s="51">
        <v>0.12170142857142857</v>
      </c>
      <c r="H53" s="51">
        <v>0.29137350000000001</v>
      </c>
      <c r="I53" s="51">
        <v>5.3409928571428567E-2</v>
      </c>
      <c r="L53" s="50" t="s">
        <v>10</v>
      </c>
      <c r="M53" s="51">
        <v>7.678299999999999E-2</v>
      </c>
      <c r="N53" s="51">
        <v>3.5521374999999994E-2</v>
      </c>
      <c r="O53" s="51">
        <v>0.1312325</v>
      </c>
      <c r="P53" s="51">
        <v>8.0052500000000002E-3</v>
      </c>
      <c r="Q53" s="51">
        <v>0.62775775</v>
      </c>
      <c r="R53" s="51">
        <v>0.1615095</v>
      </c>
      <c r="S53" s="51">
        <v>0.460841</v>
      </c>
      <c r="T53" s="51">
        <v>9.0632875000000002E-2</v>
      </c>
      <c r="V53" s="50" t="s">
        <v>10</v>
      </c>
      <c r="W53" s="51">
        <v>6.1426399999999992E-2</v>
      </c>
      <c r="X53" s="51">
        <v>2.8417099999999997E-2</v>
      </c>
      <c r="Y53" s="51">
        <v>0.10498600000000001</v>
      </c>
      <c r="Z53" s="51">
        <v>6.4042000000000005E-3</v>
      </c>
      <c r="AA53" s="51">
        <v>0.50220620000000005</v>
      </c>
      <c r="AB53" s="51">
        <v>0.12920760000000001</v>
      </c>
      <c r="AC53" s="51">
        <v>0.36867280000000002</v>
      </c>
      <c r="AD53" s="51">
        <v>7.250630000000001E-2</v>
      </c>
    </row>
    <row r="54" spans="1:30" x14ac:dyDescent="0.35">
      <c r="A54" s="50" t="s">
        <v>11</v>
      </c>
      <c r="B54" s="51">
        <v>0.12906128571428571</v>
      </c>
      <c r="C54" s="51">
        <v>6.0662303571428572E-2</v>
      </c>
      <c r="D54" s="51">
        <v>0.19646522222222224</v>
      </c>
      <c r="E54" s="51">
        <v>1.4111071428571429E-2</v>
      </c>
      <c r="F54" s="51">
        <v>0.43680510714285714</v>
      </c>
      <c r="G54" s="51">
        <v>0.12170142857142857</v>
      </c>
      <c r="H54" s="51">
        <v>0.29137350000000001</v>
      </c>
      <c r="I54" s="51">
        <v>5.3409928571428567E-2</v>
      </c>
      <c r="L54" s="50" t="s">
        <v>11</v>
      </c>
      <c r="M54" s="51">
        <v>7.678299999999999E-2</v>
      </c>
      <c r="N54" s="51">
        <v>3.5521374999999994E-2</v>
      </c>
      <c r="O54" s="51">
        <v>0.1312325</v>
      </c>
      <c r="P54" s="51">
        <v>8.0052500000000002E-3</v>
      </c>
      <c r="Q54" s="51">
        <v>0.62775775</v>
      </c>
      <c r="R54" s="51">
        <v>0.1615095</v>
      </c>
      <c r="S54" s="51">
        <v>0.460841</v>
      </c>
      <c r="T54" s="51">
        <v>9.0632875000000002E-2</v>
      </c>
      <c r="V54" s="50" t="s">
        <v>11</v>
      </c>
      <c r="W54" s="51">
        <v>6.1426399999999992E-2</v>
      </c>
      <c r="X54" s="51">
        <v>2.8417099999999997E-2</v>
      </c>
      <c r="Y54" s="51">
        <v>0.10498600000000001</v>
      </c>
      <c r="Z54" s="51">
        <v>6.4042000000000005E-3</v>
      </c>
      <c r="AA54" s="51">
        <v>0.50220620000000005</v>
      </c>
      <c r="AB54" s="51">
        <v>0.12920760000000001</v>
      </c>
      <c r="AC54" s="51">
        <v>0.36867280000000002</v>
      </c>
      <c r="AD54" s="51">
        <v>7.250630000000001E-2</v>
      </c>
    </row>
    <row r="55" spans="1:30" x14ac:dyDescent="0.35">
      <c r="A55" s="50" t="s">
        <v>12</v>
      </c>
      <c r="B55" s="51">
        <v>0.12906128571428571</v>
      </c>
      <c r="C55" s="51">
        <v>6.0662303571428572E-2</v>
      </c>
      <c r="D55" s="51">
        <v>0.19646522222222224</v>
      </c>
      <c r="E55" s="51">
        <v>1.4111071428571429E-2</v>
      </c>
      <c r="F55" s="51">
        <v>0.43680510714285714</v>
      </c>
      <c r="G55" s="51">
        <v>0.12170142857142857</v>
      </c>
      <c r="H55" s="51">
        <v>0.29137350000000001</v>
      </c>
      <c r="I55" s="51">
        <v>5.3409928571428567E-2</v>
      </c>
      <c r="L55" s="50" t="s">
        <v>12</v>
      </c>
      <c r="M55" s="51">
        <v>7.678299999999999E-2</v>
      </c>
      <c r="N55" s="51">
        <v>3.5521374999999994E-2</v>
      </c>
      <c r="O55" s="51">
        <v>0.1312325</v>
      </c>
      <c r="P55" s="51">
        <v>8.0052500000000002E-3</v>
      </c>
      <c r="Q55" s="51">
        <v>0.62775775</v>
      </c>
      <c r="R55" s="51">
        <v>0.1615095</v>
      </c>
      <c r="S55" s="51">
        <v>0.460841</v>
      </c>
      <c r="T55" s="51">
        <v>9.0632875000000002E-2</v>
      </c>
      <c r="V55" s="50" t="s">
        <v>12</v>
      </c>
      <c r="W55" s="51">
        <v>6.1426399999999992E-2</v>
      </c>
      <c r="X55" s="51">
        <v>2.8417099999999997E-2</v>
      </c>
      <c r="Y55" s="51">
        <v>0.10498600000000001</v>
      </c>
      <c r="Z55" s="51">
        <v>6.4042000000000005E-3</v>
      </c>
      <c r="AA55" s="51">
        <v>0.50220620000000005</v>
      </c>
      <c r="AB55" s="51">
        <v>0.12920760000000001</v>
      </c>
      <c r="AC55" s="51">
        <v>0.36867280000000002</v>
      </c>
      <c r="AD55" s="51">
        <v>7.250630000000001E-2</v>
      </c>
    </row>
    <row r="56" spans="1:30" x14ac:dyDescent="0.35">
      <c r="A56" s="50" t="s">
        <v>13</v>
      </c>
      <c r="B56" s="51">
        <v>0.12906128571428571</v>
      </c>
      <c r="C56" s="51">
        <v>6.0662303571428572E-2</v>
      </c>
      <c r="D56" s="51">
        <v>0.19646522222222224</v>
      </c>
      <c r="E56" s="51">
        <v>1.4111071428571429E-2</v>
      </c>
      <c r="F56" s="51">
        <v>0.43680510714285714</v>
      </c>
      <c r="G56" s="51">
        <v>0.12170142857142857</v>
      </c>
      <c r="H56" s="51">
        <v>0.29137350000000001</v>
      </c>
      <c r="I56" s="51">
        <v>5.3409928571428567E-2</v>
      </c>
      <c r="L56" s="50" t="s">
        <v>13</v>
      </c>
      <c r="M56" s="51">
        <v>7.678299999999999E-2</v>
      </c>
      <c r="N56" s="51">
        <v>3.5521374999999994E-2</v>
      </c>
      <c r="O56" s="51">
        <v>0.1312325</v>
      </c>
      <c r="P56" s="51">
        <v>8.0052500000000002E-3</v>
      </c>
      <c r="Q56" s="51">
        <v>0.62775775</v>
      </c>
      <c r="R56" s="51">
        <v>0.1615095</v>
      </c>
      <c r="S56" s="51">
        <v>0.460841</v>
      </c>
      <c r="T56" s="51">
        <v>9.0632875000000002E-2</v>
      </c>
      <c r="V56" s="50" t="s">
        <v>13</v>
      </c>
      <c r="W56" s="51">
        <v>6.1426399999999992E-2</v>
      </c>
      <c r="X56" s="51">
        <v>2.8417099999999997E-2</v>
      </c>
      <c r="Y56" s="51">
        <v>0.10498600000000001</v>
      </c>
      <c r="Z56" s="51">
        <v>6.4042000000000005E-3</v>
      </c>
      <c r="AA56" s="51">
        <v>0.50220620000000005</v>
      </c>
      <c r="AB56" s="51">
        <v>0.12920760000000001</v>
      </c>
      <c r="AC56" s="51">
        <v>0.36867280000000002</v>
      </c>
      <c r="AD56" s="51">
        <v>7.250630000000001E-2</v>
      </c>
    </row>
    <row r="57" spans="1:30" x14ac:dyDescent="0.35">
      <c r="A57" s="50" t="s">
        <v>232</v>
      </c>
      <c r="B57" s="51">
        <v>9.6256928571428563E-2</v>
      </c>
      <c r="C57" s="51">
        <v>7.5478500000000004E-2</v>
      </c>
      <c r="D57" s="51">
        <v>0.25986325000000005</v>
      </c>
      <c r="E57" s="51">
        <v>3.2381464285714284E-2</v>
      </c>
      <c r="F57" s="51">
        <v>0.2642221785714286</v>
      </c>
      <c r="G57" s="51">
        <v>0.12170142857142857</v>
      </c>
      <c r="H57" s="51">
        <v>0.29137350000000001</v>
      </c>
      <c r="I57" s="51">
        <v>1.9593678571428571E-2</v>
      </c>
      <c r="L57" s="50" t="s">
        <v>232</v>
      </c>
      <c r="M57" s="51">
        <v>5.6984E-2</v>
      </c>
      <c r="N57" s="51">
        <v>4.4296500000000003E-2</v>
      </c>
      <c r="O57" s="51">
        <v>0.17620050000000001</v>
      </c>
      <c r="P57" s="51">
        <v>1.8433249999999998E-2</v>
      </c>
      <c r="Q57" s="51">
        <v>0.40971574999999999</v>
      </c>
      <c r="R57" s="51">
        <v>0.1615095</v>
      </c>
      <c r="S57" s="51">
        <v>0.460841</v>
      </c>
      <c r="T57" s="51">
        <v>3.3547999999999994E-2</v>
      </c>
      <c r="V57" s="50" t="s">
        <v>232</v>
      </c>
      <c r="W57" s="51">
        <v>4.5587200000000001E-2</v>
      </c>
      <c r="X57" s="51">
        <v>3.5437200000000002E-2</v>
      </c>
      <c r="Y57" s="51">
        <v>0.14096040000000001</v>
      </c>
      <c r="Z57" s="51">
        <v>1.4746599999999999E-2</v>
      </c>
      <c r="AA57" s="51">
        <v>0.32777260000000003</v>
      </c>
      <c r="AB57" s="51">
        <v>0.12920760000000001</v>
      </c>
      <c r="AC57" s="51">
        <v>0.36867280000000002</v>
      </c>
      <c r="AD57" s="51">
        <v>2.6838399999999998E-2</v>
      </c>
    </row>
    <row r="58" spans="1:30" x14ac:dyDescent="0.35">
      <c r="A58" s="50" t="s">
        <v>233</v>
      </c>
      <c r="B58" s="51">
        <v>9.6256928571428563E-2</v>
      </c>
      <c r="C58" s="51">
        <v>7.5478500000000004E-2</v>
      </c>
      <c r="D58" s="51">
        <v>0.25986325000000005</v>
      </c>
      <c r="E58" s="51">
        <v>3.2381464285714284E-2</v>
      </c>
      <c r="F58" s="51">
        <v>0.2642221785714286</v>
      </c>
      <c r="G58" s="51">
        <v>0.12170142857142857</v>
      </c>
      <c r="H58" s="51">
        <v>0.29137350000000001</v>
      </c>
      <c r="I58" s="51">
        <v>1.9593678571428571E-2</v>
      </c>
      <c r="L58" s="50" t="s">
        <v>233</v>
      </c>
      <c r="M58" s="51">
        <v>5.6984E-2</v>
      </c>
      <c r="N58" s="51">
        <v>4.4296500000000003E-2</v>
      </c>
      <c r="O58" s="51">
        <v>0.17620050000000001</v>
      </c>
      <c r="P58" s="51">
        <v>1.8433249999999998E-2</v>
      </c>
      <c r="Q58" s="51">
        <v>0.40971574999999999</v>
      </c>
      <c r="R58" s="51">
        <v>0.1615095</v>
      </c>
      <c r="S58" s="51">
        <v>0.460841</v>
      </c>
      <c r="T58" s="51">
        <v>3.3547999999999994E-2</v>
      </c>
      <c r="V58" s="50" t="s">
        <v>233</v>
      </c>
      <c r="W58" s="51">
        <v>4.5587200000000001E-2</v>
      </c>
      <c r="X58" s="51">
        <v>3.5437200000000002E-2</v>
      </c>
      <c r="Y58" s="51">
        <v>0.14096040000000001</v>
      </c>
      <c r="Z58" s="51">
        <v>1.4746599999999999E-2</v>
      </c>
      <c r="AA58" s="51">
        <v>0.32777260000000003</v>
      </c>
      <c r="AB58" s="51">
        <v>0.12920760000000001</v>
      </c>
      <c r="AC58" s="51">
        <v>0.36867280000000002</v>
      </c>
      <c r="AD58" s="51">
        <v>2.6838399999999998E-2</v>
      </c>
    </row>
    <row r="59" spans="1:30" x14ac:dyDescent="0.35">
      <c r="A59" s="50" t="s">
        <v>253</v>
      </c>
      <c r="B59" s="51">
        <v>9.6256928571428563E-2</v>
      </c>
      <c r="C59" s="51">
        <v>7.5478500000000004E-2</v>
      </c>
      <c r="D59" s="51">
        <v>0.25986325000000005</v>
      </c>
      <c r="E59" s="51">
        <v>3.2381464285714284E-2</v>
      </c>
      <c r="F59" s="51">
        <v>0.2642221785714286</v>
      </c>
      <c r="G59" s="51">
        <v>0.12170142857142857</v>
      </c>
      <c r="H59" s="51">
        <v>0.29137350000000001</v>
      </c>
      <c r="I59" s="51">
        <v>1.9593678571428571E-2</v>
      </c>
      <c r="L59" s="50" t="s">
        <v>253</v>
      </c>
      <c r="M59" s="51">
        <v>5.6984E-2</v>
      </c>
      <c r="N59" s="51">
        <v>4.4296500000000003E-2</v>
      </c>
      <c r="O59" s="51">
        <v>0.17620050000000001</v>
      </c>
      <c r="P59" s="51">
        <v>1.8433249999999998E-2</v>
      </c>
      <c r="Q59" s="51">
        <v>0.40971574999999999</v>
      </c>
      <c r="R59" s="51">
        <v>0.1615095</v>
      </c>
      <c r="S59" s="51">
        <v>0.460841</v>
      </c>
      <c r="T59" s="51">
        <v>3.3547999999999994E-2</v>
      </c>
      <c r="V59" s="50" t="s">
        <v>253</v>
      </c>
      <c r="W59" s="51">
        <v>4.5587200000000001E-2</v>
      </c>
      <c r="X59" s="51">
        <v>3.5437200000000002E-2</v>
      </c>
      <c r="Y59" s="51">
        <v>0.14096040000000001</v>
      </c>
      <c r="Z59" s="51">
        <v>1.4746599999999999E-2</v>
      </c>
      <c r="AA59" s="51">
        <v>0.32777260000000003</v>
      </c>
      <c r="AB59" s="51">
        <v>0.12920760000000001</v>
      </c>
      <c r="AC59" s="51">
        <v>0.36867280000000002</v>
      </c>
      <c r="AD59" s="51">
        <v>2.6838399999999998E-2</v>
      </c>
    </row>
    <row r="60" spans="1:30" x14ac:dyDescent="0.35">
      <c r="A60" s="50" t="s">
        <v>254</v>
      </c>
      <c r="B60" s="51">
        <v>9.6256928571428563E-2</v>
      </c>
      <c r="C60" s="51">
        <v>7.5478500000000004E-2</v>
      </c>
      <c r="D60" s="51">
        <v>0.25986325000000005</v>
      </c>
      <c r="E60" s="51">
        <v>3.2381464285714284E-2</v>
      </c>
      <c r="F60" s="51">
        <v>0.2642221785714286</v>
      </c>
      <c r="G60" s="51">
        <v>0.12170142857142857</v>
      </c>
      <c r="H60" s="51">
        <v>0.29137350000000001</v>
      </c>
      <c r="I60" s="51">
        <v>1.9593678571428571E-2</v>
      </c>
      <c r="L60" s="50" t="s">
        <v>254</v>
      </c>
      <c r="M60" s="51">
        <v>5.6984E-2</v>
      </c>
      <c r="N60" s="51">
        <v>4.4296500000000003E-2</v>
      </c>
      <c r="O60" s="51">
        <v>0.17620050000000001</v>
      </c>
      <c r="P60" s="51">
        <v>1.8433249999999998E-2</v>
      </c>
      <c r="Q60" s="51">
        <v>0.40971574999999999</v>
      </c>
      <c r="R60" s="51">
        <v>0.1615095</v>
      </c>
      <c r="S60" s="51">
        <v>0.460841</v>
      </c>
      <c r="T60" s="51">
        <v>3.3547999999999994E-2</v>
      </c>
      <c r="V60" s="50" t="s">
        <v>254</v>
      </c>
      <c r="W60" s="51">
        <v>4.5587200000000001E-2</v>
      </c>
      <c r="X60" s="51">
        <v>3.5437200000000002E-2</v>
      </c>
      <c r="Y60" s="51">
        <v>0.14096040000000001</v>
      </c>
      <c r="Z60" s="51">
        <v>1.4746599999999999E-2</v>
      </c>
      <c r="AA60" s="51">
        <v>0.32777260000000003</v>
      </c>
      <c r="AB60" s="51">
        <v>0.12920760000000001</v>
      </c>
      <c r="AC60" s="51">
        <v>0.36867280000000002</v>
      </c>
      <c r="AD60" s="51">
        <v>2.6838399999999998E-2</v>
      </c>
    </row>
    <row r="61" spans="1:30" x14ac:dyDescent="0.35">
      <c r="A61" s="73" t="s">
        <v>307</v>
      </c>
      <c r="B61" s="51">
        <v>9.6256928571428563E-2</v>
      </c>
      <c r="C61" s="51">
        <v>7.5478500000000004E-2</v>
      </c>
      <c r="D61" s="51">
        <v>0.29776118518518513</v>
      </c>
      <c r="E61" s="51">
        <v>3.8157761904761903E-2</v>
      </c>
      <c r="F61" s="51">
        <v>0.23315357142857146</v>
      </c>
      <c r="G61" s="51">
        <v>0.12170142857142857</v>
      </c>
      <c r="H61" s="51">
        <v>0.29137350000000001</v>
      </c>
      <c r="I61" s="51">
        <v>9.9361666666666678E-3</v>
      </c>
      <c r="L61" s="73" t="s">
        <v>307</v>
      </c>
      <c r="M61" s="51">
        <v>5.6984E-2</v>
      </c>
      <c r="N61" s="51">
        <v>4.4296500000000003E-2</v>
      </c>
      <c r="O61" s="51">
        <v>0.20378033333333334</v>
      </c>
      <c r="P61" s="51">
        <v>2.1746999999999999E-2</v>
      </c>
      <c r="Q61" s="51">
        <v>0.36699399999999999</v>
      </c>
      <c r="R61" s="51">
        <v>0.1615095</v>
      </c>
      <c r="S61" s="51">
        <v>0.46084099999999995</v>
      </c>
      <c r="T61" s="51">
        <v>1.7070999999999999E-2</v>
      </c>
      <c r="V61" s="73" t="s">
        <v>307</v>
      </c>
      <c r="W61" s="51">
        <v>4.5587200000000001E-2</v>
      </c>
      <c r="X61" s="51">
        <v>3.5437200000000002E-2</v>
      </c>
      <c r="Y61" s="51">
        <v>0.1630242666666667</v>
      </c>
      <c r="Z61" s="51">
        <v>1.7397599999999999E-2</v>
      </c>
      <c r="AA61" s="51">
        <v>0.2935952</v>
      </c>
      <c r="AB61" s="51">
        <v>0.12920760000000001</v>
      </c>
      <c r="AC61" s="51">
        <v>0.36867279999999997</v>
      </c>
      <c r="AD61" s="51">
        <v>1.36568E-2</v>
      </c>
    </row>
    <row r="62" spans="1:30" x14ac:dyDescent="0.35">
      <c r="A62" s="50" t="s">
        <v>308</v>
      </c>
      <c r="B62" s="51">
        <v>9.6256928571428563E-2</v>
      </c>
      <c r="C62" s="51">
        <v>7.5478500000000004E-2</v>
      </c>
      <c r="D62" s="51">
        <v>0.29776118518518513</v>
      </c>
      <c r="E62" s="51">
        <v>3.8157761904761903E-2</v>
      </c>
      <c r="F62" s="51">
        <v>0.23315357142857146</v>
      </c>
      <c r="G62" s="51">
        <v>0.12170142857142857</v>
      </c>
      <c r="H62" s="51">
        <v>0.29137350000000001</v>
      </c>
      <c r="I62" s="51">
        <v>9.9361666666666678E-3</v>
      </c>
      <c r="L62" s="50" t="s">
        <v>308</v>
      </c>
      <c r="M62" s="51">
        <v>5.6984E-2</v>
      </c>
      <c r="N62" s="51">
        <v>4.4296500000000003E-2</v>
      </c>
      <c r="O62" s="51">
        <v>0.20378033333333334</v>
      </c>
      <c r="P62" s="51">
        <v>2.1746999999999999E-2</v>
      </c>
      <c r="Q62" s="51">
        <v>0.36699399999999999</v>
      </c>
      <c r="R62" s="51">
        <v>0.1615095</v>
      </c>
      <c r="S62" s="51">
        <v>0.46084099999999995</v>
      </c>
      <c r="T62" s="51">
        <v>1.7070999999999999E-2</v>
      </c>
      <c r="V62" s="50" t="s">
        <v>308</v>
      </c>
      <c r="W62" s="51">
        <v>4.5587200000000001E-2</v>
      </c>
      <c r="X62" s="51">
        <v>3.5437200000000002E-2</v>
      </c>
      <c r="Y62" s="51">
        <v>0.1630242666666667</v>
      </c>
      <c r="Z62" s="51">
        <v>1.7397599999999999E-2</v>
      </c>
      <c r="AA62" s="51">
        <v>0.2935952</v>
      </c>
      <c r="AB62" s="51">
        <v>0.12920760000000001</v>
      </c>
      <c r="AC62" s="51">
        <v>0.36867279999999997</v>
      </c>
      <c r="AD62" s="51">
        <v>1.36568E-2</v>
      </c>
    </row>
    <row r="66" spans="1:4" ht="15" thickBot="1" x14ac:dyDescent="0.4"/>
    <row r="67" spans="1:4" ht="15" thickBot="1" x14ac:dyDescent="0.4">
      <c r="A67" s="81"/>
      <c r="B67" s="82"/>
      <c r="C67" s="83" t="s">
        <v>242</v>
      </c>
      <c r="D67" s="84"/>
    </row>
    <row r="68" spans="1:4" x14ac:dyDescent="0.35">
      <c r="A68" s="85"/>
      <c r="C68" s="86" t="s">
        <v>201</v>
      </c>
      <c r="D68" s="87">
        <f>0.6</f>
        <v>0.6</v>
      </c>
    </row>
    <row r="69" spans="1:4" x14ac:dyDescent="0.35">
      <c r="A69" s="85"/>
      <c r="C69" s="86" t="s">
        <v>241</v>
      </c>
      <c r="D69" s="88">
        <f>0.55</f>
        <v>0.55000000000000004</v>
      </c>
    </row>
    <row r="70" spans="1:4" x14ac:dyDescent="0.35">
      <c r="A70" s="85"/>
      <c r="C70" s="86" t="s">
        <v>199</v>
      </c>
      <c r="D70" s="88">
        <f>0.45</f>
        <v>0.45</v>
      </c>
    </row>
    <row r="71" spans="1:4" ht="15" thickBot="1" x14ac:dyDescent="0.4">
      <c r="A71" s="89"/>
      <c r="B71" s="90"/>
      <c r="C71" s="91" t="s">
        <v>243</v>
      </c>
      <c r="D71" s="92">
        <f>0.3</f>
        <v>0.3</v>
      </c>
    </row>
    <row r="74" spans="1:4" ht="15" thickBot="1" x14ac:dyDescent="0.4">
      <c r="A74" s="50" t="s">
        <v>244</v>
      </c>
    </row>
    <row r="75" spans="1:4" x14ac:dyDescent="0.35">
      <c r="A75" s="93" t="s">
        <v>201</v>
      </c>
      <c r="B75" s="94">
        <v>1</v>
      </c>
      <c r="D75" s="50" t="s">
        <v>251</v>
      </c>
    </row>
    <row r="76" spans="1:4" x14ac:dyDescent="0.35">
      <c r="A76" s="85" t="s">
        <v>241</v>
      </c>
      <c r="B76" s="95">
        <v>1.8</v>
      </c>
      <c r="D76" s="50" t="s">
        <v>252</v>
      </c>
    </row>
    <row r="77" spans="1:4" x14ac:dyDescent="0.35">
      <c r="A77" s="85" t="s">
        <v>199</v>
      </c>
      <c r="B77" s="95">
        <v>2.6</v>
      </c>
    </row>
    <row r="78" spans="1:4" ht="15" thickBot="1" x14ac:dyDescent="0.4">
      <c r="A78" s="89" t="s">
        <v>198</v>
      </c>
      <c r="B78" s="96">
        <v>5.5</v>
      </c>
    </row>
    <row r="80" spans="1:4" ht="15" thickBot="1" x14ac:dyDescent="0.4">
      <c r="A80" s="50" t="s">
        <v>245</v>
      </c>
    </row>
    <row r="81" spans="1:4" x14ac:dyDescent="0.35">
      <c r="A81" s="93" t="s">
        <v>201</v>
      </c>
      <c r="B81" s="94">
        <v>1</v>
      </c>
      <c r="D81" s="50" t="s">
        <v>246</v>
      </c>
    </row>
    <row r="82" spans="1:4" x14ac:dyDescent="0.35">
      <c r="A82" s="85" t="s">
        <v>241</v>
      </c>
      <c r="B82" s="95">
        <v>1.75</v>
      </c>
      <c r="D82" s="50" t="s">
        <v>247</v>
      </c>
    </row>
    <row r="83" spans="1:4" x14ac:dyDescent="0.35">
      <c r="A83" s="85" t="s">
        <v>199</v>
      </c>
      <c r="B83" s="95">
        <v>2.2999999999999998</v>
      </c>
      <c r="D83" s="50" t="s">
        <v>248</v>
      </c>
    </row>
    <row r="84" spans="1:4" ht="15" thickBot="1" x14ac:dyDescent="0.4">
      <c r="A84" s="89" t="s">
        <v>198</v>
      </c>
      <c r="B84" s="96">
        <v>2.66</v>
      </c>
      <c r="D84" s="50" t="s">
        <v>249</v>
      </c>
    </row>
    <row r="85" spans="1:4" x14ac:dyDescent="0.35">
      <c r="D85" s="52" t="s">
        <v>250</v>
      </c>
    </row>
  </sheetData>
  <sortState ref="H107:J120">
    <sortCondition descending="1" ref="H10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AF26"/>
  <sheetViews>
    <sheetView topLeftCell="S10" workbookViewId="0">
      <selection activeCell="AD23" sqref="AD23"/>
    </sheetView>
  </sheetViews>
  <sheetFormatPr defaultRowHeight="14.5" x14ac:dyDescent="0.35"/>
  <cols>
    <col min="1" max="1" width="20.26953125" bestFit="1" customWidth="1"/>
    <col min="2" max="2" width="12.54296875" bestFit="1" customWidth="1"/>
    <col min="3" max="3" width="6.81640625" bestFit="1" customWidth="1"/>
    <col min="4" max="4" width="6.54296875" customWidth="1"/>
    <col min="10" max="10" width="36" customWidth="1"/>
    <col min="11" max="11" width="9.7265625" customWidth="1"/>
    <col min="12" max="12" width="9" customWidth="1"/>
    <col min="13" max="13" width="38.54296875" bestFit="1" customWidth="1"/>
    <col min="14" max="14" width="13.54296875" bestFit="1" customWidth="1"/>
    <col min="15" max="16" width="12.1796875" bestFit="1" customWidth="1"/>
    <col min="19" max="19" width="22.1796875" customWidth="1"/>
    <col min="20" max="23" width="12.54296875" bestFit="1" customWidth="1"/>
    <col min="25" max="25" width="13.54296875" customWidth="1"/>
    <col min="26" max="26" width="32" customWidth="1"/>
    <col min="27" max="29" width="13.1796875" bestFit="1" customWidth="1"/>
    <col min="30" max="30" width="23.453125" customWidth="1"/>
  </cols>
  <sheetData>
    <row r="1" spans="1:32" ht="29" x14ac:dyDescent="0.35">
      <c r="B1" s="12" t="s">
        <v>58</v>
      </c>
      <c r="C1" s="4"/>
      <c r="D1" s="4"/>
      <c r="E1" s="12" t="s">
        <v>59</v>
      </c>
      <c r="F1" s="4"/>
      <c r="G1" s="4"/>
      <c r="J1" s="27" t="s">
        <v>108</v>
      </c>
      <c r="M1" s="24" t="s">
        <v>109</v>
      </c>
      <c r="S1" s="24" t="s">
        <v>128</v>
      </c>
      <c r="Z1" s="29" t="s">
        <v>133</v>
      </c>
      <c r="AD1" s="24" t="s">
        <v>145</v>
      </c>
    </row>
    <row r="2" spans="1:32" x14ac:dyDescent="0.35">
      <c r="A2" s="12" t="s">
        <v>57</v>
      </c>
      <c r="B2" s="13" t="s">
        <v>62</v>
      </c>
      <c r="C2" s="13" t="s">
        <v>4</v>
      </c>
      <c r="D2" s="13" t="s">
        <v>3</v>
      </c>
      <c r="E2" s="13" t="s">
        <v>62</v>
      </c>
      <c r="F2" s="13" t="s">
        <v>4</v>
      </c>
      <c r="G2" s="13" t="s">
        <v>3</v>
      </c>
      <c r="J2" s="14">
        <v>0.16900000000000001</v>
      </c>
      <c r="M2" s="12" t="s">
        <v>110</v>
      </c>
      <c r="N2" s="12" t="s">
        <v>115</v>
      </c>
      <c r="O2" s="12" t="s">
        <v>116</v>
      </c>
      <c r="P2" s="12" t="s">
        <v>117</v>
      </c>
      <c r="T2" s="24" t="s">
        <v>124</v>
      </c>
      <c r="U2" s="24"/>
      <c r="V2" s="24" t="s">
        <v>127</v>
      </c>
      <c r="W2" s="24"/>
      <c r="Z2" s="26">
        <v>0.16</v>
      </c>
      <c r="AD2" t="s">
        <v>194</v>
      </c>
      <c r="AE2">
        <v>0.87</v>
      </c>
    </row>
    <row r="3" spans="1:32" x14ac:dyDescent="0.35">
      <c r="A3" s="4" t="s">
        <v>60</v>
      </c>
      <c r="B3" s="14">
        <v>0.72499999999999998</v>
      </c>
      <c r="C3" s="14">
        <v>0.60099999999999998</v>
      </c>
      <c r="D3" s="16">
        <v>0.85</v>
      </c>
      <c r="E3" s="16">
        <v>0.32</v>
      </c>
      <c r="F3" s="14">
        <v>0.111</v>
      </c>
      <c r="G3" s="14">
        <v>0.52800000000000002</v>
      </c>
      <c r="J3" s="3" t="s">
        <v>107</v>
      </c>
      <c r="M3" s="4" t="s">
        <v>111</v>
      </c>
      <c r="N3" s="26">
        <v>0.27300000000000002</v>
      </c>
      <c r="O3" s="4">
        <v>0.19</v>
      </c>
      <c r="P3" s="4">
        <v>0.81</v>
      </c>
      <c r="S3" s="21" t="s">
        <v>119</v>
      </c>
      <c r="T3" s="13" t="s">
        <v>125</v>
      </c>
      <c r="U3" s="13" t="s">
        <v>126</v>
      </c>
      <c r="V3" s="13" t="s">
        <v>125</v>
      </c>
      <c r="W3" s="13" t="s">
        <v>126</v>
      </c>
      <c r="Z3" s="3" t="s">
        <v>132</v>
      </c>
      <c r="AD3" t="s">
        <v>195</v>
      </c>
      <c r="AE3">
        <v>2014</v>
      </c>
    </row>
    <row r="4" spans="1:32" x14ac:dyDescent="0.35">
      <c r="A4" s="4" t="s">
        <v>61</v>
      </c>
      <c r="B4" s="14">
        <v>0.77400000000000002</v>
      </c>
      <c r="C4" s="14">
        <v>0.61799999999999999</v>
      </c>
      <c r="D4" s="14">
        <v>0.92900000000000005</v>
      </c>
      <c r="E4" s="4">
        <v>38.1</v>
      </c>
      <c r="F4" s="14">
        <v>8.4000000000000005E-2</v>
      </c>
      <c r="G4" s="14">
        <v>0.67800000000000005</v>
      </c>
      <c r="M4" s="4" t="s">
        <v>112</v>
      </c>
      <c r="N4" s="4">
        <v>0.187</v>
      </c>
      <c r="O4" s="4">
        <v>0.44</v>
      </c>
      <c r="P4" s="4">
        <v>0.56000000000000005</v>
      </c>
      <c r="S4" s="13" t="s">
        <v>120</v>
      </c>
      <c r="T4" s="26">
        <v>0.91</v>
      </c>
      <c r="U4" s="26">
        <v>0.95</v>
      </c>
      <c r="V4" s="4">
        <v>0.88</v>
      </c>
      <c r="W4" s="4">
        <v>0.89</v>
      </c>
      <c r="AD4" t="s">
        <v>196</v>
      </c>
      <c r="AE4">
        <v>650</v>
      </c>
    </row>
    <row r="5" spans="1:32" x14ac:dyDescent="0.35">
      <c r="A5" s="3" t="s">
        <v>106</v>
      </c>
      <c r="M5" s="4" t="s">
        <v>113</v>
      </c>
      <c r="N5" s="4">
        <v>0.14699999999999999</v>
      </c>
      <c r="O5" s="4">
        <v>0.09</v>
      </c>
      <c r="P5" s="4">
        <v>0.91</v>
      </c>
      <c r="S5" s="13" t="s">
        <v>121</v>
      </c>
      <c r="T5" s="26">
        <v>0.83</v>
      </c>
      <c r="U5" s="26">
        <v>0.91</v>
      </c>
      <c r="V5" s="4">
        <v>0.91</v>
      </c>
      <c r="W5" s="4">
        <v>0.89</v>
      </c>
      <c r="Z5" s="24" t="s">
        <v>137</v>
      </c>
    </row>
    <row r="6" spans="1:32" x14ac:dyDescent="0.35">
      <c r="B6" s="15"/>
      <c r="M6" s="4" t="s">
        <v>114</v>
      </c>
      <c r="N6" s="4">
        <v>0.38</v>
      </c>
      <c r="O6" s="17">
        <v>0.26</v>
      </c>
      <c r="P6" s="4">
        <v>0.74</v>
      </c>
      <c r="S6" s="13" t="s">
        <v>122</v>
      </c>
      <c r="T6" s="4">
        <v>0.71</v>
      </c>
      <c r="U6" s="4">
        <v>0.78</v>
      </c>
      <c r="V6" s="4">
        <v>0.97</v>
      </c>
      <c r="W6" s="4">
        <v>0.97</v>
      </c>
      <c r="Y6" s="12" t="s">
        <v>119</v>
      </c>
      <c r="Z6" s="13" t="s">
        <v>134</v>
      </c>
      <c r="AA6" s="13" t="s">
        <v>83</v>
      </c>
    </row>
    <row r="7" spans="1:32" x14ac:dyDescent="0.35">
      <c r="M7" s="3" t="s">
        <v>118</v>
      </c>
      <c r="S7" s="13" t="s">
        <v>123</v>
      </c>
      <c r="T7" s="4">
        <v>0.76</v>
      </c>
      <c r="U7" s="4">
        <v>0.84</v>
      </c>
      <c r="V7" s="4">
        <v>0.86</v>
      </c>
      <c r="W7" s="4">
        <v>0.87</v>
      </c>
      <c r="Y7" s="13" t="s">
        <v>136</v>
      </c>
      <c r="Z7" s="26">
        <f>1/5</f>
        <v>0.2</v>
      </c>
      <c r="AA7" s="26">
        <f>1/10</f>
        <v>0.1</v>
      </c>
    </row>
    <row r="8" spans="1:32" x14ac:dyDescent="0.35">
      <c r="S8" s="3" t="s">
        <v>129</v>
      </c>
      <c r="Y8" s="13" t="s">
        <v>135</v>
      </c>
      <c r="Z8" s="26">
        <f>1/3</f>
        <v>0.33333333333333331</v>
      </c>
      <c r="AA8" s="26">
        <f>1/5</f>
        <v>0.2</v>
      </c>
      <c r="AD8" t="s">
        <v>189</v>
      </c>
      <c r="AE8">
        <v>650</v>
      </c>
      <c r="AF8" t="s">
        <v>190</v>
      </c>
    </row>
    <row r="9" spans="1:32" x14ac:dyDescent="0.35">
      <c r="Y9" s="3" t="s">
        <v>138</v>
      </c>
      <c r="AD9" t="s">
        <v>191</v>
      </c>
    </row>
    <row r="10" spans="1:32" x14ac:dyDescent="0.35">
      <c r="AD10" t="s">
        <v>192</v>
      </c>
    </row>
    <row r="11" spans="1:32" x14ac:dyDescent="0.35">
      <c r="S11" s="24" t="s">
        <v>130</v>
      </c>
      <c r="Z11" s="28" t="s">
        <v>0</v>
      </c>
      <c r="AD11" t="s">
        <v>193</v>
      </c>
    </row>
    <row r="12" spans="1:32" x14ac:dyDescent="0.35">
      <c r="K12" s="15"/>
      <c r="T12" s="24" t="s">
        <v>124</v>
      </c>
      <c r="U12" s="24"/>
      <c r="V12" s="24" t="s">
        <v>127</v>
      </c>
      <c r="W12" s="24"/>
      <c r="Y12" s="13" t="s">
        <v>139</v>
      </c>
      <c r="Z12" s="26">
        <v>25</v>
      </c>
    </row>
    <row r="13" spans="1:32" x14ac:dyDescent="0.35">
      <c r="S13" s="21" t="s">
        <v>119</v>
      </c>
      <c r="T13" s="13" t="s">
        <v>125</v>
      </c>
      <c r="U13" s="13" t="s">
        <v>126</v>
      </c>
      <c r="V13" s="13" t="s">
        <v>125</v>
      </c>
      <c r="W13" s="13" t="s">
        <v>126</v>
      </c>
      <c r="Y13" s="13" t="s">
        <v>140</v>
      </c>
      <c r="Z13" s="26">
        <v>55</v>
      </c>
    </row>
    <row r="14" spans="1:32" x14ac:dyDescent="0.35">
      <c r="S14" s="13" t="s">
        <v>120</v>
      </c>
      <c r="T14" s="26">
        <v>0.88</v>
      </c>
      <c r="U14" s="26">
        <v>0.8</v>
      </c>
      <c r="V14" s="4">
        <v>0.88</v>
      </c>
      <c r="W14" s="4">
        <v>0.82</v>
      </c>
    </row>
    <row r="15" spans="1:32" x14ac:dyDescent="0.35">
      <c r="S15" s="13" t="s">
        <v>121</v>
      </c>
      <c r="T15" s="26">
        <v>0.77</v>
      </c>
      <c r="U15" s="26"/>
      <c r="V15" s="4">
        <v>0.87</v>
      </c>
      <c r="W15" s="4"/>
    </row>
    <row r="16" spans="1:32" x14ac:dyDescent="0.35">
      <c r="S16" s="13" t="s">
        <v>122</v>
      </c>
      <c r="T16" s="4">
        <v>0.7</v>
      </c>
      <c r="U16" s="4"/>
      <c r="V16" s="4">
        <v>0.95</v>
      </c>
      <c r="W16" s="4"/>
      <c r="Y16" t="s">
        <v>260</v>
      </c>
      <c r="Z16" s="48">
        <v>0.09</v>
      </c>
    </row>
    <row r="17" spans="19:27" x14ac:dyDescent="0.35">
      <c r="S17" s="13" t="s">
        <v>123</v>
      </c>
      <c r="T17" s="4">
        <v>0.75</v>
      </c>
      <c r="U17" s="4">
        <v>0.42</v>
      </c>
      <c r="V17" s="4">
        <v>0.86</v>
      </c>
      <c r="W17" s="4">
        <v>0.81</v>
      </c>
      <c r="Z17" s="3" t="s">
        <v>259</v>
      </c>
    </row>
    <row r="18" spans="19:27" x14ac:dyDescent="0.35">
      <c r="S18" s="3" t="s">
        <v>129</v>
      </c>
      <c r="AA18" s="15"/>
    </row>
    <row r="20" spans="19:27" x14ac:dyDescent="0.35">
      <c r="S20" s="24" t="s">
        <v>131</v>
      </c>
    </row>
    <row r="21" spans="19:27" x14ac:dyDescent="0.35">
      <c r="T21" s="24" t="s">
        <v>124</v>
      </c>
      <c r="U21" s="24"/>
      <c r="V21" s="24" t="s">
        <v>127</v>
      </c>
      <c r="W21" s="24"/>
    </row>
    <row r="22" spans="19:27" x14ac:dyDescent="0.35">
      <c r="S22" s="21" t="s">
        <v>119</v>
      </c>
      <c r="T22" s="13" t="s">
        <v>125</v>
      </c>
      <c r="U22" s="13" t="s">
        <v>126</v>
      </c>
      <c r="V22" s="13" t="s">
        <v>125</v>
      </c>
      <c r="W22" s="13" t="s">
        <v>126</v>
      </c>
    </row>
    <row r="23" spans="19:27" x14ac:dyDescent="0.35">
      <c r="S23" s="13" t="s">
        <v>120</v>
      </c>
      <c r="T23" s="4">
        <v>0.91</v>
      </c>
      <c r="U23" s="4">
        <v>0.96</v>
      </c>
      <c r="V23" s="4">
        <v>0.57999999999999996</v>
      </c>
      <c r="W23" s="4">
        <v>0.46</v>
      </c>
    </row>
    <row r="24" spans="19:27" x14ac:dyDescent="0.35">
      <c r="S24" s="13" t="s">
        <v>121</v>
      </c>
      <c r="T24" s="4">
        <v>0.85</v>
      </c>
      <c r="U24" s="4"/>
      <c r="V24" s="4">
        <v>0.69</v>
      </c>
      <c r="W24" s="4"/>
    </row>
    <row r="25" spans="19:27" x14ac:dyDescent="0.35">
      <c r="S25" s="13" t="s">
        <v>123</v>
      </c>
      <c r="T25" s="4">
        <v>0.84</v>
      </c>
      <c r="U25" s="4">
        <v>0.85</v>
      </c>
      <c r="V25" s="4">
        <v>0.56000000000000005</v>
      </c>
      <c r="W25" s="4">
        <v>0.45</v>
      </c>
    </row>
    <row r="26" spans="19:27" x14ac:dyDescent="0.35">
      <c r="S26" s="3" t="s">
        <v>129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30"/>
  <sheetViews>
    <sheetView topLeftCell="A16" workbookViewId="0">
      <selection activeCell="E15" sqref="E15"/>
    </sheetView>
  </sheetViews>
  <sheetFormatPr defaultRowHeight="14.5" x14ac:dyDescent="0.35"/>
  <cols>
    <col min="1" max="1" width="18" customWidth="1"/>
    <col min="2" max="2" width="11.81640625" customWidth="1"/>
    <col min="5" max="5" width="10.1796875" customWidth="1"/>
    <col min="6" max="7" width="16.453125" bestFit="1" customWidth="1"/>
    <col min="10" max="10" width="26.81640625" bestFit="1" customWidth="1"/>
  </cols>
  <sheetData>
    <row r="1" spans="1:21" x14ac:dyDescent="0.35">
      <c r="A1" t="s">
        <v>23</v>
      </c>
      <c r="G1" t="s">
        <v>29</v>
      </c>
      <c r="J1" t="s">
        <v>32</v>
      </c>
      <c r="N1" t="s">
        <v>79</v>
      </c>
      <c r="T1" t="s">
        <v>81</v>
      </c>
    </row>
    <row r="2" spans="1:21" x14ac:dyDescent="0.35">
      <c r="A2" s="4" t="s">
        <v>15</v>
      </c>
      <c r="B2" s="4" t="s">
        <v>16</v>
      </c>
      <c r="C2" s="5" t="s">
        <v>24</v>
      </c>
      <c r="D2" s="5" t="s">
        <v>27</v>
      </c>
      <c r="E2" s="5" t="s">
        <v>28</v>
      </c>
      <c r="G2" s="4" t="s">
        <v>30</v>
      </c>
      <c r="H2" s="26">
        <v>0.02</v>
      </c>
      <c r="J2" s="4" t="s">
        <v>24</v>
      </c>
      <c r="K2" s="26">
        <v>1.7399999999999999E-2</v>
      </c>
      <c r="N2" s="12" t="s">
        <v>73</v>
      </c>
      <c r="O2" s="12" t="s">
        <v>78</v>
      </c>
      <c r="P2" s="12" t="s">
        <v>4</v>
      </c>
      <c r="Q2" s="12" t="s">
        <v>3</v>
      </c>
      <c r="T2" s="21" t="s">
        <v>85</v>
      </c>
      <c r="U2" s="12" t="s">
        <v>84</v>
      </c>
    </row>
    <row r="3" spans="1:21" x14ac:dyDescent="0.35">
      <c r="A3" s="5">
        <v>1</v>
      </c>
      <c r="B3" s="11">
        <f>1</f>
        <v>1</v>
      </c>
      <c r="C3" s="11">
        <v>1.6000000000000001E-3</v>
      </c>
      <c r="D3" s="11">
        <v>9.4999999999999998E-3</v>
      </c>
      <c r="E3" s="11">
        <v>2.93E-2</v>
      </c>
      <c r="G3" s="4" t="s">
        <v>31</v>
      </c>
      <c r="H3" s="26">
        <v>2.5000000000000001E-2</v>
      </c>
      <c r="J3" s="4" t="s">
        <v>27</v>
      </c>
      <c r="K3" s="26">
        <v>7.3499999999999996E-2</v>
      </c>
      <c r="N3" s="4" t="s">
        <v>74</v>
      </c>
      <c r="O3" s="4">
        <v>4.03</v>
      </c>
      <c r="P3" s="4">
        <v>1.46</v>
      </c>
      <c r="Q3" s="4">
        <v>11.1</v>
      </c>
      <c r="T3" s="19" t="s">
        <v>82</v>
      </c>
      <c r="U3" s="4">
        <v>21.7</v>
      </c>
    </row>
    <row r="4" spans="1:21" x14ac:dyDescent="0.35">
      <c r="A4" s="5" t="s">
        <v>25</v>
      </c>
      <c r="B4" s="11">
        <f>3-2</f>
        <v>1</v>
      </c>
      <c r="C4" s="11">
        <v>1.4E-3</v>
      </c>
      <c r="D4" s="11">
        <v>7.7999999999999996E-3</v>
      </c>
      <c r="E4" s="11">
        <v>1.95E-2</v>
      </c>
      <c r="J4" s="4" t="s">
        <v>28</v>
      </c>
      <c r="K4" s="26">
        <v>0.17460000000000001</v>
      </c>
      <c r="N4" s="4" t="s">
        <v>75</v>
      </c>
      <c r="O4" s="4">
        <v>2.44</v>
      </c>
      <c r="P4" s="4">
        <v>1.3</v>
      </c>
      <c r="Q4" s="4">
        <v>4.55</v>
      </c>
      <c r="T4" s="20" t="s">
        <v>83</v>
      </c>
      <c r="U4" s="4">
        <v>30.5</v>
      </c>
    </row>
    <row r="5" spans="1:21" x14ac:dyDescent="0.35">
      <c r="A5" s="5" t="s">
        <v>26</v>
      </c>
      <c r="B5" s="11">
        <f>20-4</f>
        <v>16</v>
      </c>
      <c r="C5" s="11">
        <v>8.9999999999999998E-4</v>
      </c>
      <c r="D5" s="11">
        <v>3.5999999999999999E-3</v>
      </c>
      <c r="E5" s="11">
        <v>7.6E-3</v>
      </c>
      <c r="N5" s="4" t="s">
        <v>76</v>
      </c>
      <c r="O5" s="4">
        <v>1.47</v>
      </c>
      <c r="P5" s="4">
        <v>0.95</v>
      </c>
      <c r="Q5" s="4">
        <v>2.29</v>
      </c>
      <c r="T5" s="3" t="s">
        <v>80</v>
      </c>
    </row>
    <row r="6" spans="1:21" x14ac:dyDescent="0.35">
      <c r="A6" s="5" t="s">
        <v>26</v>
      </c>
      <c r="B6" s="11">
        <f t="shared" ref="B6:B11" si="0">20-4</f>
        <v>16</v>
      </c>
      <c r="C6" s="11">
        <v>8.9999999999999998E-4</v>
      </c>
      <c r="D6" s="11">
        <v>3.5999999999999999E-3</v>
      </c>
      <c r="E6" s="11">
        <v>7.6E-3</v>
      </c>
      <c r="N6" s="4" t="s">
        <v>77</v>
      </c>
      <c r="O6" s="4">
        <v>0.89</v>
      </c>
      <c r="P6" s="4">
        <v>0.46</v>
      </c>
      <c r="Q6" s="4">
        <v>1.72</v>
      </c>
    </row>
    <row r="7" spans="1:21" x14ac:dyDescent="0.35">
      <c r="A7" s="5" t="s">
        <v>26</v>
      </c>
      <c r="B7" s="11">
        <f t="shared" si="0"/>
        <v>16</v>
      </c>
      <c r="C7" s="11">
        <v>8.9999999999999998E-4</v>
      </c>
      <c r="D7" s="11">
        <v>3.5999999999999999E-3</v>
      </c>
      <c r="E7" s="11">
        <v>7.6E-3</v>
      </c>
      <c r="T7" t="s">
        <v>86</v>
      </c>
    </row>
    <row r="8" spans="1:21" x14ac:dyDescent="0.35">
      <c r="A8" s="5" t="s">
        <v>26</v>
      </c>
      <c r="B8" s="11">
        <f t="shared" si="0"/>
        <v>16</v>
      </c>
      <c r="C8" s="11">
        <v>8.9999999999999998E-4</v>
      </c>
      <c r="D8" s="11">
        <v>3.5999999999999999E-3</v>
      </c>
      <c r="E8" s="11">
        <v>7.6E-3</v>
      </c>
      <c r="N8" s="3" t="s">
        <v>80</v>
      </c>
      <c r="T8" s="21" t="s">
        <v>85</v>
      </c>
      <c r="U8" s="12" t="s">
        <v>84</v>
      </c>
    </row>
    <row r="9" spans="1:21" x14ac:dyDescent="0.35">
      <c r="A9" s="5" t="s">
        <v>26</v>
      </c>
      <c r="B9" s="11">
        <f t="shared" si="0"/>
        <v>16</v>
      </c>
      <c r="C9" s="11">
        <v>8.9999999999999998E-4</v>
      </c>
      <c r="D9" s="11">
        <v>3.5999999999999999E-3</v>
      </c>
      <c r="E9" s="11">
        <v>7.6E-3</v>
      </c>
      <c r="N9" s="3" t="s">
        <v>87</v>
      </c>
      <c r="T9" s="19" t="s">
        <v>82</v>
      </c>
      <c r="U9" s="4">
        <f>1/U3*3</f>
        <v>0.13824884792626729</v>
      </c>
    </row>
    <row r="10" spans="1:21" ht="12.65" customHeight="1" x14ac:dyDescent="0.35">
      <c r="A10" s="5" t="s">
        <v>26</v>
      </c>
      <c r="B10" s="11">
        <f t="shared" si="0"/>
        <v>16</v>
      </c>
      <c r="C10" s="11">
        <v>8.9999999999999998E-4</v>
      </c>
      <c r="D10" s="11">
        <v>3.5999999999999999E-3</v>
      </c>
      <c r="E10" s="11">
        <v>7.6E-3</v>
      </c>
      <c r="T10" s="20" t="s">
        <v>83</v>
      </c>
      <c r="U10" s="4">
        <f>1/U4*3</f>
        <v>9.8360655737704916E-2</v>
      </c>
    </row>
    <row r="11" spans="1:21" x14ac:dyDescent="0.35">
      <c r="A11" s="5" t="s">
        <v>26</v>
      </c>
      <c r="B11" s="11">
        <f t="shared" si="0"/>
        <v>16</v>
      </c>
      <c r="C11" s="11">
        <v>8.9999999999999998E-4</v>
      </c>
      <c r="D11" s="11">
        <v>3.5999999999999999E-3</v>
      </c>
      <c r="E11" s="11">
        <v>7.6E-3</v>
      </c>
    </row>
    <row r="12" spans="1:21" x14ac:dyDescent="0.35">
      <c r="A12" s="2"/>
    </row>
    <row r="13" spans="1:21" x14ac:dyDescent="0.35">
      <c r="A13" s="2" t="s">
        <v>261</v>
      </c>
      <c r="C13" s="40">
        <f>AVERAGE(C3:C5)</f>
        <v>1.2999999999999999E-3</v>
      </c>
      <c r="D13" s="40">
        <f>AVERAGE(D3:D5)</f>
        <v>6.9666666666666661E-3</v>
      </c>
      <c r="E13" s="40">
        <f>AVERAGE(E3:E5)</f>
        <v>1.8800000000000001E-2</v>
      </c>
    </row>
    <row r="14" spans="1:21" x14ac:dyDescent="0.35">
      <c r="A14" s="2"/>
    </row>
    <row r="17" spans="1:14" x14ac:dyDescent="0.35">
      <c r="A17" s="2"/>
    </row>
    <row r="19" spans="1:14" x14ac:dyDescent="0.35">
      <c r="A19" s="3" t="s">
        <v>20</v>
      </c>
    </row>
    <row r="22" spans="1:14" x14ac:dyDescent="0.35">
      <c r="A22" t="s">
        <v>344</v>
      </c>
    </row>
    <row r="23" spans="1:14" x14ac:dyDescent="0.35">
      <c r="B23" t="s">
        <v>332</v>
      </c>
      <c r="C23" t="s">
        <v>333</v>
      </c>
      <c r="D23" t="s">
        <v>334</v>
      </c>
    </row>
    <row r="24" spans="1:14" x14ac:dyDescent="0.35">
      <c r="A24" t="s">
        <v>339</v>
      </c>
      <c r="B24" s="40">
        <v>8.0070000000000002E-3</v>
      </c>
      <c r="C24" s="40">
        <v>1.9269999999999999E-2</v>
      </c>
      <c r="D24" s="40">
        <v>6.6827999999999999E-2</v>
      </c>
    </row>
    <row r="25" spans="1:14" x14ac:dyDescent="0.35">
      <c r="A25" t="s">
        <v>340</v>
      </c>
      <c r="B25" s="40">
        <v>9.7230000000000007E-3</v>
      </c>
      <c r="C25" s="40">
        <v>2.3399E-2</v>
      </c>
      <c r="D25" s="40">
        <v>8.1147999999999998E-2</v>
      </c>
    </row>
    <row r="26" spans="1:14" x14ac:dyDescent="0.35">
      <c r="A26" t="s">
        <v>341</v>
      </c>
      <c r="B26" s="40">
        <v>1.1802999999999999E-2</v>
      </c>
      <c r="C26" s="40">
        <v>2.8403999999999999E-2</v>
      </c>
      <c r="D26" s="40">
        <v>9.8505999999999996E-2</v>
      </c>
      <c r="N26" t="s">
        <v>258</v>
      </c>
    </row>
    <row r="27" spans="1:14" x14ac:dyDescent="0.35">
      <c r="A27" t="s">
        <v>342</v>
      </c>
      <c r="B27" s="40">
        <v>1.4298999999999999E-2</v>
      </c>
      <c r="C27" s="40">
        <v>3.4410999999999997E-2</v>
      </c>
      <c r="D27" s="40">
        <v>0.119336</v>
      </c>
    </row>
    <row r="28" spans="1:14" x14ac:dyDescent="0.35">
      <c r="A28" t="s">
        <v>338</v>
      </c>
      <c r="B28" s="40">
        <v>8.0070000000000002E-3</v>
      </c>
      <c r="C28" s="40">
        <v>1.9269999999999999E-2</v>
      </c>
      <c r="D28" s="40">
        <v>6.6827999999999999E-2</v>
      </c>
    </row>
    <row r="29" spans="1:14" x14ac:dyDescent="0.35">
      <c r="A29" t="s">
        <v>64</v>
      </c>
      <c r="B29" s="40">
        <v>5.1999999999999998E-3</v>
      </c>
      <c r="C29" s="40">
        <v>1.2513E-2</v>
      </c>
      <c r="D29" s="40">
        <v>4.3395000000000003E-2</v>
      </c>
      <c r="E29" t="s">
        <v>343</v>
      </c>
    </row>
    <row r="30" spans="1:14" x14ac:dyDescent="0.35">
      <c r="E30" t="s">
        <v>335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C64"/>
  <sheetViews>
    <sheetView zoomScaleNormal="100" workbookViewId="0">
      <selection activeCell="G13" sqref="G13"/>
    </sheetView>
  </sheetViews>
  <sheetFormatPr defaultRowHeight="14.5" x14ac:dyDescent="0.35"/>
  <cols>
    <col min="1" max="1" width="13.81640625" customWidth="1"/>
    <col min="2" max="2" width="21.7265625" bestFit="1" customWidth="1"/>
    <col min="3" max="3" width="11.1796875" bestFit="1" customWidth="1"/>
    <col min="4" max="4" width="12.1796875" customWidth="1"/>
    <col min="5" max="5" width="6.81640625" bestFit="1" customWidth="1"/>
    <col min="6" max="6" width="18.26953125" bestFit="1" customWidth="1"/>
    <col min="7" max="7" width="11.81640625" bestFit="1" customWidth="1"/>
    <col min="9" max="9" width="9.7265625" bestFit="1" customWidth="1"/>
    <col min="10" max="11" width="10" bestFit="1" customWidth="1"/>
    <col min="14" max="14" width="41.453125" bestFit="1" customWidth="1"/>
    <col min="15" max="15" width="23.1796875" bestFit="1" customWidth="1"/>
    <col min="20" max="20" width="28.54296875" customWidth="1"/>
    <col min="25" max="25" width="16.7265625" bestFit="1" customWidth="1"/>
    <col min="26" max="26" width="31.26953125" bestFit="1" customWidth="1"/>
    <col min="27" max="27" width="20.54296875" bestFit="1" customWidth="1"/>
    <col min="28" max="28" width="16.54296875" customWidth="1"/>
    <col min="31" max="31" width="17.453125" bestFit="1" customWidth="1"/>
  </cols>
  <sheetData>
    <row r="1" spans="1:29" x14ac:dyDescent="0.35">
      <c r="A1" s="7" t="s">
        <v>5</v>
      </c>
      <c r="B1" s="7"/>
      <c r="C1" s="7"/>
      <c r="D1" s="10" t="s">
        <v>39</v>
      </c>
      <c r="H1" s="7" t="s">
        <v>22</v>
      </c>
      <c r="I1" s="7"/>
      <c r="J1" s="7"/>
      <c r="K1" s="7"/>
      <c r="N1" t="s">
        <v>68</v>
      </c>
      <c r="T1" s="24" t="s">
        <v>102</v>
      </c>
      <c r="Z1" s="24" t="s">
        <v>146</v>
      </c>
    </row>
    <row r="2" spans="1:29" ht="43.5" x14ac:dyDescent="0.35">
      <c r="A2" s="4" t="s">
        <v>33</v>
      </c>
      <c r="B2" s="4" t="s">
        <v>37</v>
      </c>
      <c r="C2" s="7"/>
      <c r="D2" s="6" t="s">
        <v>45</v>
      </c>
      <c r="E2" s="11" t="s">
        <v>47</v>
      </c>
      <c r="H2" s="6" t="s">
        <v>17</v>
      </c>
      <c r="I2" s="4" t="s">
        <v>16</v>
      </c>
      <c r="J2" s="4" t="s">
        <v>19</v>
      </c>
      <c r="K2" s="4" t="s">
        <v>21</v>
      </c>
      <c r="N2" s="12" t="s">
        <v>63</v>
      </c>
      <c r="O2" s="12" t="s">
        <v>69</v>
      </c>
      <c r="P2" s="12" t="s">
        <v>3</v>
      </c>
      <c r="Q2" s="12" t="s">
        <v>4</v>
      </c>
      <c r="T2" s="21" t="s">
        <v>105</v>
      </c>
      <c r="U2" s="21" t="s">
        <v>104</v>
      </c>
      <c r="V2" s="21" t="s">
        <v>4</v>
      </c>
      <c r="W2" s="21" t="s">
        <v>3</v>
      </c>
      <c r="Z2" s="21" t="s">
        <v>147</v>
      </c>
      <c r="AA2" s="21" t="s">
        <v>150</v>
      </c>
      <c r="AB2" s="21" t="s">
        <v>4</v>
      </c>
      <c r="AC2" s="21" t="s">
        <v>3</v>
      </c>
    </row>
    <row r="3" spans="1:29" x14ac:dyDescent="0.35">
      <c r="A3" s="4" t="s">
        <v>36</v>
      </c>
      <c r="B3" s="4">
        <v>8.6999999999999994E-3</v>
      </c>
      <c r="C3" s="7"/>
      <c r="D3" s="5" t="s">
        <v>40</v>
      </c>
      <c r="E3" s="4">
        <v>2.5000000000000001E-3</v>
      </c>
      <c r="H3" s="5" t="s">
        <v>6</v>
      </c>
      <c r="I3" s="4">
        <f>5-1</f>
        <v>4</v>
      </c>
      <c r="J3" s="4">
        <v>1.2E-5</v>
      </c>
      <c r="K3" s="4">
        <v>6.0999999999999999E-5</v>
      </c>
      <c r="N3" s="4" t="s">
        <v>64</v>
      </c>
      <c r="O3" s="17">
        <v>1</v>
      </c>
      <c r="P3" s="4">
        <v>1</v>
      </c>
      <c r="Q3" s="4">
        <v>1</v>
      </c>
      <c r="T3" s="4" t="s">
        <v>99</v>
      </c>
      <c r="U3" s="4">
        <v>0.43</v>
      </c>
      <c r="V3" s="4">
        <v>0.39</v>
      </c>
      <c r="W3" s="4">
        <v>0.47</v>
      </c>
      <c r="Z3" s="4">
        <v>16</v>
      </c>
      <c r="AA3" s="4">
        <v>0.755</v>
      </c>
      <c r="AB3" s="4">
        <v>0.29499999999999998</v>
      </c>
      <c r="AC3" s="4">
        <v>1</v>
      </c>
    </row>
    <row r="4" spans="1:29" x14ac:dyDescent="0.35">
      <c r="A4" s="4" t="s">
        <v>35</v>
      </c>
      <c r="B4" s="4">
        <v>4.3499999999999997E-3</v>
      </c>
      <c r="C4" s="7"/>
      <c r="D4" s="5" t="s">
        <v>41</v>
      </c>
      <c r="E4" s="4">
        <v>3.0000000000000001E-3</v>
      </c>
      <c r="H4" s="5" t="s">
        <v>7</v>
      </c>
      <c r="I4" s="4">
        <f>10-6</f>
        <v>4</v>
      </c>
      <c r="J4" s="4">
        <v>1.2999999999999999E-5</v>
      </c>
      <c r="K4" s="4">
        <v>6.6000000000000005E-5</v>
      </c>
      <c r="N4" s="4" t="s">
        <v>65</v>
      </c>
      <c r="O4" s="4">
        <v>3.12</v>
      </c>
      <c r="P4" s="4">
        <v>2.36</v>
      </c>
      <c r="Q4" s="4">
        <v>4.12</v>
      </c>
      <c r="T4" s="4" t="s">
        <v>101</v>
      </c>
      <c r="U4" s="4">
        <v>0.28999999999999998</v>
      </c>
      <c r="V4" s="4">
        <v>0.24</v>
      </c>
      <c r="W4" s="4">
        <v>0.34</v>
      </c>
      <c r="Z4" s="4">
        <v>18</v>
      </c>
      <c r="AA4" s="4">
        <v>0.73599999999999999</v>
      </c>
      <c r="AB4" s="4">
        <v>0.29199999999999998</v>
      </c>
      <c r="AC4" s="4">
        <v>1</v>
      </c>
    </row>
    <row r="5" spans="1:29" x14ac:dyDescent="0.35">
      <c r="A5" s="7"/>
      <c r="B5" s="7"/>
      <c r="C5" s="7"/>
      <c r="D5" s="5" t="s">
        <v>42</v>
      </c>
      <c r="E5" s="4">
        <v>3.0000000000000001E-3</v>
      </c>
      <c r="H5" s="5" t="s">
        <v>8</v>
      </c>
      <c r="I5" s="4">
        <f>20-11</f>
        <v>9</v>
      </c>
      <c r="J5" s="4">
        <v>2.3800000000000001E-4</v>
      </c>
      <c r="K5" s="4">
        <v>1.1900000000000001E-3</v>
      </c>
      <c r="N5" s="4" t="s">
        <v>66</v>
      </c>
      <c r="O5" s="4">
        <v>5.78</v>
      </c>
      <c r="P5" s="4">
        <v>4.17</v>
      </c>
      <c r="Q5" s="4">
        <v>8.08</v>
      </c>
      <c r="Z5" s="4"/>
      <c r="AA5" s="4"/>
      <c r="AB5" s="4"/>
      <c r="AC5" s="4"/>
    </row>
    <row r="6" spans="1:29" x14ac:dyDescent="0.35">
      <c r="A6" s="7" t="s">
        <v>38</v>
      </c>
      <c r="B6" s="7"/>
      <c r="C6" s="7"/>
      <c r="D6" s="5" t="s">
        <v>43</v>
      </c>
      <c r="E6" s="4">
        <v>7.4999999999999997E-3</v>
      </c>
      <c r="H6" s="5" t="s">
        <v>9</v>
      </c>
      <c r="I6" s="4">
        <f>29-21</f>
        <v>8</v>
      </c>
      <c r="J6" s="4">
        <v>4.64E-4</v>
      </c>
      <c r="K6" s="4">
        <v>2.32E-3</v>
      </c>
      <c r="N6" s="4" t="s">
        <v>67</v>
      </c>
      <c r="O6" s="4">
        <v>10.130000000000001</v>
      </c>
      <c r="P6" s="4">
        <v>7.32</v>
      </c>
      <c r="Q6" s="4">
        <v>14.04</v>
      </c>
      <c r="T6" s="3" t="s">
        <v>100</v>
      </c>
      <c r="Z6" s="4">
        <v>39</v>
      </c>
      <c r="AA6" s="4">
        <v>0.755</v>
      </c>
      <c r="AB6" s="4">
        <v>0.23300000000000001</v>
      </c>
      <c r="AC6" s="4">
        <v>1</v>
      </c>
    </row>
    <row r="7" spans="1:29" x14ac:dyDescent="0.35">
      <c r="A7" s="7"/>
      <c r="B7" s="7"/>
      <c r="C7" s="7"/>
      <c r="D7" s="5" t="s">
        <v>44</v>
      </c>
      <c r="E7" s="4">
        <v>7.4999999999999997E-3</v>
      </c>
      <c r="H7" s="5" t="s">
        <v>10</v>
      </c>
      <c r="I7" s="4">
        <f>34-30</f>
        <v>4</v>
      </c>
      <c r="J7" s="4">
        <v>5.5699999999999999E-4</v>
      </c>
      <c r="K7" s="4">
        <v>2.7799999999999999E-3</v>
      </c>
      <c r="N7" s="3" t="s">
        <v>165</v>
      </c>
      <c r="T7" s="25" t="s">
        <v>103</v>
      </c>
      <c r="Z7" s="4">
        <v>51</v>
      </c>
      <c r="AA7" s="4">
        <v>0.755</v>
      </c>
      <c r="AB7" s="4">
        <v>0.23300000000000001</v>
      </c>
      <c r="AC7" s="4">
        <v>1</v>
      </c>
    </row>
    <row r="8" spans="1:29" x14ac:dyDescent="0.35">
      <c r="A8" s="7"/>
      <c r="B8" s="7"/>
      <c r="C8" s="7"/>
      <c r="D8" s="5" t="s">
        <v>44</v>
      </c>
      <c r="E8" s="4">
        <v>7.4999999999999997E-3</v>
      </c>
      <c r="H8" s="5" t="s">
        <v>11</v>
      </c>
      <c r="I8" s="4">
        <f>39-35</f>
        <v>4</v>
      </c>
      <c r="J8" s="4">
        <v>6.0300000000000002E-4</v>
      </c>
      <c r="K8" s="4">
        <v>3.0200000000000001E-3</v>
      </c>
      <c r="N8" s="3" t="s">
        <v>70</v>
      </c>
      <c r="Z8" s="4">
        <v>56</v>
      </c>
      <c r="AA8" s="4">
        <v>0.74299999999999999</v>
      </c>
      <c r="AB8" s="4">
        <v>0.253</v>
      </c>
      <c r="AC8" s="4">
        <v>1</v>
      </c>
    </row>
    <row r="9" spans="1:29" x14ac:dyDescent="0.35">
      <c r="A9" s="7"/>
      <c r="B9" s="7"/>
      <c r="C9" s="7"/>
      <c r="D9" s="5" t="s">
        <v>44</v>
      </c>
      <c r="E9" s="4">
        <v>7.4999999999999997E-3</v>
      </c>
      <c r="H9" s="5" t="s">
        <v>12</v>
      </c>
      <c r="I9" s="4">
        <f>44-40</f>
        <v>4</v>
      </c>
      <c r="J9" s="4">
        <v>1.299E-3</v>
      </c>
      <c r="K9" s="4">
        <v>6.4999999999999997E-3</v>
      </c>
    </row>
    <row r="10" spans="1:29" x14ac:dyDescent="0.35">
      <c r="A10" s="7"/>
      <c r="B10" s="7"/>
      <c r="C10" s="7"/>
      <c r="D10" s="5" t="s">
        <v>44</v>
      </c>
      <c r="E10" s="4">
        <v>7.4999999999999997E-3</v>
      </c>
      <c r="H10" s="5" t="s">
        <v>13</v>
      </c>
      <c r="I10" s="4">
        <f>49-45</f>
        <v>4</v>
      </c>
      <c r="J10" s="4">
        <v>1.392E-3</v>
      </c>
      <c r="K10" s="4">
        <v>6.96E-3</v>
      </c>
      <c r="N10" t="s">
        <v>71</v>
      </c>
      <c r="Z10" s="21" t="s">
        <v>147</v>
      </c>
      <c r="AA10" s="21" t="s">
        <v>150</v>
      </c>
    </row>
    <row r="11" spans="1:29" x14ac:dyDescent="0.35">
      <c r="A11" s="7"/>
      <c r="B11" s="7"/>
      <c r="C11" s="7"/>
      <c r="D11" s="5" t="s">
        <v>44</v>
      </c>
      <c r="E11" s="4">
        <v>7.4999999999999997E-3</v>
      </c>
      <c r="H11" s="5" t="s">
        <v>14</v>
      </c>
      <c r="I11" s="4">
        <v>1</v>
      </c>
      <c r="J11" s="4">
        <v>1.485E-3</v>
      </c>
      <c r="K11" s="4">
        <v>7.4200000000000004E-3</v>
      </c>
      <c r="N11" s="12" t="s">
        <v>63</v>
      </c>
      <c r="O11" s="12" t="s">
        <v>72</v>
      </c>
      <c r="P11" s="12" t="s">
        <v>3</v>
      </c>
      <c r="Q11" s="12" t="s">
        <v>4</v>
      </c>
      <c r="Z11" s="4" t="s">
        <v>148</v>
      </c>
      <c r="AA11" s="4">
        <f>AVERAGE(AA3:AA4)</f>
        <v>0.74550000000000005</v>
      </c>
    </row>
    <row r="12" spans="1:29" x14ac:dyDescent="0.35">
      <c r="A12" s="7"/>
      <c r="B12" s="7"/>
      <c r="C12" s="7"/>
      <c r="H12" s="7"/>
      <c r="I12" s="7"/>
      <c r="J12" s="7"/>
      <c r="K12" s="7"/>
      <c r="N12" s="4" t="s">
        <v>64</v>
      </c>
      <c r="O12" s="17">
        <f>1/O3</f>
        <v>1</v>
      </c>
      <c r="P12" s="4">
        <v>1</v>
      </c>
      <c r="Q12" s="4">
        <v>1</v>
      </c>
      <c r="Z12" s="4" t="s">
        <v>149</v>
      </c>
      <c r="AA12" s="4">
        <f>AVERAGE(AA6:AA8)</f>
        <v>0.751</v>
      </c>
    </row>
    <row r="13" spans="1:29" x14ac:dyDescent="0.35">
      <c r="A13" s="9" t="s">
        <v>20</v>
      </c>
      <c r="B13" s="7"/>
      <c r="C13" s="7"/>
      <c r="D13" s="2" t="s">
        <v>46</v>
      </c>
      <c r="H13" s="8" t="s">
        <v>18</v>
      </c>
      <c r="I13" s="7"/>
      <c r="J13" s="7"/>
      <c r="K13" s="7"/>
      <c r="N13" s="4" t="s">
        <v>65</v>
      </c>
      <c r="O13" s="17">
        <f t="shared" ref="O13:Q15" si="0">1/O4</f>
        <v>0.32051282051282048</v>
      </c>
      <c r="P13" s="17">
        <f t="shared" si="0"/>
        <v>0.42372881355932207</v>
      </c>
      <c r="Q13" s="17">
        <f t="shared" si="0"/>
        <v>0.24271844660194175</v>
      </c>
    </row>
    <row r="14" spans="1:29" x14ac:dyDescent="0.35">
      <c r="B14" s="7"/>
      <c r="C14" s="7"/>
      <c r="D14" s="7"/>
      <c r="E14" s="7"/>
      <c r="F14" s="7"/>
      <c r="G14" s="7"/>
      <c r="H14" s="7"/>
      <c r="N14" s="4" t="s">
        <v>66</v>
      </c>
      <c r="O14" s="17">
        <f t="shared" si="0"/>
        <v>0.17301038062283736</v>
      </c>
      <c r="P14" s="17">
        <f t="shared" si="0"/>
        <v>0.23980815347721823</v>
      </c>
      <c r="Q14" s="17">
        <f t="shared" si="0"/>
        <v>0.12376237623762376</v>
      </c>
    </row>
    <row r="15" spans="1:29" x14ac:dyDescent="0.35">
      <c r="H15" s="7"/>
      <c r="N15" s="4" t="s">
        <v>67</v>
      </c>
      <c r="O15" s="17">
        <f t="shared" si="0"/>
        <v>9.8716683119447174E-2</v>
      </c>
      <c r="P15" s="17">
        <f t="shared" si="0"/>
        <v>0.13661202185792348</v>
      </c>
      <c r="Q15" s="17">
        <f t="shared" si="0"/>
        <v>7.1225071225071226E-2</v>
      </c>
    </row>
    <row r="16" spans="1:29" x14ac:dyDescent="0.35">
      <c r="H16" s="7"/>
    </row>
    <row r="18" spans="1:4" x14ac:dyDescent="0.35">
      <c r="B18" t="s">
        <v>49</v>
      </c>
    </row>
    <row r="19" spans="1:4" x14ac:dyDescent="0.35">
      <c r="B19" s="1" t="s">
        <v>48</v>
      </c>
      <c r="C19" s="1"/>
    </row>
    <row r="20" spans="1:4" x14ac:dyDescent="0.35">
      <c r="B20" s="4" t="s">
        <v>55</v>
      </c>
      <c r="C20" s="4" t="s">
        <v>54</v>
      </c>
    </row>
    <row r="21" spans="1:4" x14ac:dyDescent="0.35">
      <c r="A21" s="4" t="s">
        <v>1</v>
      </c>
      <c r="B21" s="4">
        <v>0.109</v>
      </c>
      <c r="C21" s="4">
        <v>9.8000000000000004E-2</v>
      </c>
    </row>
    <row r="22" spans="1:4" x14ac:dyDescent="0.35">
      <c r="A22" s="4" t="s">
        <v>34</v>
      </c>
      <c r="B22" s="4">
        <v>0.08</v>
      </c>
      <c r="C22" s="4">
        <v>8.0000000000000002E-3</v>
      </c>
    </row>
    <row r="24" spans="1:4" x14ac:dyDescent="0.35">
      <c r="B24" t="s">
        <v>50</v>
      </c>
    </row>
    <row r="25" spans="1:4" x14ac:dyDescent="0.35">
      <c r="B25" s="6" t="s">
        <v>47</v>
      </c>
      <c r="C25" s="4" t="s">
        <v>54</v>
      </c>
      <c r="D25" s="4" t="s">
        <v>56</v>
      </c>
    </row>
    <row r="26" spans="1:4" x14ac:dyDescent="0.35">
      <c r="A26" s="4" t="s">
        <v>1</v>
      </c>
      <c r="B26" s="4">
        <f>B21/12</f>
        <v>9.0833333333333339E-3</v>
      </c>
      <c r="C26" s="4">
        <f>C21/12</f>
        <v>8.1666666666666676E-3</v>
      </c>
      <c r="D26" s="4">
        <f>MAX(B26:C26)</f>
        <v>9.0833333333333339E-3</v>
      </c>
    </row>
    <row r="27" spans="1:4" x14ac:dyDescent="0.35">
      <c r="A27" s="4" t="s">
        <v>34</v>
      </c>
      <c r="B27" s="4">
        <f>B22/12</f>
        <v>6.6666666666666671E-3</v>
      </c>
      <c r="C27" s="4">
        <f>C22/12</f>
        <v>6.6666666666666664E-4</v>
      </c>
      <c r="D27" s="4">
        <f>MAX(B27:C27)</f>
        <v>6.6666666666666671E-3</v>
      </c>
    </row>
    <row r="29" spans="1:4" x14ac:dyDescent="0.35">
      <c r="A29" s="3" t="s">
        <v>51</v>
      </c>
    </row>
    <row r="30" spans="1:4" x14ac:dyDescent="0.35">
      <c r="A30" t="s">
        <v>52</v>
      </c>
    </row>
    <row r="31" spans="1:4" x14ac:dyDescent="0.35">
      <c r="A31" t="s">
        <v>53</v>
      </c>
    </row>
    <row r="36" spans="1:10" x14ac:dyDescent="0.35">
      <c r="A36" s="18" t="s">
        <v>141</v>
      </c>
      <c r="G36" s="18" t="s">
        <v>144</v>
      </c>
    </row>
    <row r="37" spans="1:10" x14ac:dyDescent="0.35">
      <c r="B37" s="22" t="s">
        <v>62</v>
      </c>
      <c r="C37" s="22" t="s">
        <v>4</v>
      </c>
      <c r="D37" s="22" t="s">
        <v>3</v>
      </c>
      <c r="H37" s="22" t="s">
        <v>62</v>
      </c>
      <c r="I37" s="22" t="s">
        <v>4</v>
      </c>
      <c r="J37" s="22" t="s">
        <v>3</v>
      </c>
    </row>
    <row r="38" spans="1:10" x14ac:dyDescent="0.35">
      <c r="A38" s="13" t="s">
        <v>83</v>
      </c>
      <c r="B38" s="4">
        <v>0.2</v>
      </c>
      <c r="C38" s="4">
        <v>0.1</v>
      </c>
      <c r="D38" s="4">
        <v>0.3</v>
      </c>
      <c r="G38" s="13" t="s">
        <v>83</v>
      </c>
      <c r="H38" s="4">
        <f>B38/100*1/4</f>
        <v>5.0000000000000001E-4</v>
      </c>
      <c r="I38" s="4">
        <f t="shared" ref="I38:J41" si="1">C38/100*1/4</f>
        <v>2.5000000000000001E-4</v>
      </c>
      <c r="J38" s="4">
        <f t="shared" si="1"/>
        <v>7.5000000000000002E-4</v>
      </c>
    </row>
    <row r="39" spans="1:10" x14ac:dyDescent="0.35">
      <c r="A39" s="13" t="s">
        <v>88</v>
      </c>
      <c r="B39" s="4">
        <v>0.5</v>
      </c>
      <c r="C39" s="4">
        <v>0.3</v>
      </c>
      <c r="D39" s="4">
        <v>0.6</v>
      </c>
      <c r="G39" s="13" t="s">
        <v>88</v>
      </c>
      <c r="H39" s="4">
        <f>B39/100*1/4</f>
        <v>1.25E-3</v>
      </c>
      <c r="I39" s="4">
        <f t="shared" si="1"/>
        <v>7.5000000000000002E-4</v>
      </c>
      <c r="J39" s="4">
        <f t="shared" si="1"/>
        <v>1.5E-3</v>
      </c>
    </row>
    <row r="40" spans="1:10" x14ac:dyDescent="0.35">
      <c r="A40" s="13" t="s">
        <v>89</v>
      </c>
      <c r="B40" s="4">
        <v>0.5</v>
      </c>
      <c r="C40" s="4">
        <v>0.4</v>
      </c>
      <c r="D40" s="4">
        <v>0.7</v>
      </c>
      <c r="G40" s="13" t="s">
        <v>89</v>
      </c>
      <c r="H40" s="4">
        <f>B40/100*1/4</f>
        <v>1.25E-3</v>
      </c>
      <c r="I40" s="4">
        <f t="shared" si="1"/>
        <v>1E-3</v>
      </c>
      <c r="J40" s="4">
        <f t="shared" si="1"/>
        <v>1.7499999999999998E-3</v>
      </c>
    </row>
    <row r="41" spans="1:10" x14ac:dyDescent="0.35">
      <c r="A41" s="13" t="s">
        <v>91</v>
      </c>
      <c r="B41" s="4">
        <v>1</v>
      </c>
      <c r="C41" s="4">
        <v>0.7</v>
      </c>
      <c r="D41" s="4">
        <v>1.3</v>
      </c>
      <c r="F41" s="23"/>
      <c r="G41" s="13" t="s">
        <v>91</v>
      </c>
      <c r="H41" s="4">
        <f>B41/100*1/4</f>
        <v>2.5000000000000001E-3</v>
      </c>
      <c r="I41" s="4">
        <f t="shared" si="1"/>
        <v>1.7499999999999998E-3</v>
      </c>
      <c r="J41" s="4">
        <f t="shared" si="1"/>
        <v>3.2500000000000003E-3</v>
      </c>
    </row>
    <row r="43" spans="1:10" x14ac:dyDescent="0.35">
      <c r="A43" s="18" t="s">
        <v>142</v>
      </c>
      <c r="G43" s="18" t="s">
        <v>143</v>
      </c>
    </row>
    <row r="44" spans="1:10" x14ac:dyDescent="0.35">
      <c r="B44" s="22" t="s">
        <v>62</v>
      </c>
      <c r="C44" s="22" t="s">
        <v>4</v>
      </c>
      <c r="D44" s="22" t="s">
        <v>3</v>
      </c>
      <c r="H44" s="22" t="s">
        <v>62</v>
      </c>
      <c r="I44" s="22" t="s">
        <v>4</v>
      </c>
      <c r="J44" s="22" t="s">
        <v>3</v>
      </c>
    </row>
    <row r="45" spans="1:10" x14ac:dyDescent="0.35">
      <c r="A45" s="13" t="s">
        <v>83</v>
      </c>
      <c r="B45" s="4">
        <v>0.4</v>
      </c>
      <c r="C45" s="4">
        <v>0.2</v>
      </c>
      <c r="D45" s="4">
        <v>0.5</v>
      </c>
      <c r="G45" s="13" t="s">
        <v>83</v>
      </c>
      <c r="H45" s="4">
        <f>B45/100*1/4</f>
        <v>1E-3</v>
      </c>
      <c r="I45" s="4">
        <f t="shared" ref="I45:J48" si="2">C45/100*1/4</f>
        <v>5.0000000000000001E-4</v>
      </c>
      <c r="J45" s="4">
        <f t="shared" si="2"/>
        <v>1.25E-3</v>
      </c>
    </row>
    <row r="46" spans="1:10" x14ac:dyDescent="0.35">
      <c r="A46" s="13" t="s">
        <v>88</v>
      </c>
      <c r="B46" s="4">
        <v>1.2</v>
      </c>
      <c r="C46" s="4">
        <v>0.9</v>
      </c>
      <c r="D46" s="4">
        <v>1.4</v>
      </c>
      <c r="G46" s="13" t="s">
        <v>88</v>
      </c>
      <c r="H46" s="4">
        <f>B46/100*1/4</f>
        <v>3.0000000000000001E-3</v>
      </c>
      <c r="I46" s="4">
        <f t="shared" si="2"/>
        <v>2.2500000000000003E-3</v>
      </c>
      <c r="J46" s="4">
        <f t="shared" si="2"/>
        <v>3.4999999999999996E-3</v>
      </c>
    </row>
    <row r="47" spans="1:10" x14ac:dyDescent="0.35">
      <c r="A47" s="13" t="s">
        <v>89</v>
      </c>
      <c r="B47" s="4">
        <v>1.4</v>
      </c>
      <c r="C47" s="4">
        <v>1.1000000000000001</v>
      </c>
      <c r="D47" s="4">
        <v>1.6</v>
      </c>
      <c r="G47" s="13" t="s">
        <v>89</v>
      </c>
      <c r="H47" s="4">
        <f>B47/100*1/4</f>
        <v>3.4999999999999996E-3</v>
      </c>
      <c r="I47" s="4">
        <f t="shared" si="2"/>
        <v>2.7500000000000003E-3</v>
      </c>
      <c r="J47" s="4">
        <f t="shared" si="2"/>
        <v>4.0000000000000001E-3</v>
      </c>
    </row>
    <row r="48" spans="1:10" x14ac:dyDescent="0.35">
      <c r="A48" s="13" t="s">
        <v>91</v>
      </c>
      <c r="B48" s="4">
        <v>2.2999999999999998</v>
      </c>
      <c r="C48" s="4">
        <v>1.7</v>
      </c>
      <c r="D48" s="4">
        <v>2.8</v>
      </c>
      <c r="G48" s="13" t="s">
        <v>91</v>
      </c>
      <c r="H48" s="4">
        <f>B48/100*1/4</f>
        <v>5.7499999999999999E-3</v>
      </c>
      <c r="I48" s="4">
        <f t="shared" si="2"/>
        <v>4.2500000000000003E-3</v>
      </c>
      <c r="J48" s="4">
        <f t="shared" si="2"/>
        <v>6.9999999999999993E-3</v>
      </c>
    </row>
    <row r="50" spans="1:7" x14ac:dyDescent="0.35">
      <c r="A50" s="3" t="s">
        <v>90</v>
      </c>
      <c r="G50" s="3"/>
    </row>
    <row r="51" spans="1:7" x14ac:dyDescent="0.35">
      <c r="G51" s="23"/>
    </row>
    <row r="53" spans="1:7" x14ac:dyDescent="0.35">
      <c r="A53" s="24" t="s">
        <v>93</v>
      </c>
    </row>
    <row r="54" spans="1:7" x14ac:dyDescent="0.35">
      <c r="A54" s="13" t="s">
        <v>92</v>
      </c>
      <c r="B54" s="13" t="s">
        <v>97</v>
      </c>
      <c r="C54" s="13" t="s">
        <v>4</v>
      </c>
      <c r="D54" s="13" t="s">
        <v>3</v>
      </c>
    </row>
    <row r="55" spans="1:7" x14ac:dyDescent="0.35">
      <c r="A55" s="13" t="s">
        <v>96</v>
      </c>
      <c r="B55" s="4">
        <v>1.88</v>
      </c>
      <c r="C55" s="4">
        <v>1.04</v>
      </c>
      <c r="D55" s="4">
        <v>3.4</v>
      </c>
    </row>
    <row r="56" spans="1:7" x14ac:dyDescent="0.35">
      <c r="A56" s="13" t="s">
        <v>94</v>
      </c>
      <c r="B56" s="4">
        <v>2.4500000000000002</v>
      </c>
      <c r="C56" s="4">
        <v>1.4</v>
      </c>
      <c r="D56" s="4">
        <v>4.2699999999999996</v>
      </c>
    </row>
    <row r="57" spans="1:7" x14ac:dyDescent="0.35">
      <c r="A57" s="13" t="s">
        <v>95</v>
      </c>
      <c r="B57" s="4">
        <v>7.78</v>
      </c>
      <c r="C57" s="4">
        <v>4.51</v>
      </c>
      <c r="D57" s="4">
        <v>13.42</v>
      </c>
    </row>
    <row r="60" spans="1:7" x14ac:dyDescent="0.35">
      <c r="A60" s="24" t="s">
        <v>98</v>
      </c>
    </row>
    <row r="61" spans="1:7" x14ac:dyDescent="0.35">
      <c r="A61" s="13" t="s">
        <v>92</v>
      </c>
      <c r="B61" s="4" t="s">
        <v>97</v>
      </c>
      <c r="C61" s="4" t="s">
        <v>4</v>
      </c>
      <c r="D61" s="4" t="s">
        <v>3</v>
      </c>
    </row>
    <row r="62" spans="1:7" x14ac:dyDescent="0.35">
      <c r="A62" s="13" t="s">
        <v>96</v>
      </c>
      <c r="B62" s="4">
        <v>2.86</v>
      </c>
      <c r="C62" s="4">
        <v>1.89</v>
      </c>
      <c r="D62" s="4">
        <v>4.33</v>
      </c>
    </row>
    <row r="63" spans="1:7" x14ac:dyDescent="0.35">
      <c r="A63" s="13" t="s">
        <v>94</v>
      </c>
      <c r="B63" s="4">
        <v>4.2300000000000004</v>
      </c>
      <c r="C63" s="4">
        <v>2.86</v>
      </c>
      <c r="D63" s="4">
        <v>6.25</v>
      </c>
    </row>
    <row r="64" spans="1:7" x14ac:dyDescent="0.35">
      <c r="A64" s="13" t="s">
        <v>95</v>
      </c>
      <c r="B64" s="4">
        <v>9.5</v>
      </c>
      <c r="C64" s="4">
        <v>6.36</v>
      </c>
      <c r="D64" s="4">
        <v>14.18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D9"/>
  <sheetViews>
    <sheetView workbookViewId="0">
      <selection activeCell="B3" sqref="B3:D9"/>
    </sheetView>
  </sheetViews>
  <sheetFormatPr defaultRowHeight="14.5" x14ac:dyDescent="0.35"/>
  <sheetData>
    <row r="1" spans="1:4" x14ac:dyDescent="0.35">
      <c r="A1" t="s">
        <v>235</v>
      </c>
    </row>
    <row r="2" spans="1:4" x14ac:dyDescent="0.35">
      <c r="C2" t="s">
        <v>237</v>
      </c>
      <c r="D2" t="s">
        <v>236</v>
      </c>
    </row>
    <row r="3" spans="1:4" x14ac:dyDescent="0.35">
      <c r="A3" s="41" t="s">
        <v>229</v>
      </c>
      <c r="B3">
        <v>15.5813953488371</v>
      </c>
      <c r="C3">
        <v>14.5348837209302</v>
      </c>
      <c r="D3">
        <v>16.6279069767441</v>
      </c>
    </row>
    <row r="4" spans="1:4" x14ac:dyDescent="0.35">
      <c r="A4" t="s">
        <v>230</v>
      </c>
      <c r="B4">
        <v>37.209302325581298</v>
      </c>
      <c r="C4">
        <v>34.767441860465098</v>
      </c>
      <c r="D4">
        <v>39.999999999999901</v>
      </c>
    </row>
    <row r="5" spans="1:4" x14ac:dyDescent="0.35">
      <c r="A5" t="s">
        <v>231</v>
      </c>
      <c r="B5">
        <v>43.139534883720899</v>
      </c>
      <c r="C5">
        <v>41.395348837209298</v>
      </c>
      <c r="D5">
        <v>45.232558139534802</v>
      </c>
    </row>
    <row r="6" spans="1:4" x14ac:dyDescent="0.35">
      <c r="A6" t="s">
        <v>10</v>
      </c>
      <c r="B6">
        <v>41.395348837209298</v>
      </c>
      <c r="C6">
        <v>38.953488372092998</v>
      </c>
      <c r="D6">
        <v>43.139534883720899</v>
      </c>
    </row>
    <row r="7" spans="1:4" x14ac:dyDescent="0.35">
      <c r="A7" t="s">
        <v>11</v>
      </c>
      <c r="B7">
        <v>37.906976744185997</v>
      </c>
      <c r="C7">
        <v>36.511627906976699</v>
      </c>
      <c r="D7">
        <v>39.651162790697597</v>
      </c>
    </row>
    <row r="8" spans="1:4" x14ac:dyDescent="0.35">
      <c r="A8" t="s">
        <v>12</v>
      </c>
      <c r="B8">
        <v>22.558139534883701</v>
      </c>
      <c r="C8">
        <v>19.767441860465102</v>
      </c>
      <c r="D8">
        <v>24.651162790697601</v>
      </c>
    </row>
    <row r="9" spans="1:4" x14ac:dyDescent="0.35">
      <c r="A9" t="s">
        <v>13</v>
      </c>
      <c r="B9">
        <v>13.4883720930232</v>
      </c>
      <c r="C9">
        <v>12.0930232558139</v>
      </c>
      <c r="D9">
        <v>14.883720930232499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HPV</vt:lpstr>
      <vt:lpstr>CIN Transition</vt:lpstr>
      <vt:lpstr>Screening and Treatment</vt:lpstr>
      <vt:lpstr>Cervical Cancer</vt:lpstr>
      <vt:lpstr>HPV2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Tan</dc:creator>
  <cp:lastModifiedBy>Nick Tan</cp:lastModifiedBy>
  <dcterms:created xsi:type="dcterms:W3CDTF">2016-12-08T23:26:26Z</dcterms:created>
  <dcterms:modified xsi:type="dcterms:W3CDTF">2018-06-11T17:11:09Z</dcterms:modified>
</cp:coreProperties>
</file>