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9200" windowHeight="693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1" l="1"/>
  <c r="AI3" i="1"/>
  <c r="B36" i="1" l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AI44" i="1"/>
  <c r="AJ36" i="1"/>
  <c r="AJ46" i="1" s="1"/>
  <c r="AJ3" i="1"/>
  <c r="AK36" i="1" s="1"/>
  <c r="AK3" i="1"/>
  <c r="AL44" i="1" s="1"/>
  <c r="AI45" i="1"/>
  <c r="AI46" i="1"/>
  <c r="AI47" i="1"/>
  <c r="AI22" i="1"/>
  <c r="AJ14" i="1"/>
  <c r="AJ15" i="1" s="1"/>
  <c r="AJ22" i="1"/>
  <c r="AJ2" i="1"/>
  <c r="AK12" i="1" s="1"/>
  <c r="AK2" i="1"/>
  <c r="AL12" i="1" s="1"/>
  <c r="AI23" i="1"/>
  <c r="AJ23" i="1"/>
  <c r="AI24" i="1"/>
  <c r="AJ24" i="1"/>
  <c r="AI25" i="1"/>
  <c r="AJ25" i="1"/>
  <c r="AJ13" i="1"/>
  <c r="AI14" i="1"/>
  <c r="AI15" i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AI38" i="1"/>
  <c r="AI39" i="1"/>
  <c r="AI40" i="1"/>
  <c r="AI41" i="1"/>
  <c r="AI42" i="1"/>
  <c r="AI43" i="1"/>
  <c r="AI37" i="1"/>
  <c r="L4" i="1"/>
  <c r="L5" i="1"/>
  <c r="L3" i="1"/>
  <c r="AI20" i="1"/>
  <c r="AI36" i="1"/>
  <c r="AJ12" i="1"/>
  <c r="AI16" i="1"/>
  <c r="AI17" i="1"/>
  <c r="AI18" i="1"/>
  <c r="AI19" i="1"/>
  <c r="AI21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  <c r="AJ16" i="1"/>
  <c r="AJ19" i="1"/>
  <c r="AJ18" i="1"/>
  <c r="AJ21" i="1"/>
  <c r="AJ17" i="1"/>
  <c r="AJ44" i="1" l="1"/>
  <c r="AK43" i="1"/>
  <c r="AK47" i="1"/>
  <c r="AK38" i="1"/>
  <c r="AK39" i="1"/>
  <c r="AK40" i="1"/>
  <c r="AK41" i="1"/>
  <c r="AK35" i="1"/>
  <c r="AK45" i="1"/>
  <c r="AK37" i="1"/>
  <c r="AK42" i="1"/>
  <c r="AK34" i="1"/>
  <c r="AK44" i="1"/>
  <c r="AK46" i="1"/>
  <c r="AL36" i="1"/>
  <c r="AJ42" i="1"/>
  <c r="AJ35" i="1"/>
  <c r="AL41" i="1"/>
  <c r="AJ40" i="1"/>
  <c r="AL43" i="1"/>
  <c r="AL37" i="1"/>
  <c r="AJ38" i="1"/>
  <c r="AL38" i="1"/>
  <c r="AJ37" i="1"/>
  <c r="AL47" i="1"/>
  <c r="AL39" i="1"/>
  <c r="AL45" i="1"/>
  <c r="AJ39" i="1"/>
  <c r="AJ47" i="1"/>
  <c r="AL46" i="1"/>
  <c r="AJ41" i="1"/>
  <c r="AJ45" i="1"/>
  <c r="AJ43" i="1"/>
  <c r="AJ34" i="1"/>
  <c r="AL42" i="1"/>
  <c r="AL40" i="1"/>
  <c r="AK14" i="1"/>
  <c r="AL14" i="1"/>
  <c r="AJ20" i="1"/>
  <c r="AL34" i="1" l="1"/>
  <c r="AL35" i="1"/>
  <c r="AL18" i="1"/>
  <c r="AL21" i="1"/>
  <c r="AL16" i="1"/>
  <c r="AL17" i="1"/>
  <c r="AL23" i="1"/>
  <c r="AL25" i="1"/>
  <c r="AL13" i="1"/>
  <c r="AL20" i="1"/>
  <c r="AL19" i="1"/>
  <c r="AL22" i="1"/>
  <c r="AL15" i="1"/>
  <c r="AL24" i="1"/>
  <c r="AK18" i="1"/>
  <c r="AK21" i="1"/>
  <c r="AK17" i="1"/>
  <c r="AK20" i="1"/>
  <c r="AK16" i="1"/>
  <c r="AK13" i="1"/>
  <c r="AK24" i="1"/>
  <c r="AK19" i="1"/>
  <c r="AK23" i="1"/>
  <c r="AK25" i="1"/>
  <c r="AK15" i="1"/>
  <c r="AK22" i="1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<sst xmlns="http://schemas.openxmlformats.org/spreadsheetml/2006/main" count="250" uniqueCount="109">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</sst>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11" fillId="2" borderId="0" xfId="0" applyFont="1" applyFill="1"/>
    <xf numFmtId="0" fontId="0" fillId="2" borderId="0" xfId="0" applyFill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Fill="1"/>
    <xf numFmtId="0" fontId="11" fillId="0" borderId="0" xfId="0" applyFont="1" applyFill="1"/>
    <xf numFmtId="0" fontId="6" fillId="0" borderId="0" xfId="0" applyFont="1" applyFill="1" applyBorder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0.14925373134328357</c:v>
                </c:pt>
                <c:pt idx="10">
                  <c:v>0.14925373134328357</c:v>
                </c:pt>
                <c:pt idx="11">
                  <c:v>0.14925373134328357</c:v>
                </c:pt>
                <c:pt idx="12">
                  <c:v>0.14925373134328357</c:v>
                </c:pt>
                <c:pt idx="13">
                  <c:v>0.14925373134328357</c:v>
                </c:pt>
                <c:pt idx="14">
                  <c:v>0.14925373134328357</c:v>
                </c:pt>
                <c:pt idx="15">
                  <c:v>0.14925373134328357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1.6967126193001062E-2</c:v>
                </c:pt>
                <c:pt idx="7">
                  <c:v>1.7321016166281754E-2</c:v>
                </c:pt>
                <c:pt idx="8">
                  <c:v>1.6146393972012917E-2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0</c:v>
                </c:pt>
                <c:pt idx="7">
                  <c:v>1.1547344110854503E-3</c:v>
                </c:pt>
                <c:pt idx="8">
                  <c:v>0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R1" zoomScale="80" zoomScaleNormal="80" workbookViewId="0">
      <selection activeCell="AI3" sqref="AI3"/>
    </sheetView>
  </sheetViews>
  <sheetFormatPr defaultRowHeight="15" x14ac:dyDescent="0.25"/>
  <cols>
    <col min="1" max="1" width="17.42578125" customWidth="1"/>
    <col min="2" max="2" width="11.140625" customWidth="1"/>
    <col min="3" max="3" width="10.85546875" customWidth="1"/>
    <col min="6" max="6" width="16.85546875" customWidth="1"/>
    <col min="8" max="9" width="12.28515625" bestFit="1" customWidth="1"/>
    <col min="11" max="12" width="12.28515625" bestFit="1" customWidth="1"/>
    <col min="14" max="14" width="25" customWidth="1"/>
    <col min="16" max="16" width="17.7109375" customWidth="1"/>
    <col min="17" max="17" width="19.85546875" customWidth="1"/>
    <col min="18" max="18" width="14.85546875" bestFit="1" customWidth="1"/>
    <col min="19" max="19" width="11.85546875" bestFit="1" customWidth="1"/>
    <col min="20" max="20" width="11.85546875" customWidth="1"/>
    <col min="21" max="21" width="15.42578125" customWidth="1"/>
    <col min="22" max="22" width="15.85546875" bestFit="1" customWidth="1"/>
    <col min="25" max="25" width="14.140625" customWidth="1"/>
    <col min="26" max="26" width="13.42578125" bestFit="1" customWidth="1"/>
    <col min="27" max="27" width="12.28515625" customWidth="1"/>
    <col min="28" max="29" width="13.42578125" bestFit="1" customWidth="1"/>
    <col min="30" max="30" width="10.85546875" customWidth="1"/>
    <col min="31" max="31" width="8.85546875" bestFit="1" customWidth="1"/>
    <col min="32" max="32" width="14.140625" customWidth="1"/>
    <col min="33" max="33" width="10.140625" bestFit="1" customWidth="1"/>
    <col min="35" max="35" width="15.5703125" bestFit="1" customWidth="1"/>
    <col min="36" max="36" width="13.42578125" bestFit="1" customWidth="1"/>
    <col min="37" max="38" width="12.28515625" bestFit="1" customWidth="1"/>
    <col min="40" max="40" width="15.85546875" customWidth="1"/>
  </cols>
  <sheetData>
    <row r="1" spans="1:42" ht="79.5" thickBot="1" x14ac:dyDescent="0.3">
      <c r="A1" s="1" t="s">
        <v>2</v>
      </c>
      <c r="B1" s="2" t="s">
        <v>0</v>
      </c>
      <c r="C1" s="2" t="s">
        <v>1</v>
      </c>
      <c r="F1" s="69" t="s">
        <v>3</v>
      </c>
      <c r="G1" s="70" t="s">
        <v>0</v>
      </c>
      <c r="H1" s="70"/>
      <c r="I1" s="70"/>
      <c r="J1" s="70" t="s">
        <v>1</v>
      </c>
      <c r="K1" s="70"/>
      <c r="L1" s="70"/>
      <c r="O1" s="71" t="s">
        <v>4</v>
      </c>
      <c r="P1" s="66" t="s">
        <v>5</v>
      </c>
      <c r="Q1" s="66" t="s">
        <v>6</v>
      </c>
      <c r="R1" s="75" t="s">
        <v>7</v>
      </c>
      <c r="S1" s="76"/>
      <c r="T1" s="76"/>
      <c r="U1" s="76"/>
      <c r="V1" s="77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48" thickBot="1" x14ac:dyDescent="0.3">
      <c r="A2" s="6" t="s">
        <v>15</v>
      </c>
      <c r="B2" s="23">
        <v>418189</v>
      </c>
      <c r="C2" s="23">
        <v>417311</v>
      </c>
      <c r="F2" s="69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72"/>
      <c r="P2" s="67"/>
      <c r="Q2" s="67"/>
      <c r="R2" s="66" t="s">
        <v>16</v>
      </c>
      <c r="S2" s="66" t="s">
        <v>17</v>
      </c>
      <c r="T2" s="66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5" t="s">
        <v>11</v>
      </c>
      <c r="AH2" s="6" t="s">
        <v>0</v>
      </c>
      <c r="AI2" s="23">
        <f>52*4.5</f>
        <v>234</v>
      </c>
      <c r="AJ2" s="23">
        <f>AI2/2</f>
        <v>117</v>
      </c>
      <c r="AK2" s="23">
        <f>AI2/2.4</f>
        <v>97.5</v>
      </c>
      <c r="AM2" t="s">
        <v>21</v>
      </c>
      <c r="AN2" s="25">
        <v>1985</v>
      </c>
      <c r="AO2" s="23">
        <v>0.2</v>
      </c>
      <c r="AP2" s="23">
        <v>0.2</v>
      </c>
    </row>
    <row r="3" spans="1:42" ht="33.6" customHeight="1" thickBot="1" x14ac:dyDescent="0.3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3"/>
      <c r="P3" s="68"/>
      <c r="Q3" s="68"/>
      <c r="R3" s="68"/>
      <c r="S3" s="68"/>
      <c r="T3" s="68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23">
        <f>52*4.5</f>
        <v>234</v>
      </c>
      <c r="AJ3" s="23">
        <f>AI3/2</f>
        <v>117</v>
      </c>
      <c r="AK3" s="23">
        <f>AI3/2.4</f>
        <v>97.5</v>
      </c>
      <c r="AN3" s="25">
        <v>1988</v>
      </c>
      <c r="AO3" s="23">
        <v>0.3</v>
      </c>
      <c r="AP3" s="23">
        <v>0.3</v>
      </c>
    </row>
    <row r="4" spans="1:42" ht="16.5" thickBot="1" x14ac:dyDescent="0.3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23">
        <v>0.1</v>
      </c>
      <c r="AP4" s="23">
        <v>0.1</v>
      </c>
    </row>
    <row r="5" spans="1:42" ht="16.5" thickBot="1" x14ac:dyDescent="0.3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4">
        <v>0.12</v>
      </c>
      <c r="AE5" s="46">
        <v>1.2</v>
      </c>
    </row>
    <row r="6" spans="1:42" ht="16.5" thickBot="1" x14ac:dyDescent="0.3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4">
        <v>2.2142857142857144</v>
      </c>
      <c r="AE6" s="47">
        <v>6.5</v>
      </c>
      <c r="AN6" t="s">
        <v>29</v>
      </c>
    </row>
    <row r="7" spans="1:42" ht="16.5" thickBot="1" x14ac:dyDescent="0.3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0.17499999999999999</v>
      </c>
      <c r="S7" s="23">
        <v>0.17499999999999999</v>
      </c>
      <c r="T7" s="23">
        <v>0.17499999999999999</v>
      </c>
      <c r="U7" s="23">
        <v>7.8799999999999995E-2</v>
      </c>
      <c r="V7" s="23">
        <v>4.7300000000000002E-2</v>
      </c>
      <c r="W7" s="23">
        <v>3.32E-2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4">
        <v>2.25</v>
      </c>
      <c r="AE7" s="47">
        <v>10</v>
      </c>
    </row>
    <row r="8" spans="1:42" ht="16.5" thickBot="1" x14ac:dyDescent="0.3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0.313</v>
      </c>
      <c r="S8" s="23">
        <v>0.313</v>
      </c>
      <c r="T8" s="23">
        <v>0.313</v>
      </c>
      <c r="U8" s="23">
        <v>0.1409</v>
      </c>
      <c r="V8" s="23">
        <v>8.4500000000000006E-2</v>
      </c>
      <c r="W8" s="23">
        <v>5.9499999999999997E-2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4">
        <v>2.2666666666666666</v>
      </c>
      <c r="AE8" s="47">
        <v>5.333333333333333</v>
      </c>
      <c r="AG8" s="18" t="s">
        <v>0</v>
      </c>
      <c r="AJ8" s="74" t="s">
        <v>106</v>
      </c>
      <c r="AK8" s="74"/>
      <c r="AL8" s="74"/>
    </row>
    <row r="9" spans="1:42" ht="16.5" thickBot="1" x14ac:dyDescent="0.3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v>1.6967126193001062E-2</v>
      </c>
      <c r="L9" s="24">
        <v>0</v>
      </c>
      <c r="O9" s="6" t="s">
        <v>31</v>
      </c>
      <c r="P9" s="23">
        <v>5.1399999999999996E-3</v>
      </c>
      <c r="Q9" s="23">
        <v>1.83E-3</v>
      </c>
      <c r="R9" s="23">
        <v>0.32400000000000001</v>
      </c>
      <c r="S9" s="23">
        <v>0.32400000000000001</v>
      </c>
      <c r="T9" s="23">
        <v>0.32400000000000001</v>
      </c>
      <c r="U9" s="23">
        <v>0.14580000000000001</v>
      </c>
      <c r="V9" s="23">
        <v>8.7499999999999994E-2</v>
      </c>
      <c r="W9" s="23">
        <v>6.1600000000000002E-2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4">
        <v>2.0625</v>
      </c>
      <c r="AE9" s="47">
        <v>0</v>
      </c>
      <c r="AG9" s="18" t="s">
        <v>101</v>
      </c>
      <c r="AI9" s="18" t="s">
        <v>102</v>
      </c>
      <c r="AJ9" s="18" t="s">
        <v>103</v>
      </c>
      <c r="AK9" s="52" t="s">
        <v>104</v>
      </c>
      <c r="AL9" s="18" t="s">
        <v>105</v>
      </c>
    </row>
    <row r="10" spans="1:42" ht="16.5" thickBot="1" x14ac:dyDescent="0.3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0.27100000000000002</v>
      </c>
      <c r="S10" s="23">
        <v>0.27100000000000002</v>
      </c>
      <c r="T10" s="23">
        <v>0.27100000000000002</v>
      </c>
      <c r="U10" s="23">
        <v>0.1221</v>
      </c>
      <c r="V10" s="23">
        <v>7.3200000000000001E-2</v>
      </c>
      <c r="W10" s="23">
        <v>5.1499999999999997E-2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4">
        <v>2.2666666666666666</v>
      </c>
      <c r="AE10" s="47">
        <v>9</v>
      </c>
      <c r="AG10" s="48" t="s">
        <v>74</v>
      </c>
      <c r="AJ10" s="43">
        <v>0</v>
      </c>
      <c r="AK10" s="43">
        <v>0</v>
      </c>
      <c r="AL10" s="43">
        <v>0</v>
      </c>
    </row>
    <row r="11" spans="1:42" ht="16.5" thickBot="1" x14ac:dyDescent="0.3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v>1.6146393972012917E-2</v>
      </c>
      <c r="L11" s="24">
        <v>0</v>
      </c>
      <c r="O11" s="6" t="s">
        <v>33</v>
      </c>
      <c r="P11" s="23">
        <v>7.1500000000000001E-3</v>
      </c>
      <c r="Q11" s="23">
        <v>3.15E-3</v>
      </c>
      <c r="R11" s="23">
        <v>0.20100000000000001</v>
      </c>
      <c r="S11" s="23">
        <v>0.20100000000000001</v>
      </c>
      <c r="T11" s="23">
        <v>0.20100000000000001</v>
      </c>
      <c r="U11" s="23">
        <v>9.0499999999999997E-2</v>
      </c>
      <c r="V11" s="23">
        <v>5.4300000000000001E-2</v>
      </c>
      <c r="W11" s="23">
        <v>3.8199999999999998E-2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4">
        <v>2.2666666666666666</v>
      </c>
      <c r="AE11" s="47">
        <v>0</v>
      </c>
      <c r="AG11" s="48" t="s">
        <v>72</v>
      </c>
      <c r="AJ11" s="43">
        <v>0</v>
      </c>
      <c r="AK11" s="43">
        <v>0</v>
      </c>
      <c r="AL11" s="43">
        <v>0</v>
      </c>
    </row>
    <row r="12" spans="1:42" ht="16.5" thickBot="1" x14ac:dyDescent="0.3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v>0.14925373134328357</v>
      </c>
      <c r="I12" s="24">
        <v>0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0.125</v>
      </c>
      <c r="S12" s="23">
        <v>0.125</v>
      </c>
      <c r="T12" s="23">
        <v>0.125</v>
      </c>
      <c r="U12" s="23">
        <v>5.6300000000000003E-2</v>
      </c>
      <c r="V12" s="23">
        <v>3.3799999999999997E-2</v>
      </c>
      <c r="W12" s="23">
        <v>2.3800000000000002E-2</v>
      </c>
      <c r="Y12" s="6" t="s">
        <v>36</v>
      </c>
      <c r="Z12" s="23">
        <v>0.7192982456140351</v>
      </c>
      <c r="AA12" s="23">
        <v>2.3250000000000002</v>
      </c>
      <c r="AB12" s="23">
        <v>0</v>
      </c>
      <c r="AC12" s="23">
        <v>0.68708971553610498</v>
      </c>
      <c r="AD12" s="44">
        <v>2.2666666666666666</v>
      </c>
      <c r="AE12" s="47">
        <v>0</v>
      </c>
      <c r="AG12" s="48" t="s">
        <v>87</v>
      </c>
      <c r="AH12" s="12">
        <v>1</v>
      </c>
      <c r="AI12" s="12">
        <v>0.25</v>
      </c>
      <c r="AJ12" s="42">
        <f>AI2*$AI$12</f>
        <v>58.5</v>
      </c>
      <c r="AK12" s="42">
        <f>AJ2*$AI$12</f>
        <v>29.25</v>
      </c>
      <c r="AL12" s="42">
        <f>AK2*$AI$12</f>
        <v>24.375</v>
      </c>
    </row>
    <row r="13" spans="1:42" ht="16.5" thickBot="1" x14ac:dyDescent="0.3">
      <c r="A13" s="55" t="s">
        <v>38</v>
      </c>
      <c r="B13" s="56">
        <v>70487</v>
      </c>
      <c r="C13" s="56">
        <v>82330</v>
      </c>
      <c r="F13" s="11" t="s">
        <v>37</v>
      </c>
      <c r="G13" s="24">
        <v>0.85074626865671632</v>
      </c>
      <c r="H13" s="24">
        <v>0.14925373134328357</v>
      </c>
      <c r="I13" s="24">
        <v>0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5.2999999999999999E-2</v>
      </c>
      <c r="S13" s="23">
        <v>5.2999999999999999E-2</v>
      </c>
      <c r="T13" s="23">
        <v>5.2999999999999999E-2</v>
      </c>
      <c r="U13" s="23">
        <v>2.3900000000000001E-2</v>
      </c>
      <c r="V13" s="23">
        <v>1.43E-2</v>
      </c>
      <c r="W13" s="23">
        <v>1.01E-2</v>
      </c>
      <c r="Y13" s="6" t="s">
        <v>37</v>
      </c>
      <c r="Z13" s="23">
        <v>0.7192982456140351</v>
      </c>
      <c r="AA13" s="23">
        <v>2.3250000000000002</v>
      </c>
      <c r="AB13" s="23">
        <v>0</v>
      </c>
      <c r="AC13" s="23">
        <v>0.68708971553610498</v>
      </c>
      <c r="AD13" s="44">
        <v>2.2666666666666666</v>
      </c>
      <c r="AE13" s="47">
        <v>0</v>
      </c>
      <c r="AG13" s="48" t="s">
        <v>88</v>
      </c>
      <c r="AH13" s="12">
        <v>5</v>
      </c>
      <c r="AI13" s="12">
        <v>0.98</v>
      </c>
      <c r="AJ13" s="42">
        <f>AJ14*$AI$13</f>
        <v>229.32</v>
      </c>
      <c r="AK13" s="42">
        <f>AK14*$AI$13</f>
        <v>114.66</v>
      </c>
      <c r="AL13" s="42">
        <f>AL14*$AI$13</f>
        <v>95.55</v>
      </c>
    </row>
    <row r="14" spans="1:42" ht="16.5" thickBot="1" x14ac:dyDescent="0.3">
      <c r="A14" s="53" t="s">
        <v>97</v>
      </c>
      <c r="B14" s="57">
        <f>314094/6.27</f>
        <v>50094.736842105267</v>
      </c>
      <c r="C14" s="57">
        <f>366793/6.36</f>
        <v>57671.85534591195</v>
      </c>
      <c r="F14" s="11" t="s">
        <v>38</v>
      </c>
      <c r="G14" s="24">
        <v>0.85074626865671632</v>
      </c>
      <c r="H14" s="24">
        <v>0.14925373134328357</v>
      </c>
      <c r="I14" s="24">
        <v>0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0</v>
      </c>
      <c r="AC14" s="23">
        <v>0.68708971553610498</v>
      </c>
      <c r="AD14" s="44">
        <v>2.2666666666666666</v>
      </c>
      <c r="AE14" s="47">
        <v>0</v>
      </c>
      <c r="AG14" s="48" t="s">
        <v>89</v>
      </c>
      <c r="AH14" s="12">
        <v>10</v>
      </c>
      <c r="AI14">
        <f t="shared" ref="AI14:AI25" si="2">EXP(LN(0.5)*AH12/20)</f>
        <v>0.9659363289248456</v>
      </c>
      <c r="AJ14" s="42">
        <f>AI2</f>
        <v>234</v>
      </c>
      <c r="AK14" s="42">
        <f>AJ2</f>
        <v>117</v>
      </c>
      <c r="AL14" s="42">
        <f>AK2</f>
        <v>97.5</v>
      </c>
    </row>
    <row r="15" spans="1:42" ht="16.5" thickBot="1" x14ac:dyDescent="0.3">
      <c r="A15" s="53" t="s">
        <v>98</v>
      </c>
      <c r="B15" s="57">
        <f>224490/6.27</f>
        <v>35803.827751196171</v>
      </c>
      <c r="C15" s="57">
        <f>282911/6.36</f>
        <v>44482.861635220121</v>
      </c>
      <c r="F15" s="53" t="s">
        <v>97</v>
      </c>
      <c r="G15" s="54">
        <v>0.85074626865671632</v>
      </c>
      <c r="H15" s="54">
        <v>0.14925373134328357</v>
      </c>
      <c r="I15" s="54">
        <v>0</v>
      </c>
      <c r="J15" s="54">
        <v>0.99568965517241381</v>
      </c>
      <c r="K15" s="54">
        <v>2.8735632183908046E-3</v>
      </c>
      <c r="L15" s="54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53" t="s">
        <v>97</v>
      </c>
      <c r="Z15" s="60">
        <v>0.7192982456140351</v>
      </c>
      <c r="AA15" s="60">
        <v>2.3250000000000002</v>
      </c>
      <c r="AB15" s="60">
        <v>0</v>
      </c>
      <c r="AC15" s="60">
        <v>0.68708971553610498</v>
      </c>
      <c r="AD15" s="61">
        <v>2.2666666666666666</v>
      </c>
      <c r="AE15" s="62">
        <v>0</v>
      </c>
      <c r="AG15" s="48" t="s">
        <v>90</v>
      </c>
      <c r="AH15" s="12">
        <v>15</v>
      </c>
      <c r="AI15">
        <f t="shared" si="2"/>
        <v>0.8408964152537145</v>
      </c>
      <c r="AJ15" s="42">
        <f t="shared" ref="AJ15:AJ25" si="3">$AJ$14*AI15</f>
        <v>196.76976116936919</v>
      </c>
      <c r="AK15" s="42">
        <f t="shared" ref="AK15:AK25" si="4">$AK$14*AI15</f>
        <v>98.384880584684595</v>
      </c>
      <c r="AL15" s="42">
        <f t="shared" ref="AL15:AL25" si="5">$AL$14*AI15</f>
        <v>81.987400487237167</v>
      </c>
    </row>
    <row r="16" spans="1:42" ht="16.5" thickBot="1" x14ac:dyDescent="0.3">
      <c r="A16" s="53" t="s">
        <v>99</v>
      </c>
      <c r="B16" s="57">
        <f>151123/6.27</f>
        <v>24102.551834130783</v>
      </c>
      <c r="C16" s="57">
        <f>215469/6.36</f>
        <v>33878.773584905655</v>
      </c>
      <c r="F16" s="53" t="s">
        <v>98</v>
      </c>
      <c r="G16" s="54">
        <v>0.85074626865671632</v>
      </c>
      <c r="H16" s="54">
        <v>0.14925373134328357</v>
      </c>
      <c r="I16" s="54">
        <v>0</v>
      </c>
      <c r="J16" s="54">
        <v>0.99568965517241381</v>
      </c>
      <c r="K16" s="54">
        <v>2.8735632183908046E-3</v>
      </c>
      <c r="L16" s="54">
        <v>1.4367816091954023E-3</v>
      </c>
      <c r="O16" s="53" t="s">
        <v>97</v>
      </c>
      <c r="P16" s="60">
        <v>2.0809999999999999E-2</v>
      </c>
      <c r="Q16" s="60">
        <v>1.2930000000000001E-2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Y16" s="53" t="s">
        <v>98</v>
      </c>
      <c r="Z16" s="60">
        <v>0.7192982456140351</v>
      </c>
      <c r="AA16" s="60">
        <v>2.3250000000000002</v>
      </c>
      <c r="AB16" s="60">
        <v>0</v>
      </c>
      <c r="AC16" s="60">
        <v>0.68708971553610498</v>
      </c>
      <c r="AD16" s="61">
        <v>2.2666666666666666</v>
      </c>
      <c r="AE16" s="62">
        <v>0</v>
      </c>
      <c r="AG16" s="48" t="s">
        <v>91</v>
      </c>
      <c r="AH16" s="12">
        <v>20</v>
      </c>
      <c r="AI16">
        <f t="shared" si="2"/>
        <v>0.70710678118654757</v>
      </c>
      <c r="AJ16" s="42">
        <f t="shared" si="3"/>
        <v>165.46298679765212</v>
      </c>
      <c r="AK16" s="42">
        <f t="shared" si="4"/>
        <v>82.731493398826061</v>
      </c>
      <c r="AL16" s="42">
        <f t="shared" si="5"/>
        <v>68.942911165688386</v>
      </c>
    </row>
    <row r="17" spans="1:38" ht="16.5" thickBot="1" x14ac:dyDescent="0.3">
      <c r="A17" s="53" t="s">
        <v>100</v>
      </c>
      <c r="B17" s="57">
        <f>89288/6.27</f>
        <v>14240.510366826158</v>
      </c>
      <c r="C17" s="57">
        <f>144901/6.36</f>
        <v>22783.176100628931</v>
      </c>
      <c r="F17" s="53" t="s">
        <v>99</v>
      </c>
      <c r="G17" s="54">
        <v>0.85074626865671632</v>
      </c>
      <c r="H17" s="54">
        <v>0.14925373134328357</v>
      </c>
      <c r="I17" s="54">
        <v>0</v>
      </c>
      <c r="J17" s="54">
        <v>0.99568965517241381</v>
      </c>
      <c r="K17" s="54">
        <v>2.8735632183908046E-3</v>
      </c>
      <c r="L17" s="54">
        <v>1.4367816091954023E-3</v>
      </c>
      <c r="O17" s="53" t="s">
        <v>98</v>
      </c>
      <c r="P17" s="60">
        <v>2.0809999999999999E-2</v>
      </c>
      <c r="Q17" s="60">
        <v>1.2930000000000001E-2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Y17" s="53" t="s">
        <v>99</v>
      </c>
      <c r="Z17" s="60">
        <v>0.7192982456140351</v>
      </c>
      <c r="AA17" s="60">
        <v>2.3250000000000002</v>
      </c>
      <c r="AB17" s="60">
        <v>0</v>
      </c>
      <c r="AC17" s="60">
        <v>0.68708971553610498</v>
      </c>
      <c r="AD17" s="61">
        <v>2.2666666666666666</v>
      </c>
      <c r="AE17" s="62">
        <v>0</v>
      </c>
      <c r="AG17" s="48" t="s">
        <v>92</v>
      </c>
      <c r="AH17" s="12">
        <v>25</v>
      </c>
      <c r="AI17">
        <f t="shared" si="2"/>
        <v>0.59460355750136051</v>
      </c>
      <c r="AJ17" s="42">
        <f t="shared" si="3"/>
        <v>139.13723245531835</v>
      </c>
      <c r="AK17" s="42">
        <f t="shared" si="4"/>
        <v>69.568616227659177</v>
      </c>
      <c r="AL17" s="42">
        <f t="shared" si="5"/>
        <v>57.97384685638265</v>
      </c>
    </row>
    <row r="18" spans="1:38" ht="16.5" thickBot="1" x14ac:dyDescent="0.3">
      <c r="A18" s="58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53" t="s">
        <v>100</v>
      </c>
      <c r="G18" s="54">
        <v>0.85074626865671632</v>
      </c>
      <c r="H18" s="54">
        <v>0.14925373134328357</v>
      </c>
      <c r="I18" s="54">
        <v>0</v>
      </c>
      <c r="J18" s="54">
        <v>0.99568965517241381</v>
      </c>
      <c r="K18" s="54">
        <v>2.8735632183908046E-3</v>
      </c>
      <c r="L18" s="54">
        <v>1.4367816091954023E-3</v>
      </c>
      <c r="O18" s="53" t="s">
        <v>99</v>
      </c>
      <c r="P18" s="60">
        <v>2.0809999999999999E-2</v>
      </c>
      <c r="Q18" s="60">
        <v>1.2930000000000001E-2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30"/>
      <c r="Y18" s="53" t="s">
        <v>100</v>
      </c>
      <c r="Z18" s="60">
        <v>0.7192982456140351</v>
      </c>
      <c r="AA18" s="60">
        <v>2.3250000000000002</v>
      </c>
      <c r="AB18" s="60">
        <v>0</v>
      </c>
      <c r="AC18" s="60">
        <v>0.68708971553610498</v>
      </c>
      <c r="AD18" s="61">
        <v>2.2666666666666666</v>
      </c>
      <c r="AE18" s="62">
        <v>0</v>
      </c>
      <c r="AG18" s="48" t="s">
        <v>93</v>
      </c>
      <c r="AH18" s="12">
        <v>30</v>
      </c>
      <c r="AI18">
        <f t="shared" si="2"/>
        <v>0.5</v>
      </c>
      <c r="AJ18" s="42">
        <f t="shared" si="3"/>
        <v>117</v>
      </c>
      <c r="AK18" s="42">
        <f t="shared" si="4"/>
        <v>58.5</v>
      </c>
      <c r="AL18" s="42">
        <f t="shared" si="5"/>
        <v>48.75</v>
      </c>
    </row>
    <row r="19" spans="1:38" ht="16.5" thickBot="1" x14ac:dyDescent="0.3">
      <c r="A19" s="12"/>
      <c r="B19" s="12"/>
      <c r="O19" s="53" t="s">
        <v>100</v>
      </c>
      <c r="P19" s="60">
        <v>2.0809999999999999E-2</v>
      </c>
      <c r="Q19" s="60">
        <v>1.2930000000000001E-2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AG19" s="48" t="s">
        <v>94</v>
      </c>
      <c r="AH19" s="12">
        <v>35</v>
      </c>
      <c r="AI19">
        <f t="shared" si="2"/>
        <v>0.42044820762685725</v>
      </c>
      <c r="AJ19" s="42">
        <f t="shared" si="3"/>
        <v>98.384880584684595</v>
      </c>
      <c r="AK19" s="42">
        <f t="shared" si="4"/>
        <v>49.192440292342297</v>
      </c>
      <c r="AL19" s="42">
        <f t="shared" si="5"/>
        <v>40.993700243618584</v>
      </c>
    </row>
    <row r="20" spans="1:38" ht="15.75" x14ac:dyDescent="0.25">
      <c r="A20" s="12"/>
      <c r="B20" s="12"/>
      <c r="AG20" s="48" t="s">
        <v>95</v>
      </c>
      <c r="AH20" s="12">
        <v>40</v>
      </c>
      <c r="AI20">
        <f t="shared" si="2"/>
        <v>0.35355339059327379</v>
      </c>
      <c r="AJ20" s="42">
        <f t="shared" si="3"/>
        <v>82.731493398826061</v>
      </c>
      <c r="AK20" s="42">
        <f t="shared" si="4"/>
        <v>41.36574669941303</v>
      </c>
      <c r="AL20" s="42">
        <f t="shared" si="5"/>
        <v>34.471455582844193</v>
      </c>
    </row>
    <row r="21" spans="1:38" ht="15.75" x14ac:dyDescent="0.25">
      <c r="Y21" t="s">
        <v>84</v>
      </c>
      <c r="AG21" s="48" t="s">
        <v>96</v>
      </c>
      <c r="AH21" s="12">
        <v>45</v>
      </c>
      <c r="AI21">
        <f t="shared" si="2"/>
        <v>0.29730177875068031</v>
      </c>
      <c r="AJ21" s="42">
        <f t="shared" si="3"/>
        <v>69.568616227659192</v>
      </c>
      <c r="AK21" s="42">
        <f t="shared" si="4"/>
        <v>34.784308113829596</v>
      </c>
      <c r="AL21" s="42">
        <f t="shared" si="5"/>
        <v>28.986923428191332</v>
      </c>
    </row>
    <row r="22" spans="1:38" ht="15.75" x14ac:dyDescent="0.25">
      <c r="A22" s="12"/>
      <c r="B22" s="12"/>
      <c r="Y22" s="13" t="s">
        <v>40</v>
      </c>
      <c r="AG22" s="48" t="s">
        <v>97</v>
      </c>
      <c r="AH22" s="12">
        <v>50</v>
      </c>
      <c r="AI22">
        <f t="shared" si="2"/>
        <v>0.25</v>
      </c>
      <c r="AJ22" s="42">
        <f t="shared" si="3"/>
        <v>58.5</v>
      </c>
      <c r="AK22" s="42">
        <f t="shared" si="4"/>
        <v>29.25</v>
      </c>
      <c r="AL22" s="42">
        <f t="shared" si="5"/>
        <v>24.375</v>
      </c>
    </row>
    <row r="23" spans="1:38" ht="31.5" x14ac:dyDescent="0.25">
      <c r="A23" s="12" t="s">
        <v>39</v>
      </c>
      <c r="B23" s="12"/>
      <c r="F23" s="48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48" t="s">
        <v>98</v>
      </c>
      <c r="AH23" s="12">
        <v>55</v>
      </c>
      <c r="AI23">
        <f t="shared" si="2"/>
        <v>0.21022410381342865</v>
      </c>
      <c r="AJ23" s="42">
        <f t="shared" si="3"/>
        <v>49.192440292342305</v>
      </c>
      <c r="AK23" s="42">
        <f t="shared" si="4"/>
        <v>24.596220146171152</v>
      </c>
      <c r="AL23" s="42">
        <f t="shared" si="5"/>
        <v>20.496850121809295</v>
      </c>
    </row>
    <row r="24" spans="1:38" ht="31.5" x14ac:dyDescent="0.2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0.45028571428571429</v>
      </c>
      <c r="S24" s="41">
        <f>V7/$R$7</f>
        <v>0.2702857142857143</v>
      </c>
      <c r="T24" s="41">
        <f>W7/$R$7</f>
        <v>0.18971428571428572</v>
      </c>
      <c r="AG24" s="48" t="s">
        <v>99</v>
      </c>
      <c r="AH24" s="12">
        <v>60</v>
      </c>
      <c r="AI24">
        <f t="shared" si="2"/>
        <v>0.17677669529663689</v>
      </c>
      <c r="AJ24" s="42">
        <f t="shared" si="3"/>
        <v>41.36574669941303</v>
      </c>
      <c r="AK24" s="42">
        <f t="shared" si="4"/>
        <v>20.682873349706515</v>
      </c>
      <c r="AL24" s="42">
        <f t="shared" si="5"/>
        <v>17.235727791422097</v>
      </c>
    </row>
    <row r="25" spans="1:38" ht="15.75" x14ac:dyDescent="0.25">
      <c r="AG25" s="48" t="s">
        <v>100</v>
      </c>
      <c r="AH25" s="12">
        <v>65</v>
      </c>
      <c r="AI25">
        <f t="shared" si="2"/>
        <v>0.14865088937534016</v>
      </c>
      <c r="AJ25" s="42">
        <f t="shared" si="3"/>
        <v>34.784308113829596</v>
      </c>
      <c r="AK25" s="42">
        <f t="shared" si="4"/>
        <v>17.392154056914798</v>
      </c>
      <c r="AL25" s="42">
        <f t="shared" si="5"/>
        <v>14.493461714095666</v>
      </c>
    </row>
    <row r="26" spans="1:38" ht="15.75" x14ac:dyDescent="0.25">
      <c r="L26" s="14"/>
      <c r="AI26" s="50"/>
      <c r="AJ26" s="51"/>
      <c r="AK26" s="51"/>
      <c r="AL26" s="51"/>
    </row>
    <row r="27" spans="1:38" x14ac:dyDescent="0.25">
      <c r="AI27" s="50"/>
      <c r="AJ27" s="51"/>
      <c r="AK27" s="51"/>
      <c r="AL27" s="51"/>
    </row>
    <row r="30" spans="1:38" x14ac:dyDescent="0.25">
      <c r="AG30" s="49" t="s">
        <v>1</v>
      </c>
      <c r="AJ30" s="74" t="s">
        <v>106</v>
      </c>
      <c r="AK30" s="74"/>
      <c r="AL30" s="74"/>
    </row>
    <row r="31" spans="1:38" ht="30" x14ac:dyDescent="0.25">
      <c r="A31" s="59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49" t="s">
        <v>4</v>
      </c>
      <c r="AI31" s="18" t="s">
        <v>102</v>
      </c>
      <c r="AJ31" s="18" t="s">
        <v>103</v>
      </c>
      <c r="AK31" s="18" t="s">
        <v>104</v>
      </c>
      <c r="AL31" s="18" t="s">
        <v>105</v>
      </c>
    </row>
    <row r="32" spans="1:38" ht="15.75" x14ac:dyDescent="0.2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48" t="s">
        <v>74</v>
      </c>
      <c r="AJ32" s="43">
        <v>0</v>
      </c>
      <c r="AK32" s="43">
        <v>0</v>
      </c>
      <c r="AL32" s="43">
        <v>0</v>
      </c>
    </row>
    <row r="33" spans="1:38" ht="15.75" x14ac:dyDescent="0.2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48" t="s">
        <v>72</v>
      </c>
      <c r="AJ33" s="43">
        <v>0</v>
      </c>
      <c r="AK33" s="43">
        <v>0</v>
      </c>
      <c r="AL33" s="43">
        <v>0</v>
      </c>
    </row>
    <row r="34" spans="1:38" ht="15.75" x14ac:dyDescent="0.25">
      <c r="O34" s="35" t="s">
        <v>74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G34" s="48" t="s">
        <v>87</v>
      </c>
      <c r="AI34">
        <v>0.27</v>
      </c>
      <c r="AJ34" s="43">
        <f>AI34*$AJ$36</f>
        <v>63.180000000000007</v>
      </c>
      <c r="AK34" s="43">
        <f>AK36*AI34</f>
        <v>31.590000000000003</v>
      </c>
      <c r="AL34" s="43">
        <f>AL36*AI34</f>
        <v>26.325000000000003</v>
      </c>
    </row>
    <row r="35" spans="1:38" ht="15.75" x14ac:dyDescent="0.25">
      <c r="A35" t="s">
        <v>108</v>
      </c>
      <c r="B35" t="s">
        <v>0</v>
      </c>
      <c r="C35" t="s">
        <v>1</v>
      </c>
      <c r="O35" s="35" t="s">
        <v>72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G35" s="48" t="s">
        <v>88</v>
      </c>
      <c r="AI35">
        <v>0.9</v>
      </c>
      <c r="AJ35" s="43">
        <f>AI35*$AJ$36</f>
        <v>210.6</v>
      </c>
      <c r="AK35" s="43">
        <f>AI35*AK36</f>
        <v>105.3</v>
      </c>
      <c r="AL35" s="43">
        <f>AL36*AI35</f>
        <v>87.75</v>
      </c>
    </row>
    <row r="36" spans="1:38" ht="16.5" thickBot="1" x14ac:dyDescent="0.3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G36" s="48" t="s">
        <v>89</v>
      </c>
      <c r="AH36" s="12">
        <v>1</v>
      </c>
      <c r="AI36">
        <f>EXP(LN(0.5)*AH36/20)</f>
        <v>0.9659363289248456</v>
      </c>
      <c r="AJ36" s="43">
        <f>AI3</f>
        <v>234</v>
      </c>
      <c r="AK36" s="43">
        <f>AJ3</f>
        <v>117</v>
      </c>
      <c r="AL36" s="43">
        <f>AK3</f>
        <v>97.5</v>
      </c>
    </row>
    <row r="37" spans="1:38" ht="16.5" thickBot="1" x14ac:dyDescent="0.3">
      <c r="A37" s="6" t="s">
        <v>22</v>
      </c>
      <c r="B37" s="23">
        <v>-361938</v>
      </c>
      <c r="C37" s="23">
        <v>361594</v>
      </c>
      <c r="O37" s="36" t="s">
        <v>28</v>
      </c>
      <c r="P37" s="64">
        <v>8.3000000000000004E-2</v>
      </c>
      <c r="Q37" s="64">
        <v>8.7999999999999995E-2</v>
      </c>
      <c r="R37" s="64">
        <v>0.10100000000000001</v>
      </c>
      <c r="S37" s="64">
        <v>9.0999999999999998E-2</v>
      </c>
      <c r="T37" s="64">
        <v>9.0999999999999998E-2</v>
      </c>
      <c r="U37" s="64">
        <v>0.10199999999999999</v>
      </c>
      <c r="V37" s="64">
        <v>8.5000000000000006E-2</v>
      </c>
      <c r="W37" s="64">
        <v>9.1999999999999998E-2</v>
      </c>
      <c r="X37" s="64">
        <v>0.09</v>
      </c>
      <c r="Y37" s="64">
        <v>8.4000000000000005E-2</v>
      </c>
      <c r="Z37" s="64">
        <v>8.2000000000000003E-2</v>
      </c>
      <c r="AA37" s="64">
        <v>8.7999999999999995E-2</v>
      </c>
      <c r="AB37" s="64">
        <v>8.3000000000000004E-2</v>
      </c>
      <c r="AC37" s="64">
        <v>7.5999999999999998E-2</v>
      </c>
      <c r="AD37" s="64">
        <v>7.4999999999999997E-2</v>
      </c>
      <c r="AE37" s="64">
        <v>7.2999999999999995E-2</v>
      </c>
      <c r="AG37" s="48" t="s">
        <v>90</v>
      </c>
      <c r="AH37" s="12">
        <v>5</v>
      </c>
      <c r="AI37">
        <f t="shared" ref="AI37:AI43" si="6">EXP(LN(0.5)*AH37/20)</f>
        <v>0.8408964152537145</v>
      </c>
      <c r="AJ37" s="43">
        <f t="shared" ref="AJ37:AJ47" si="7">$AJ$36*AI37</f>
        <v>196.76976116936919</v>
      </c>
      <c r="AK37" s="43">
        <f t="shared" ref="AK37:AK47" si="8">$AK$36*AI37</f>
        <v>98.384880584684595</v>
      </c>
      <c r="AL37" s="43">
        <f>$AK$3*AI37</f>
        <v>81.987400487237167</v>
      </c>
    </row>
    <row r="38" spans="1:38" ht="16.5" thickBot="1" x14ac:dyDescent="0.3">
      <c r="A38" s="6" t="s">
        <v>25</v>
      </c>
      <c r="B38" s="23">
        <v>-327171</v>
      </c>
      <c r="C38" s="23">
        <v>329333</v>
      </c>
      <c r="O38" s="28" t="s">
        <v>30</v>
      </c>
      <c r="P38" s="64">
        <v>0.191</v>
      </c>
      <c r="Q38" s="64">
        <v>0.19</v>
      </c>
      <c r="R38" s="64">
        <v>0.186</v>
      </c>
      <c r="S38" s="64">
        <v>0.17599999999999999</v>
      </c>
      <c r="T38" s="64">
        <v>0.158</v>
      </c>
      <c r="U38" s="64">
        <v>0.14299999999999999</v>
      </c>
      <c r="V38" s="64">
        <v>0.14699999999999999</v>
      </c>
      <c r="W38" s="64">
        <v>0.16600000000000001</v>
      </c>
      <c r="X38" s="64">
        <v>0.14199999999999999</v>
      </c>
      <c r="Y38" s="64">
        <v>0.154</v>
      </c>
      <c r="Z38" s="64">
        <v>0.13700000000000001</v>
      </c>
      <c r="AA38" s="64">
        <v>0.13400000000000001</v>
      </c>
      <c r="AB38" s="64">
        <v>0.14499999999999999</v>
      </c>
      <c r="AC38" s="64">
        <v>0.14799999999999999</v>
      </c>
      <c r="AD38" s="64">
        <v>0.14699999999999999</v>
      </c>
      <c r="AE38" s="64">
        <v>0.152</v>
      </c>
      <c r="AG38" s="48" t="s">
        <v>91</v>
      </c>
      <c r="AH38" s="12">
        <v>10</v>
      </c>
      <c r="AI38">
        <f t="shared" si="6"/>
        <v>0.70710678118654757</v>
      </c>
      <c r="AJ38" s="43">
        <f t="shared" si="7"/>
        <v>165.46298679765212</v>
      </c>
      <c r="AK38" s="43">
        <f t="shared" si="8"/>
        <v>82.731493398826061</v>
      </c>
      <c r="AL38" s="43">
        <f t="shared" ref="AL38:AL43" si="9">$AK$3*AI38</f>
        <v>68.942911165688386</v>
      </c>
    </row>
    <row r="39" spans="1:38" ht="16.5" thickBot="1" x14ac:dyDescent="0.3">
      <c r="A39" s="6" t="s">
        <v>28</v>
      </c>
      <c r="B39" s="23">
        <v>-289627</v>
      </c>
      <c r="C39" s="23">
        <v>296947</v>
      </c>
      <c r="O39" s="28" t="s">
        <v>31</v>
      </c>
      <c r="P39" s="64">
        <v>0.19700000000000001</v>
      </c>
      <c r="Q39" s="64">
        <v>0.20499999999999999</v>
      </c>
      <c r="R39" s="64">
        <v>0.20100000000000001</v>
      </c>
      <c r="S39" s="64">
        <v>0.185</v>
      </c>
      <c r="T39" s="64">
        <v>0.184</v>
      </c>
      <c r="U39" s="64">
        <v>0.17899999999999999</v>
      </c>
      <c r="V39" s="64">
        <v>0.161</v>
      </c>
      <c r="W39" s="64">
        <v>0.17199999999999999</v>
      </c>
      <c r="X39" s="64">
        <v>0.13300000000000001</v>
      </c>
      <c r="Y39" s="64">
        <v>0.14399999999999999</v>
      </c>
      <c r="Z39" s="64">
        <v>0.13300000000000001</v>
      </c>
      <c r="AA39" s="64">
        <v>0.13</v>
      </c>
      <c r="AB39" s="64">
        <v>0.13500000000000001</v>
      </c>
      <c r="AC39" s="64">
        <v>0.13100000000000001</v>
      </c>
      <c r="AD39" s="64">
        <v>0.126</v>
      </c>
      <c r="AE39" s="64">
        <v>0.11700000000000001</v>
      </c>
      <c r="AG39" s="48" t="s">
        <v>92</v>
      </c>
      <c r="AH39" s="12">
        <v>15</v>
      </c>
      <c r="AI39">
        <f t="shared" si="6"/>
        <v>0.59460355750136051</v>
      </c>
      <c r="AJ39" s="43">
        <f t="shared" si="7"/>
        <v>139.13723245531835</v>
      </c>
      <c r="AK39" s="43">
        <f t="shared" si="8"/>
        <v>69.568616227659177</v>
      </c>
      <c r="AL39" s="43">
        <f t="shared" si="9"/>
        <v>57.97384685638265</v>
      </c>
    </row>
    <row r="40" spans="1:38" ht="16.5" thickBot="1" x14ac:dyDescent="0.3">
      <c r="A40" s="6" t="s">
        <v>30</v>
      </c>
      <c r="B40" s="23">
        <v>-262704</v>
      </c>
      <c r="C40" s="23">
        <v>273204</v>
      </c>
      <c r="O40" s="28" t="s">
        <v>34</v>
      </c>
      <c r="P40" s="64">
        <v>0.219</v>
      </c>
      <c r="Q40" s="64">
        <v>0.192</v>
      </c>
      <c r="R40" s="64">
        <v>0.17499999999999999</v>
      </c>
      <c r="S40" s="64">
        <v>0.18099999999999999</v>
      </c>
      <c r="T40" s="64">
        <v>0.17199999999999999</v>
      </c>
      <c r="U40" s="64">
        <v>0.16400000000000001</v>
      </c>
      <c r="V40" s="64">
        <v>0.161</v>
      </c>
      <c r="W40" s="64">
        <v>0.159</v>
      </c>
      <c r="X40" s="64">
        <v>0.13900000000000001</v>
      </c>
      <c r="Y40" s="64">
        <v>0.14499999999999999</v>
      </c>
      <c r="Z40" s="64">
        <v>0.12</v>
      </c>
      <c r="AA40" s="64">
        <v>0.12</v>
      </c>
      <c r="AB40" s="64">
        <v>0.105</v>
      </c>
      <c r="AC40" s="64">
        <v>0.125</v>
      </c>
      <c r="AD40" s="64">
        <v>0.108</v>
      </c>
      <c r="AE40" s="64">
        <v>0.10199999999999999</v>
      </c>
      <c r="AG40" s="48" t="s">
        <v>93</v>
      </c>
      <c r="AH40" s="12">
        <v>20</v>
      </c>
      <c r="AI40">
        <f t="shared" si="6"/>
        <v>0.5</v>
      </c>
      <c r="AJ40" s="43">
        <f t="shared" si="7"/>
        <v>117</v>
      </c>
      <c r="AK40" s="43">
        <f t="shared" si="8"/>
        <v>58.5</v>
      </c>
      <c r="AL40" s="43">
        <f t="shared" si="9"/>
        <v>48.75</v>
      </c>
    </row>
    <row r="41" spans="1:38" ht="16.5" thickBot="1" x14ac:dyDescent="0.3">
      <c r="A41" s="6" t="s">
        <v>31</v>
      </c>
      <c r="B41" s="23">
        <v>-235673</v>
      </c>
      <c r="C41" s="23">
        <v>249396</v>
      </c>
      <c r="O41" s="28" t="s">
        <v>33</v>
      </c>
      <c r="P41" s="64">
        <v>0.13400000000000001</v>
      </c>
      <c r="Q41" s="64">
        <v>0.13200000000000001</v>
      </c>
      <c r="R41" s="64">
        <v>0.13700000000000001</v>
      </c>
      <c r="S41" s="64">
        <v>0.127</v>
      </c>
      <c r="T41" s="64">
        <v>0.114</v>
      </c>
      <c r="U41" s="64">
        <v>0.1</v>
      </c>
      <c r="V41" s="64">
        <v>0.112</v>
      </c>
      <c r="W41" s="64">
        <v>0.115</v>
      </c>
      <c r="X41" s="64">
        <v>0.105</v>
      </c>
      <c r="Y41" s="64">
        <v>0.09</v>
      </c>
      <c r="Z41" s="64">
        <v>7.9000000000000001E-2</v>
      </c>
      <c r="AA41" s="64">
        <v>0.09</v>
      </c>
      <c r="AB41" s="64">
        <v>8.1000000000000003E-2</v>
      </c>
      <c r="AC41" s="64">
        <v>6.7000000000000004E-2</v>
      </c>
      <c r="AD41" s="64">
        <v>9.1999999999999998E-2</v>
      </c>
      <c r="AE41" s="64">
        <v>7.6999999999999999E-2</v>
      </c>
      <c r="AG41" s="48" t="s">
        <v>94</v>
      </c>
      <c r="AH41" s="12">
        <v>25</v>
      </c>
      <c r="AI41">
        <f t="shared" si="6"/>
        <v>0.42044820762685725</v>
      </c>
      <c r="AJ41" s="43">
        <f t="shared" si="7"/>
        <v>98.384880584684595</v>
      </c>
      <c r="AK41" s="43">
        <f t="shared" si="8"/>
        <v>49.192440292342297</v>
      </c>
      <c r="AL41" s="43">
        <f t="shared" si="9"/>
        <v>40.993700243618584</v>
      </c>
    </row>
    <row r="42" spans="1:38" ht="16.5" thickBot="1" x14ac:dyDescent="0.3">
      <c r="A42" s="6" t="s">
        <v>32</v>
      </c>
      <c r="B42" s="23">
        <v>-197816</v>
      </c>
      <c r="C42" s="23">
        <v>211839</v>
      </c>
      <c r="O42" s="28" t="s">
        <v>35</v>
      </c>
      <c r="P42" s="64">
        <v>5.3999999999999999E-2</v>
      </c>
      <c r="Q42" s="64">
        <v>5.3999999999999999E-2</v>
      </c>
      <c r="R42" s="64">
        <v>5.3999999999999999E-2</v>
      </c>
      <c r="S42" s="64">
        <v>5.3999999999999999E-2</v>
      </c>
      <c r="T42" s="64">
        <v>5.2999999999999999E-2</v>
      </c>
      <c r="U42" s="64">
        <v>0.05</v>
      </c>
      <c r="V42" s="64">
        <v>5.8999999999999997E-2</v>
      </c>
      <c r="W42" s="64">
        <v>5.7000000000000002E-2</v>
      </c>
      <c r="X42" s="64">
        <v>4.1000000000000002E-2</v>
      </c>
      <c r="Y42" s="64">
        <v>4.1000000000000002E-2</v>
      </c>
      <c r="Z42" s="64">
        <v>3.3000000000000002E-2</v>
      </c>
      <c r="AA42" s="64">
        <v>3.5000000000000003E-2</v>
      </c>
      <c r="AB42" s="64">
        <v>2.8000000000000001E-2</v>
      </c>
      <c r="AC42" s="64">
        <v>2.5999999999999999E-2</v>
      </c>
      <c r="AD42" s="64">
        <v>3.1E-2</v>
      </c>
      <c r="AE42" s="64">
        <v>3.4000000000000002E-2</v>
      </c>
      <c r="AG42" s="48" t="s">
        <v>95</v>
      </c>
      <c r="AH42" s="12">
        <v>30</v>
      </c>
      <c r="AI42">
        <f t="shared" si="6"/>
        <v>0.35355339059327379</v>
      </c>
      <c r="AJ42" s="43">
        <f t="shared" si="7"/>
        <v>82.731493398826061</v>
      </c>
      <c r="AK42" s="43">
        <f t="shared" si="8"/>
        <v>41.36574669941303</v>
      </c>
      <c r="AL42" s="43">
        <f t="shared" si="9"/>
        <v>34.471455582844193</v>
      </c>
    </row>
    <row r="43" spans="1:38" ht="16.5" thickBot="1" x14ac:dyDescent="0.3">
      <c r="A43" s="6" t="s">
        <v>33</v>
      </c>
      <c r="B43" s="23">
        <v>-160952</v>
      </c>
      <c r="C43" s="23">
        <v>176470</v>
      </c>
      <c r="O43" s="28" t="s">
        <v>36</v>
      </c>
      <c r="P43" s="64">
        <v>0.01</v>
      </c>
      <c r="Q43" s="64">
        <v>0.01</v>
      </c>
      <c r="R43" s="64">
        <v>0.01</v>
      </c>
      <c r="S43" s="64">
        <v>0.01</v>
      </c>
      <c r="T43" s="64">
        <v>0.01</v>
      </c>
      <c r="U43" s="64">
        <v>0.01</v>
      </c>
      <c r="V43" s="64">
        <v>7.0000000000000001E-3</v>
      </c>
      <c r="W43" s="64">
        <v>0.01</v>
      </c>
      <c r="X43" s="64">
        <v>1.0999999999999999E-2</v>
      </c>
      <c r="Y43" s="64">
        <v>8.9999999999999993E-3</v>
      </c>
      <c r="Z43" s="64">
        <v>1.2E-2</v>
      </c>
      <c r="AA43" s="64">
        <v>4.0000000000000001E-3</v>
      </c>
      <c r="AB43" s="64">
        <v>5.0000000000000001E-3</v>
      </c>
      <c r="AC43" s="64">
        <v>2E-3</v>
      </c>
      <c r="AD43" s="64">
        <v>3.0000000000000001E-3</v>
      </c>
      <c r="AE43" s="64">
        <v>2E-3</v>
      </c>
      <c r="AG43" s="48" t="s">
        <v>96</v>
      </c>
      <c r="AH43" s="12">
        <v>35</v>
      </c>
      <c r="AI43">
        <f t="shared" si="6"/>
        <v>0.29730177875068031</v>
      </c>
      <c r="AJ43" s="43">
        <f t="shared" si="7"/>
        <v>69.568616227659192</v>
      </c>
      <c r="AK43" s="43">
        <f t="shared" si="8"/>
        <v>34.784308113829596</v>
      </c>
      <c r="AL43" s="43">
        <f t="shared" si="9"/>
        <v>28.986923428191332</v>
      </c>
    </row>
    <row r="44" spans="1:38" ht="16.5" thickBot="1" x14ac:dyDescent="0.3">
      <c r="A44" s="6" t="s">
        <v>35</v>
      </c>
      <c r="B44" s="23">
        <v>-132311</v>
      </c>
      <c r="C44" s="23">
        <v>143351</v>
      </c>
      <c r="O44" s="37" t="s">
        <v>75</v>
      </c>
      <c r="P44" s="65">
        <v>1.711E-2</v>
      </c>
      <c r="Q44" s="65">
        <v>1.711E-2</v>
      </c>
      <c r="R44" s="65">
        <v>1.711E-2</v>
      </c>
      <c r="S44" s="65">
        <v>1.711E-2</v>
      </c>
      <c r="T44" s="65">
        <v>1.711E-2</v>
      </c>
      <c r="U44" s="65">
        <v>1.711E-2</v>
      </c>
      <c r="V44" s="65">
        <v>1.711E-2</v>
      </c>
      <c r="W44" s="65">
        <v>1.711E-2</v>
      </c>
      <c r="X44" s="65">
        <v>1.711E-2</v>
      </c>
      <c r="Y44" s="65">
        <v>1.711E-2</v>
      </c>
      <c r="Z44" s="65">
        <v>1.711E-2</v>
      </c>
      <c r="AA44" s="65">
        <v>1.711E-2</v>
      </c>
      <c r="AB44" s="65">
        <v>1.711E-2</v>
      </c>
      <c r="AC44" s="65">
        <v>1.711E-2</v>
      </c>
      <c r="AD44" s="65">
        <v>1.711E-2</v>
      </c>
      <c r="AE44" s="65">
        <v>1.711E-2</v>
      </c>
      <c r="AG44" s="48" t="s">
        <v>97</v>
      </c>
      <c r="AH44" s="12">
        <v>40</v>
      </c>
      <c r="AI44">
        <f t="shared" ref="AI44:AI47" si="10">EXP(LN(0.5)*AH44/20)</f>
        <v>0.25</v>
      </c>
      <c r="AJ44" s="43">
        <f t="shared" si="7"/>
        <v>58.5</v>
      </c>
      <c r="AK44" s="43">
        <f t="shared" si="8"/>
        <v>29.25</v>
      </c>
      <c r="AL44" s="43">
        <f t="shared" ref="AL44:AL47" si="11">$AK$3*AI44</f>
        <v>24.375</v>
      </c>
    </row>
    <row r="45" spans="1:38" ht="16.5" thickBot="1" x14ac:dyDescent="0.3">
      <c r="A45" s="6" t="s">
        <v>36</v>
      </c>
      <c r="B45" s="23">
        <v>-110849</v>
      </c>
      <c r="C45" s="23">
        <v>123441</v>
      </c>
      <c r="O45" s="37" t="s">
        <v>76</v>
      </c>
      <c r="P45" s="65">
        <v>2.0809999999999999E-2</v>
      </c>
      <c r="Q45" s="65">
        <v>2.0809999999999999E-2</v>
      </c>
      <c r="R45" s="65">
        <v>2.0809999999999999E-2</v>
      </c>
      <c r="S45" s="65">
        <v>2.0809999999999999E-2</v>
      </c>
      <c r="T45" s="65">
        <v>2.0809999999999999E-2</v>
      </c>
      <c r="U45" s="65">
        <v>2.0809999999999999E-2</v>
      </c>
      <c r="V45" s="65">
        <v>2.0809999999999999E-2</v>
      </c>
      <c r="W45" s="65">
        <v>2.0809999999999999E-2</v>
      </c>
      <c r="X45" s="65">
        <v>2.0809999999999999E-2</v>
      </c>
      <c r="Y45" s="65">
        <v>2.0809999999999999E-2</v>
      </c>
      <c r="Z45" s="65">
        <v>2.0809999999999999E-2</v>
      </c>
      <c r="AA45" s="65">
        <v>2.0809999999999999E-2</v>
      </c>
      <c r="AB45" s="65">
        <v>2.0809999999999999E-2</v>
      </c>
      <c r="AC45" s="65">
        <v>2.0809999999999999E-2</v>
      </c>
      <c r="AD45" s="65">
        <v>2.0809999999999999E-2</v>
      </c>
      <c r="AE45" s="65">
        <v>2.0809999999999999E-2</v>
      </c>
      <c r="AG45" s="48" t="s">
        <v>98</v>
      </c>
      <c r="AH45" s="12">
        <v>45</v>
      </c>
      <c r="AI45">
        <f t="shared" si="10"/>
        <v>0.21022410381342865</v>
      </c>
      <c r="AJ45" s="43">
        <f t="shared" si="7"/>
        <v>49.192440292342305</v>
      </c>
      <c r="AK45" s="43">
        <f t="shared" si="8"/>
        <v>24.596220146171152</v>
      </c>
      <c r="AL45" s="43">
        <f t="shared" si="11"/>
        <v>20.496850121809295</v>
      </c>
    </row>
    <row r="46" spans="1:38" ht="16.5" thickBot="1" x14ac:dyDescent="0.3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48" t="s">
        <v>99</v>
      </c>
      <c r="AH46" s="12">
        <v>50</v>
      </c>
      <c r="AI46">
        <f t="shared" si="10"/>
        <v>0.17677669529663689</v>
      </c>
      <c r="AJ46" s="43">
        <f t="shared" si="7"/>
        <v>41.36574669941303</v>
      </c>
      <c r="AK46" s="43">
        <f t="shared" si="8"/>
        <v>20.682873349706515</v>
      </c>
      <c r="AL46" s="43">
        <f t="shared" si="11"/>
        <v>17.235727791422097</v>
      </c>
    </row>
    <row r="47" spans="1:38" ht="15.75" x14ac:dyDescent="0.25">
      <c r="A47" s="55" t="s">
        <v>38</v>
      </c>
      <c r="B47" s="56">
        <v>-70487</v>
      </c>
      <c r="C47" s="56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48" t="s">
        <v>100</v>
      </c>
      <c r="AH47" s="12">
        <v>55</v>
      </c>
      <c r="AI47">
        <f t="shared" si="10"/>
        <v>0.14865088937534016</v>
      </c>
      <c r="AJ47" s="43">
        <f t="shared" si="7"/>
        <v>34.784308113829596</v>
      </c>
      <c r="AK47" s="43">
        <f t="shared" si="8"/>
        <v>17.392154056914798</v>
      </c>
      <c r="AL47" s="43">
        <f t="shared" si="11"/>
        <v>14.493461714095666</v>
      </c>
    </row>
    <row r="48" spans="1:38" ht="78.75" x14ac:dyDescent="0.25">
      <c r="A48" s="53" t="s">
        <v>97</v>
      </c>
      <c r="B48" s="57">
        <v>-50094.736842105267</v>
      </c>
      <c r="C48" s="57">
        <f>366793/6.36</f>
        <v>57671.85534591195</v>
      </c>
      <c r="O48" s="12" t="s">
        <v>77</v>
      </c>
    </row>
    <row r="49" spans="1:17" x14ac:dyDescent="0.25">
      <c r="A49" s="53" t="s">
        <v>98</v>
      </c>
      <c r="B49" s="57">
        <v>-35803.827751196171</v>
      </c>
      <c r="C49" s="57">
        <f>282911/6.36</f>
        <v>44482.861635220121</v>
      </c>
    </row>
    <row r="50" spans="1:17" x14ac:dyDescent="0.25">
      <c r="A50" s="53" t="s">
        <v>99</v>
      </c>
      <c r="B50" s="57">
        <v>-24102.551834130783</v>
      </c>
      <c r="C50" s="57">
        <f>215469/6.36</f>
        <v>33878.773584905655</v>
      </c>
      <c r="O50" t="s">
        <v>78</v>
      </c>
    </row>
    <row r="51" spans="1:17" x14ac:dyDescent="0.25">
      <c r="A51" s="53" t="s">
        <v>100</v>
      </c>
      <c r="B51" s="57">
        <v>-14240.510366826158</v>
      </c>
      <c r="C51" s="57">
        <f>144901/6.36</f>
        <v>22783.176100628931</v>
      </c>
    </row>
    <row r="53" spans="1:17" ht="15.95" customHeight="1" x14ac:dyDescent="0.25">
      <c r="O53" s="29"/>
    </row>
    <row r="62" spans="1:17" x14ac:dyDescent="0.25">
      <c r="O62" t="s">
        <v>67</v>
      </c>
    </row>
    <row r="63" spans="1:17" x14ac:dyDescent="0.25">
      <c r="O63" t="s">
        <v>68</v>
      </c>
      <c r="Q63" t="s">
        <v>85</v>
      </c>
    </row>
    <row r="64" spans="1:17" x14ac:dyDescent="0.25">
      <c r="O64" t="s">
        <v>0</v>
      </c>
      <c r="P64">
        <v>0.5111</v>
      </c>
      <c r="Q64">
        <v>0.23480000000000001</v>
      </c>
    </row>
    <row r="65" spans="15:17" x14ac:dyDescent="0.25">
      <c r="O65" t="s">
        <v>1</v>
      </c>
      <c r="P65">
        <v>0.42659999999999998</v>
      </c>
      <c r="Q65">
        <v>0.21460000000000001</v>
      </c>
    </row>
    <row r="69" spans="15:17" x14ac:dyDescent="0.25">
      <c r="O69">
        <f>NORMDIST(0.7, P64,Q64,TRUE)</f>
        <v>0.78945004503905036</v>
      </c>
    </row>
  </sheetData>
  <mergeCells count="12">
    <mergeCell ref="AJ8:AL8"/>
    <mergeCell ref="AJ30:AL30"/>
    <mergeCell ref="R1:V1"/>
    <mergeCell ref="R2:R3"/>
    <mergeCell ref="S2:S3"/>
    <mergeCell ref="T2:T3"/>
    <mergeCell ref="Q1:Q3"/>
    <mergeCell ref="F1:F2"/>
    <mergeCell ref="G1:I1"/>
    <mergeCell ref="J1:L1"/>
    <mergeCell ref="O1:O3"/>
    <mergeCell ref="P1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5" x14ac:dyDescent="0.25"/>
  <cols>
    <col min="1" max="1" width="17.28515625" customWidth="1"/>
    <col min="12" max="12" width="4.85546875" bestFit="1" customWidth="1"/>
    <col min="13" max="13" width="17" customWidth="1"/>
    <col min="14" max="14" width="10.28515625" customWidth="1"/>
    <col min="15" max="16" width="11.42578125" customWidth="1"/>
    <col min="17" max="17" width="14" customWidth="1"/>
  </cols>
  <sheetData>
    <row r="1" spans="1:21" x14ac:dyDescent="0.25">
      <c r="A1" s="18" t="s">
        <v>48</v>
      </c>
    </row>
    <row r="2" spans="1:21" x14ac:dyDescent="0.25">
      <c r="T2" t="s">
        <v>54</v>
      </c>
      <c r="U2" t="s">
        <v>69</v>
      </c>
    </row>
    <row r="3" spans="1:21" x14ac:dyDescent="0.25">
      <c r="A3" s="15"/>
      <c r="B3" s="78">
        <v>1996</v>
      </c>
      <c r="C3" s="78"/>
      <c r="D3" s="78"/>
      <c r="E3" s="78">
        <v>2001</v>
      </c>
      <c r="F3" s="78"/>
      <c r="G3" s="78"/>
      <c r="H3" s="78">
        <v>2011</v>
      </c>
      <c r="I3" s="78"/>
      <c r="J3" s="78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2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2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2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2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2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25">
      <c r="S9" t="s">
        <v>70</v>
      </c>
      <c r="T9">
        <v>2015</v>
      </c>
      <c r="U9">
        <v>10688168</v>
      </c>
    </row>
    <row r="10" spans="1:21" x14ac:dyDescent="0.2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25">
      <c r="S11" t="s">
        <v>70</v>
      </c>
      <c r="T11">
        <v>2017</v>
      </c>
      <c r="U11">
        <v>10924776</v>
      </c>
    </row>
    <row r="12" spans="1:21" x14ac:dyDescent="0.25">
      <c r="A12" t="s">
        <v>49</v>
      </c>
      <c r="S12" t="s">
        <v>70</v>
      </c>
      <c r="T12">
        <v>2018</v>
      </c>
      <c r="U12">
        <v>11039740</v>
      </c>
    </row>
    <row r="13" spans="1:21" x14ac:dyDescent="0.25">
      <c r="A13" s="17" t="s">
        <v>50</v>
      </c>
      <c r="S13" t="s">
        <v>70</v>
      </c>
      <c r="T13">
        <v>2019</v>
      </c>
      <c r="U13">
        <v>11155657</v>
      </c>
    </row>
    <row r="16" spans="1:21" ht="30" x14ac:dyDescent="0.25">
      <c r="A16" s="21" t="s">
        <v>52</v>
      </c>
      <c r="B16">
        <f>LN(J10/Demographics!D18)/((2011-1985)*4)</f>
        <v>5.1649773565416463E-3</v>
      </c>
    </row>
    <row r="17" spans="1:6" x14ac:dyDescent="0.25">
      <c r="A17" t="s">
        <v>53</v>
      </c>
      <c r="B17">
        <f>LN(J10/Demographics!D18)/((2011-1985))</f>
        <v>2.0659909426166585E-2</v>
      </c>
    </row>
    <row r="31" spans="1:6" x14ac:dyDescent="0.25">
      <c r="E31" t="s">
        <v>60</v>
      </c>
    </row>
    <row r="32" spans="1:6" x14ac:dyDescent="0.25">
      <c r="E32" t="s">
        <v>54</v>
      </c>
      <c r="F32" t="s">
        <v>61</v>
      </c>
    </row>
    <row r="33" spans="5:8" x14ac:dyDescent="0.2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25">
      <c r="E34">
        <v>1991</v>
      </c>
      <c r="F34" s="26">
        <v>1.0999999999999999E-2</v>
      </c>
    </row>
    <row r="35" spans="5:8" x14ac:dyDescent="0.25">
      <c r="E35">
        <v>1992</v>
      </c>
      <c r="F35" s="26">
        <v>1.4999999999999999E-2</v>
      </c>
    </row>
    <row r="36" spans="5:8" x14ac:dyDescent="0.25">
      <c r="E36">
        <v>1993</v>
      </c>
      <c r="F36" s="26">
        <v>2.7E-2</v>
      </c>
    </row>
    <row r="37" spans="5:8" x14ac:dyDescent="0.25">
      <c r="E37">
        <v>1994</v>
      </c>
      <c r="F37" s="26">
        <v>5.0999999999999997E-2</v>
      </c>
    </row>
    <row r="38" spans="5:8" x14ac:dyDescent="0.25">
      <c r="E38">
        <v>1995</v>
      </c>
      <c r="F38" s="26">
        <v>6.9000000000000006E-2</v>
      </c>
    </row>
    <row r="39" spans="5:8" x14ac:dyDescent="0.25">
      <c r="E39">
        <v>1996</v>
      </c>
      <c r="F39" s="26">
        <v>9.5000000000000001E-2</v>
      </c>
    </row>
    <row r="40" spans="5:8" x14ac:dyDescent="0.25">
      <c r="E40">
        <v>1997</v>
      </c>
      <c r="F40" s="26">
        <v>0.113</v>
      </c>
    </row>
    <row r="41" spans="5:8" x14ac:dyDescent="0.25">
      <c r="E41">
        <v>1998</v>
      </c>
      <c r="F41" s="26">
        <v>0.152</v>
      </c>
    </row>
    <row r="42" spans="5:8" x14ac:dyDescent="0.25">
      <c r="E42">
        <v>1999</v>
      </c>
      <c r="F42" s="26">
        <v>0.14899999999999999</v>
      </c>
    </row>
    <row r="43" spans="5:8" x14ac:dyDescent="0.25">
      <c r="E43">
        <v>2000</v>
      </c>
      <c r="F43" s="26">
        <v>0.16300000000000001</v>
      </c>
    </row>
    <row r="44" spans="5:8" x14ac:dyDescent="0.25">
      <c r="E44">
        <v>2001</v>
      </c>
      <c r="F44" s="26">
        <v>0.223</v>
      </c>
      <c r="G44" t="s">
        <v>62</v>
      </c>
      <c r="H44" t="s">
        <v>65</v>
      </c>
    </row>
    <row r="45" spans="5:8" x14ac:dyDescent="0.25">
      <c r="E45">
        <v>2002</v>
      </c>
      <c r="F45" s="26">
        <v>0.24299999999999999</v>
      </c>
    </row>
    <row r="46" spans="5:8" x14ac:dyDescent="0.25">
      <c r="E46">
        <v>2003</v>
      </c>
      <c r="F46" s="27">
        <v>0.25</v>
      </c>
    </row>
    <row r="47" spans="5:8" x14ac:dyDescent="0.25">
      <c r="E47">
        <v>2004</v>
      </c>
      <c r="F47" s="26">
        <v>0.27100000000000002</v>
      </c>
    </row>
    <row r="48" spans="5:8" x14ac:dyDescent="0.25">
      <c r="E48">
        <v>2005</v>
      </c>
      <c r="F48" s="26">
        <v>0.26100000000000001</v>
      </c>
    </row>
    <row r="49" spans="5:8" x14ac:dyDescent="0.25">
      <c r="E49">
        <v>2006</v>
      </c>
      <c r="F49" s="26">
        <v>0.26100000000000001</v>
      </c>
    </row>
    <row r="50" spans="5:8" x14ac:dyDescent="0.25">
      <c r="E50">
        <v>2007</v>
      </c>
      <c r="F50" s="26">
        <v>0.25800000000000001</v>
      </c>
    </row>
    <row r="51" spans="5:8" x14ac:dyDescent="0.25">
      <c r="E51">
        <v>2008</v>
      </c>
      <c r="F51" s="26">
        <v>0.25800000000000001</v>
      </c>
    </row>
    <row r="52" spans="5:8" x14ac:dyDescent="0.25">
      <c r="E52">
        <v>2009</v>
      </c>
      <c r="F52" s="26">
        <v>0.26300000000000001</v>
      </c>
    </row>
    <row r="53" spans="5:8" x14ac:dyDescent="0.25">
      <c r="E53">
        <v>2010</v>
      </c>
      <c r="F53" s="26">
        <v>0.26300000000000001</v>
      </c>
    </row>
    <row r="54" spans="5:8" x14ac:dyDescent="0.25">
      <c r="E54">
        <v>2012</v>
      </c>
      <c r="F54" s="26">
        <v>0.318</v>
      </c>
      <c r="H54" t="s">
        <v>66</v>
      </c>
    </row>
    <row r="55" spans="5:8" x14ac:dyDescent="0.2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Monisha Sharma</cp:lastModifiedBy>
  <dcterms:created xsi:type="dcterms:W3CDTF">2017-01-05T21:29:02Z</dcterms:created>
  <dcterms:modified xsi:type="dcterms:W3CDTF">2017-08-01T05:25:20Z</dcterms:modified>
</cp:coreProperties>
</file>