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64011"/>
  <mc:AlternateContent xmlns:mc="http://schemas.openxmlformats.org/markup-compatibility/2006">
    <mc:Choice Requires="x15">
      <x15ac:absPath xmlns:x15ac="http://schemas.microsoft.com/office/spreadsheetml/2010/11/ac" url="H:\HHCoM\Config\"/>
    </mc:Choice>
  </mc:AlternateContent>
  <bookViews>
    <workbookView xWindow="0" yWindow="0" windowWidth="11220" windowHeight="6495" tabRatio="607"/>
  </bookViews>
  <sheets>
    <sheet name="Demographics"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03" i="1" l="1"/>
  <c r="H204" i="1"/>
  <c r="H205" i="1"/>
  <c r="H206" i="1"/>
  <c r="H207" i="1"/>
  <c r="H208" i="1"/>
  <c r="H209" i="1"/>
  <c r="H210" i="1"/>
  <c r="H211" i="1"/>
  <c r="H212" i="1"/>
  <c r="H213" i="1"/>
  <c r="H214" i="1"/>
  <c r="H215" i="1"/>
  <c r="H216" i="1"/>
  <c r="H217" i="1"/>
  <c r="H202" i="1"/>
  <c r="G204" i="1"/>
  <c r="G205" i="1"/>
  <c r="G206" i="1"/>
  <c r="G207" i="1"/>
  <c r="G208" i="1"/>
  <c r="G209" i="1"/>
  <c r="G210" i="1"/>
  <c r="G211" i="1"/>
  <c r="G212" i="1"/>
  <c r="G213" i="1"/>
  <c r="G214" i="1"/>
  <c r="G215" i="1"/>
  <c r="G216" i="1"/>
  <c r="G217" i="1"/>
  <c r="J203" i="1" l="1"/>
  <c r="K203" i="1"/>
  <c r="J204" i="1"/>
  <c r="K204" i="1"/>
  <c r="J205" i="1"/>
  <c r="K205" i="1"/>
  <c r="J206" i="1"/>
  <c r="K206" i="1"/>
  <c r="J207" i="1"/>
  <c r="K207" i="1"/>
  <c r="J208" i="1"/>
  <c r="K208" i="1"/>
  <c r="J209" i="1"/>
  <c r="K209" i="1"/>
  <c r="J210" i="1"/>
  <c r="K210" i="1"/>
  <c r="J211" i="1"/>
  <c r="K211" i="1"/>
  <c r="J212" i="1"/>
  <c r="K212" i="1"/>
  <c r="J213" i="1"/>
  <c r="K213" i="1"/>
  <c r="J214" i="1"/>
  <c r="K214" i="1"/>
  <c r="J215" i="1"/>
  <c r="K215" i="1"/>
  <c r="J216" i="1"/>
  <c r="K216" i="1"/>
  <c r="J217" i="1"/>
  <c r="K217" i="1"/>
  <c r="K202" i="1"/>
  <c r="J202" i="1"/>
  <c r="J234" i="1"/>
  <c r="K234" i="1"/>
  <c r="J235" i="1"/>
  <c r="K235" i="1"/>
  <c r="J236" i="1"/>
  <c r="K236" i="1"/>
  <c r="J237" i="1"/>
  <c r="K237" i="1"/>
  <c r="J223" i="1"/>
  <c r="K223" i="1"/>
  <c r="J224" i="1"/>
  <c r="K224" i="1"/>
  <c r="J225" i="1"/>
  <c r="K225" i="1"/>
  <c r="J226" i="1"/>
  <c r="K226" i="1"/>
  <c r="J227" i="1"/>
  <c r="K227" i="1"/>
  <c r="J228" i="1"/>
  <c r="K228" i="1"/>
  <c r="J229" i="1"/>
  <c r="K229" i="1"/>
  <c r="J230" i="1"/>
  <c r="K230" i="1"/>
  <c r="J231" i="1"/>
  <c r="K231" i="1"/>
  <c r="J232" i="1"/>
  <c r="K232" i="1"/>
  <c r="J233" i="1"/>
  <c r="K233" i="1"/>
  <c r="K222" i="1"/>
  <c r="J222" i="1"/>
  <c r="H229" i="1"/>
  <c r="H223" i="1"/>
  <c r="H224" i="1"/>
  <c r="H225" i="1"/>
  <c r="H226" i="1"/>
  <c r="H227" i="1"/>
  <c r="H228" i="1"/>
  <c r="H230" i="1"/>
  <c r="H231" i="1"/>
  <c r="H232" i="1"/>
  <c r="H233" i="1"/>
  <c r="H234" i="1"/>
  <c r="H235" i="1"/>
  <c r="H236" i="1"/>
  <c r="H237" i="1"/>
  <c r="H222" i="1"/>
  <c r="L85" i="1" l="1"/>
  <c r="L86" i="1"/>
  <c r="L87" i="1"/>
  <c r="L88" i="1"/>
  <c r="L89" i="1"/>
  <c r="L90" i="1"/>
  <c r="L91" i="1"/>
  <c r="L92" i="1"/>
  <c r="L93" i="1"/>
  <c r="L94" i="1"/>
  <c r="L95" i="1"/>
  <c r="L96" i="1"/>
  <c r="L97" i="1"/>
  <c r="L98" i="1"/>
  <c r="L99" i="1"/>
  <c r="L84" i="1"/>
  <c r="M85" i="1"/>
  <c r="M86" i="1"/>
  <c r="M87" i="1"/>
  <c r="M88" i="1"/>
  <c r="M89" i="1"/>
  <c r="M90" i="1"/>
  <c r="M91" i="1"/>
  <c r="M92" i="1"/>
  <c r="M93" i="1"/>
  <c r="M94" i="1"/>
  <c r="M95" i="1"/>
  <c r="M96" i="1"/>
  <c r="M97" i="1"/>
  <c r="M98" i="1"/>
  <c r="M99" i="1"/>
  <c r="M84" i="1"/>
  <c r="Y85" i="1"/>
  <c r="Y86" i="1"/>
  <c r="Y87" i="1"/>
  <c r="Y88" i="1"/>
  <c r="Y89" i="1"/>
  <c r="Y90" i="1"/>
  <c r="Y91" i="1"/>
  <c r="Y92" i="1"/>
  <c r="Y93" i="1"/>
  <c r="Y94" i="1"/>
  <c r="Y95" i="1"/>
  <c r="Y96" i="1"/>
  <c r="Y97" i="1"/>
  <c r="Y98" i="1"/>
  <c r="Y99" i="1"/>
  <c r="Y84" i="1"/>
  <c r="Z85" i="1"/>
  <c r="Z86" i="1"/>
  <c r="Z87" i="1"/>
  <c r="Z88" i="1"/>
  <c r="Z89" i="1"/>
  <c r="Z90" i="1"/>
  <c r="Z91" i="1"/>
  <c r="Z92" i="1"/>
  <c r="Z93" i="1"/>
  <c r="Z94" i="1"/>
  <c r="Z95" i="1"/>
  <c r="Z96" i="1"/>
  <c r="Z97" i="1"/>
  <c r="Z98" i="1"/>
  <c r="Z99" i="1"/>
  <c r="Z84" i="1"/>
  <c r="G116" i="1" l="1"/>
  <c r="G117" i="1"/>
  <c r="G118" i="1"/>
  <c r="G119" i="1"/>
  <c r="G120" i="1"/>
  <c r="G121" i="1"/>
  <c r="G122" i="1"/>
  <c r="G123" i="1"/>
  <c r="G124" i="1"/>
  <c r="G125" i="1"/>
  <c r="G126" i="1"/>
  <c r="G127" i="1"/>
  <c r="G128" i="1"/>
  <c r="G129" i="1"/>
  <c r="G130" i="1"/>
  <c r="F116" i="1"/>
  <c r="F117" i="1"/>
  <c r="F118" i="1"/>
  <c r="F119" i="1"/>
  <c r="F120" i="1"/>
  <c r="F121" i="1"/>
  <c r="F122" i="1"/>
  <c r="F123" i="1"/>
  <c r="F124" i="1"/>
  <c r="F125" i="1"/>
  <c r="F126" i="1"/>
  <c r="F127" i="1"/>
  <c r="F128" i="1"/>
  <c r="F129" i="1"/>
  <c r="F130" i="1"/>
  <c r="E116" i="1"/>
  <c r="E117" i="1"/>
  <c r="E118" i="1"/>
  <c r="E119" i="1"/>
  <c r="E120" i="1"/>
  <c r="E121" i="1"/>
  <c r="E122" i="1"/>
  <c r="E123" i="1"/>
  <c r="E124" i="1"/>
  <c r="E125" i="1"/>
  <c r="E126" i="1"/>
  <c r="E127" i="1"/>
  <c r="E128" i="1"/>
  <c r="E129" i="1"/>
  <c r="E130" i="1"/>
  <c r="D116" i="1"/>
  <c r="D117" i="1"/>
  <c r="D118" i="1"/>
  <c r="D119" i="1"/>
  <c r="D120" i="1"/>
  <c r="D121" i="1"/>
  <c r="D122" i="1"/>
  <c r="D123" i="1"/>
  <c r="D124" i="1"/>
  <c r="D125" i="1"/>
  <c r="D126" i="1"/>
  <c r="D127" i="1"/>
  <c r="D128" i="1"/>
  <c r="D129" i="1"/>
  <c r="D130" i="1"/>
  <c r="C116" i="1"/>
  <c r="C117" i="1"/>
  <c r="C118" i="1"/>
  <c r="C119" i="1"/>
  <c r="C120" i="1"/>
  <c r="C121" i="1"/>
  <c r="C122" i="1"/>
  <c r="C123" i="1"/>
  <c r="C124" i="1"/>
  <c r="C125" i="1"/>
  <c r="C126" i="1"/>
  <c r="C127" i="1"/>
  <c r="C128" i="1"/>
  <c r="C129" i="1"/>
  <c r="C130" i="1"/>
  <c r="B116" i="1"/>
  <c r="B117" i="1"/>
  <c r="B118" i="1"/>
  <c r="B119" i="1"/>
  <c r="B120" i="1"/>
  <c r="B121" i="1"/>
  <c r="B122" i="1"/>
  <c r="B123" i="1"/>
  <c r="B124" i="1"/>
  <c r="B125" i="1"/>
  <c r="B126" i="1"/>
  <c r="B127" i="1"/>
  <c r="B128" i="1"/>
  <c r="B129" i="1"/>
  <c r="B130" i="1"/>
  <c r="C115" i="1"/>
  <c r="D115" i="1"/>
  <c r="E115" i="1"/>
  <c r="F115" i="1"/>
  <c r="G115" i="1"/>
  <c r="B115" i="1"/>
  <c r="C84" i="1" l="1"/>
  <c r="D84" i="1"/>
  <c r="E84" i="1"/>
  <c r="F84" i="1"/>
  <c r="G84" i="1"/>
  <c r="H84" i="1"/>
  <c r="I84" i="1"/>
  <c r="P84" i="1"/>
  <c r="Q84" i="1"/>
  <c r="R84" i="1"/>
  <c r="S84" i="1"/>
  <c r="T84" i="1"/>
  <c r="U84" i="1"/>
  <c r="V84" i="1"/>
  <c r="O84" i="1"/>
  <c r="B84" i="1"/>
  <c r="Q226" i="1" l="1"/>
  <c r="Q227" i="1"/>
  <c r="Q228" i="1"/>
  <c r="Q229" i="1"/>
  <c r="Q230" i="1"/>
  <c r="Q231" i="1"/>
  <c r="Q232" i="1"/>
  <c r="Q233" i="1"/>
  <c r="Q234" i="1"/>
  <c r="Q235" i="1"/>
  <c r="Q236" i="1"/>
  <c r="Q237" i="1"/>
  <c r="Q238" i="1"/>
  <c r="P226" i="1"/>
  <c r="P227" i="1"/>
  <c r="P228" i="1"/>
  <c r="P229" i="1"/>
  <c r="P230" i="1"/>
  <c r="P231" i="1"/>
  <c r="P232" i="1"/>
  <c r="P233" i="1"/>
  <c r="P234" i="1"/>
  <c r="P235" i="1"/>
  <c r="P236" i="1"/>
  <c r="P237" i="1"/>
  <c r="P238" i="1"/>
  <c r="O226" i="1"/>
  <c r="O227" i="1"/>
  <c r="O228" i="1"/>
  <c r="O229" i="1"/>
  <c r="O230" i="1"/>
  <c r="O231" i="1"/>
  <c r="O232" i="1"/>
  <c r="O233" i="1"/>
  <c r="O234" i="1"/>
  <c r="O235" i="1"/>
  <c r="O236" i="1"/>
  <c r="O237" i="1"/>
  <c r="O238" i="1"/>
  <c r="Q206" i="1"/>
  <c r="Q207" i="1"/>
  <c r="Q208" i="1"/>
  <c r="Q209" i="1"/>
  <c r="Q210" i="1"/>
  <c r="Q211" i="1"/>
  <c r="Q212" i="1"/>
  <c r="Q213" i="1"/>
  <c r="Q214" i="1"/>
  <c r="Q215" i="1"/>
  <c r="Q216" i="1"/>
  <c r="Q217" i="1"/>
  <c r="Q218" i="1"/>
  <c r="P206" i="1"/>
  <c r="P207" i="1"/>
  <c r="P208" i="1"/>
  <c r="P209" i="1"/>
  <c r="P210" i="1"/>
  <c r="P211" i="1"/>
  <c r="P212" i="1"/>
  <c r="P213" i="1"/>
  <c r="P214" i="1"/>
  <c r="P215" i="1"/>
  <c r="P216" i="1"/>
  <c r="P217" i="1"/>
  <c r="P218" i="1"/>
  <c r="O206" i="1"/>
  <c r="O207" i="1"/>
  <c r="O208" i="1"/>
  <c r="O209" i="1"/>
  <c r="O210" i="1"/>
  <c r="O211" i="1"/>
  <c r="O212" i="1"/>
  <c r="O213" i="1"/>
  <c r="O214" i="1"/>
  <c r="O215" i="1"/>
  <c r="O216" i="1"/>
  <c r="O217" i="1"/>
  <c r="O218" i="1"/>
  <c r="E21" i="1" l="1"/>
  <c r="C44" i="1" s="1"/>
  <c r="E20" i="1"/>
  <c r="C43" i="1" s="1"/>
  <c r="E19" i="1"/>
  <c r="C42" i="1" s="1"/>
  <c r="E18" i="1"/>
  <c r="C41" i="1" s="1"/>
  <c r="E17" i="1"/>
  <c r="C40" i="1" s="1"/>
  <c r="E16" i="1"/>
  <c r="C39" i="1" s="1"/>
  <c r="E15" i="1"/>
  <c r="C38" i="1" s="1"/>
  <c r="E14" i="1"/>
  <c r="C37" i="1" s="1"/>
  <c r="E13" i="1"/>
  <c r="C36" i="1" s="1"/>
  <c r="E12" i="1"/>
  <c r="C35" i="1" s="1"/>
  <c r="E11" i="1"/>
  <c r="C34" i="1" s="1"/>
  <c r="E10" i="1"/>
  <c r="C33" i="1" s="1"/>
  <c r="E9" i="1"/>
  <c r="C32" i="1" s="1"/>
  <c r="E8" i="1"/>
  <c r="C31" i="1" s="1"/>
  <c r="E7" i="1"/>
  <c r="C30" i="1" s="1"/>
  <c r="E6" i="1"/>
  <c r="C29" i="1" s="1"/>
  <c r="E22" i="1" l="1"/>
  <c r="O144" i="1"/>
  <c r="O145" i="1"/>
  <c r="N140" i="1"/>
  <c r="N141" i="1"/>
  <c r="N142" i="1"/>
  <c r="N143" i="1"/>
  <c r="N144" i="1"/>
  <c r="N145" i="1"/>
  <c r="M140" i="1"/>
  <c r="M141" i="1"/>
  <c r="M142" i="1"/>
  <c r="M143" i="1"/>
  <c r="M144" i="1"/>
  <c r="M145" i="1"/>
  <c r="L140" i="1"/>
  <c r="L141" i="1"/>
  <c r="L142" i="1"/>
  <c r="L143" i="1"/>
  <c r="L144" i="1"/>
  <c r="L145" i="1"/>
  <c r="L139" i="1"/>
  <c r="J140" i="1"/>
  <c r="J141" i="1"/>
  <c r="J142" i="1"/>
  <c r="G140" i="1"/>
  <c r="O140" i="1" s="1"/>
  <c r="G141" i="1"/>
  <c r="O141" i="1" s="1"/>
  <c r="G142" i="1"/>
  <c r="O142" i="1" s="1"/>
  <c r="G143" i="1"/>
  <c r="O143" i="1" s="1"/>
  <c r="G144" i="1"/>
  <c r="G145" i="1"/>
  <c r="F140" i="1"/>
  <c r="F141" i="1"/>
  <c r="F142" i="1"/>
  <c r="F143" i="1"/>
  <c r="F144" i="1"/>
  <c r="F145" i="1"/>
  <c r="E140" i="1"/>
  <c r="E141" i="1"/>
  <c r="E142" i="1"/>
  <c r="E143" i="1"/>
  <c r="E144" i="1"/>
  <c r="E145" i="1"/>
  <c r="D140" i="1"/>
  <c r="D141" i="1"/>
  <c r="D142" i="1"/>
  <c r="D143" i="1"/>
  <c r="D144" i="1"/>
  <c r="D145" i="1"/>
  <c r="C140" i="1"/>
  <c r="K140" i="1" s="1"/>
  <c r="C141" i="1"/>
  <c r="K141" i="1" s="1"/>
  <c r="C142" i="1"/>
  <c r="K142" i="1" s="1"/>
  <c r="C143" i="1"/>
  <c r="K143" i="1" s="1"/>
  <c r="C144" i="1"/>
  <c r="K144" i="1" s="1"/>
  <c r="C145" i="1"/>
  <c r="K145" i="1" s="1"/>
  <c r="C139" i="1"/>
  <c r="K139" i="1" s="1"/>
  <c r="D139" i="1"/>
  <c r="E139" i="1"/>
  <c r="M139" i="1" s="1"/>
  <c r="F139" i="1"/>
  <c r="N139" i="1" s="1"/>
  <c r="G139" i="1"/>
  <c r="O139" i="1" s="1"/>
  <c r="B140" i="1"/>
  <c r="B141" i="1"/>
  <c r="B142" i="1"/>
  <c r="B143" i="1"/>
  <c r="J143" i="1" s="1"/>
  <c r="B144" i="1"/>
  <c r="J144" i="1" s="1"/>
  <c r="B145" i="1"/>
  <c r="J145" i="1" s="1"/>
  <c r="B139" i="1"/>
  <c r="J139" i="1" s="1"/>
  <c r="K152" i="1" l="1"/>
  <c r="O152" i="1"/>
  <c r="N152" i="1" l="1"/>
  <c r="M152" i="1"/>
  <c r="L152" i="1"/>
  <c r="J152" i="1"/>
  <c r="K163" i="1"/>
  <c r="L163" i="1"/>
  <c r="K164" i="1"/>
  <c r="L164" i="1"/>
  <c r="K165" i="1"/>
  <c r="M165" i="1" s="1"/>
  <c r="N165" i="1" s="1"/>
  <c r="L165" i="1"/>
  <c r="K166" i="1"/>
  <c r="L166" i="1"/>
  <c r="K167" i="1"/>
  <c r="L167" i="1"/>
  <c r="K168" i="1"/>
  <c r="L168" i="1"/>
  <c r="K169" i="1"/>
  <c r="L169" i="1"/>
  <c r="K170" i="1"/>
  <c r="L170" i="1"/>
  <c r="K171" i="1"/>
  <c r="L171" i="1"/>
  <c r="K172" i="1"/>
  <c r="L172" i="1"/>
  <c r="K173" i="1"/>
  <c r="L173" i="1"/>
  <c r="K174" i="1"/>
  <c r="L174" i="1"/>
  <c r="K175" i="1"/>
  <c r="L175" i="1"/>
  <c r="K176" i="1"/>
  <c r="L176" i="1"/>
  <c r="K177" i="1"/>
  <c r="L177" i="1"/>
  <c r="K178" i="1"/>
  <c r="L178" i="1"/>
  <c r="J164" i="1"/>
  <c r="J165" i="1"/>
  <c r="J166" i="1"/>
  <c r="M166" i="1" s="1"/>
  <c r="N166" i="1" s="1"/>
  <c r="J167" i="1"/>
  <c r="M167" i="1" s="1"/>
  <c r="N167" i="1" s="1"/>
  <c r="J168" i="1"/>
  <c r="J169" i="1"/>
  <c r="J170" i="1"/>
  <c r="J171" i="1"/>
  <c r="J172" i="1"/>
  <c r="J173" i="1"/>
  <c r="J174" i="1"/>
  <c r="J175" i="1"/>
  <c r="J176" i="1"/>
  <c r="J177" i="1"/>
  <c r="J178" i="1"/>
  <c r="J163" i="1"/>
  <c r="H178" i="1"/>
  <c r="M178" i="1" l="1"/>
  <c r="N178" i="1" s="1"/>
  <c r="M177" i="1"/>
  <c r="N177" i="1" s="1"/>
  <c r="M175" i="1"/>
  <c r="N175" i="1" s="1"/>
  <c r="M171" i="1"/>
  <c r="N171" i="1" s="1"/>
  <c r="M168" i="1"/>
  <c r="N168" i="1" s="1"/>
  <c r="M176" i="1"/>
  <c r="N176" i="1" s="1"/>
  <c r="M170" i="1"/>
  <c r="N170" i="1" s="1"/>
  <c r="M173" i="1"/>
  <c r="N173" i="1" s="1"/>
  <c r="M172" i="1"/>
  <c r="N172" i="1" s="1"/>
  <c r="M174" i="1"/>
  <c r="N174" i="1" s="1"/>
  <c r="M169" i="1"/>
  <c r="N169" i="1" s="1"/>
  <c r="N179" i="1"/>
  <c r="C217" i="1" l="1"/>
  <c r="C216" i="1"/>
  <c r="C215" i="1"/>
  <c r="C214" i="1"/>
  <c r="C213" i="1"/>
  <c r="C212" i="1"/>
  <c r="C211" i="1"/>
  <c r="C210" i="1"/>
  <c r="C209" i="1"/>
  <c r="C208" i="1"/>
  <c r="C152" i="1" l="1"/>
  <c r="D152" i="1"/>
  <c r="E152" i="1"/>
  <c r="F152" i="1"/>
  <c r="G152" i="1"/>
  <c r="B152" i="1"/>
  <c r="B72" i="1"/>
  <c r="E71" i="1"/>
  <c r="B71" i="1"/>
  <c r="C131" i="1" l="1"/>
  <c r="D131" i="1"/>
  <c r="E131" i="1"/>
  <c r="F131" i="1"/>
  <c r="G131" i="1"/>
  <c r="B131" i="1"/>
  <c r="C64" i="1" l="1"/>
  <c r="C65" i="1"/>
  <c r="C66" i="1"/>
  <c r="C67" i="1"/>
  <c r="C68" i="1"/>
  <c r="C69" i="1"/>
  <c r="C63" i="1"/>
  <c r="F60" i="1"/>
  <c r="F71" i="1" s="1"/>
  <c r="F62" i="1"/>
  <c r="G62" i="1" s="1"/>
  <c r="C71" i="1" l="1"/>
  <c r="C228" i="1"/>
  <c r="C229" i="1"/>
  <c r="C230" i="1"/>
  <c r="C231" i="1"/>
  <c r="C232" i="1"/>
  <c r="C233" i="1"/>
  <c r="C234" i="1"/>
  <c r="C235" i="1"/>
  <c r="C236" i="1"/>
  <c r="C237" i="1"/>
  <c r="D56" i="1" l="1"/>
  <c r="D71" i="1" s="1"/>
  <c r="G55" i="1"/>
  <c r="G56" i="1"/>
  <c r="G54" i="1"/>
  <c r="K113" i="1"/>
  <c r="L113" i="1"/>
  <c r="M113" i="1"/>
  <c r="N113" i="1"/>
  <c r="J113" i="1"/>
  <c r="C22" i="1" l="1"/>
  <c r="G71" i="1"/>
  <c r="D19" i="1" l="1"/>
  <c r="B42" i="1" s="1"/>
  <c r="D12" i="1"/>
  <c r="B35" i="1" s="1"/>
  <c r="D13" i="1"/>
  <c r="B36" i="1" s="1"/>
  <c r="D11" i="1"/>
  <c r="B34" i="1" s="1"/>
  <c r="B22" i="1"/>
  <c r="D6" i="1"/>
  <c r="B29" i="1" s="1"/>
  <c r="D9" i="1"/>
  <c r="B32" i="1" s="1"/>
  <c r="D16" i="1"/>
  <c r="B39" i="1" s="1"/>
  <c r="D15" i="1"/>
  <c r="B38" i="1" s="1"/>
  <c r="D21" i="1"/>
  <c r="B44" i="1" s="1"/>
  <c r="D20" i="1"/>
  <c r="B43" i="1" s="1"/>
  <c r="D18" i="1"/>
  <c r="B41" i="1" s="1"/>
  <c r="D14" i="1"/>
  <c r="B37" i="1" s="1"/>
  <c r="D17" i="1"/>
  <c r="B40" i="1" s="1"/>
  <c r="D8" i="1"/>
  <c r="B31" i="1" s="1"/>
  <c r="D7" i="1"/>
  <c r="B30" i="1" s="1"/>
  <c r="D10" i="1"/>
  <c r="B33" i="1" s="1"/>
  <c r="D22" i="1" l="1"/>
  <c r="F22" i="1" s="1"/>
</calcChain>
</file>

<file path=xl/sharedStrings.xml><?xml version="1.0" encoding="utf-8"?>
<sst xmlns="http://schemas.openxmlformats.org/spreadsheetml/2006/main" count="371" uniqueCount="108">
  <si>
    <t>Male</t>
  </si>
  <si>
    <t>Female</t>
  </si>
  <si>
    <t>Age Group</t>
  </si>
  <si>
    <t>Low-Risk</t>
  </si>
  <si>
    <t>Moderate-Risk</t>
  </si>
  <si>
    <t>High-Risk</t>
  </si>
  <si>
    <t>0 – 4</t>
  </si>
  <si>
    <t>&gt;350</t>
  </si>
  <si>
    <t>200-350</t>
  </si>
  <si>
    <t>5 – 9</t>
  </si>
  <si>
    <r>
      <t>RR=0.42</t>
    </r>
    <r>
      <rPr>
        <b/>
        <sz val="12"/>
        <color theme="1"/>
        <rFont val="Times New Roman"/>
        <family val="1"/>
      </rPr>
      <t xml:space="preserve"> </t>
    </r>
    <r>
      <rPr>
        <sz val="12"/>
        <color theme="1"/>
        <rFont val="Times New Roman"/>
        <family val="1"/>
      </rPr>
      <t>[13, 23]</t>
    </r>
  </si>
  <si>
    <t>RR=0.42 [13, 23]</t>
  </si>
  <si>
    <t>10 – 14</t>
  </si>
  <si>
    <t>15 – 19</t>
  </si>
  <si>
    <t>20 – 24</t>
  </si>
  <si>
    <t>25 – 29</t>
  </si>
  <si>
    <t>30 – 39</t>
  </si>
  <si>
    <t>35 – 39</t>
  </si>
  <si>
    <t>30 – 34</t>
  </si>
  <si>
    <t>40 – 44</t>
  </si>
  <si>
    <t>45 – 49</t>
  </si>
  <si>
    <t>50 – 54</t>
  </si>
  <si>
    <t>55 – 59</t>
  </si>
  <si>
    <t>Total</t>
  </si>
  <si>
    <t>5 - 9</t>
  </si>
  <si>
    <t>0 - 4</t>
  </si>
  <si>
    <t>Multiplier</t>
  </si>
  <si>
    <t>Acute</t>
  </si>
  <si>
    <t>CD4 &gt; 500</t>
  </si>
  <si>
    <t>&gt; 350</t>
  </si>
  <si>
    <t>&lt;200</t>
  </si>
  <si>
    <t>http://www.demographic-research.org/volumes/vol21/11/21-11.pdf</t>
  </si>
  <si>
    <t>10 -14</t>
  </si>
  <si>
    <t>15 - 19</t>
  </si>
  <si>
    <t xml:space="preserve">20 -24 </t>
  </si>
  <si>
    <t>25-29</t>
  </si>
  <si>
    <t>30 - 34</t>
  </si>
  <si>
    <t>35 - 39</t>
  </si>
  <si>
    <t>40 - 44</t>
  </si>
  <si>
    <t>45 - 49</t>
  </si>
  <si>
    <t>50 -54</t>
  </si>
  <si>
    <t>55 - 59</t>
  </si>
  <si>
    <t>60 - 64</t>
  </si>
  <si>
    <t>65- 69</t>
  </si>
  <si>
    <t>70 - 74</t>
  </si>
  <si>
    <t>75 - 79</t>
  </si>
  <si>
    <t>Age group</t>
  </si>
  <si>
    <t>Reduction Factor</t>
  </si>
  <si>
    <t>Low</t>
  </si>
  <si>
    <t>Medium</t>
  </si>
  <si>
    <t>High</t>
  </si>
  <si>
    <t>Risk Group</t>
  </si>
  <si>
    <t>P Stay in same group</t>
  </si>
  <si>
    <t>P(to HR|M,15-34)</t>
  </si>
  <si>
    <t>Age Cohort</t>
  </si>
  <si>
    <t>Initial Population Size</t>
  </si>
  <si>
    <t>Male risk distribution</t>
  </si>
  <si>
    <t>Female risk distribution</t>
  </si>
  <si>
    <t>S. Moyo et al., Analysis of Viral Diversity in Relation to the Recency of HIV-1C Infection in Botswana. PloS one 11, e0160649 (2016).</t>
  </si>
  <si>
    <r>
      <rPr>
        <b/>
        <sz val="12"/>
        <color theme="1"/>
        <rFont val="Times New Roman"/>
        <family val="1"/>
      </rPr>
      <t>Background mortality.</t>
    </r>
    <r>
      <rPr>
        <sz val="12"/>
        <color theme="1"/>
        <rFont val="Times New Roman"/>
        <family val="1"/>
      </rPr>
      <t xml:space="preserve"> </t>
    </r>
  </si>
  <si>
    <r>
      <rPr>
        <b/>
        <sz val="12"/>
        <color theme="1"/>
        <rFont val="Times New Roman"/>
        <family val="1"/>
      </rPr>
      <t xml:space="preserve">Fertility rate by age and HIV status. </t>
    </r>
    <r>
      <rPr>
        <sz val="12"/>
        <color theme="1"/>
        <rFont val="Times New Roman"/>
        <family val="1"/>
      </rPr>
      <t>Females on ART are assumed to have equal fertility to HIV-negative females.</t>
    </r>
  </si>
  <si>
    <t>R. Anderson, R. May, T. Ng, J. Rowley, Age-Dependent Choice of Sexual Partners and the Transmission Dynamics of HIV in Sub-Saharan Africa. Phil. Trans. R. Soc. London. B 336, 135 - 155 (1992).</t>
  </si>
  <si>
    <t>A. Ross et al., HIV-1 disease progression and fertility: the incidence of recognized pregnancy and pregnancy outcome in Uganda. AIDS (London, England) 18, 799-804 (2004).</t>
  </si>
  <si>
    <t>RR=1 [13]</t>
  </si>
  <si>
    <t xml:space="preserve">Acute </t>
  </si>
  <si>
    <t>RR=1 [13, 23]</t>
  </si>
  <si>
    <r>
      <t>CD4 &gt; 500</t>
    </r>
    <r>
      <rPr>
        <sz val="12"/>
        <color theme="1"/>
        <rFont val="Times New Roman"/>
        <family val="1"/>
      </rPr>
      <t xml:space="preserve"> </t>
    </r>
  </si>
  <si>
    <t>[13, 23] extended</t>
  </si>
  <si>
    <t xml:space="preserve">&lt;200 </t>
  </si>
  <si>
    <t>RR=0.59[13, 23]</t>
  </si>
  <si>
    <t>HIV-</t>
  </si>
  <si>
    <r>
      <t xml:space="preserve">HIV- </t>
    </r>
    <r>
      <rPr>
        <sz val="12"/>
        <color theme="1"/>
        <rFont val="Times New Roman"/>
        <family val="1"/>
      </rPr>
      <t/>
    </r>
  </si>
  <si>
    <t>Note: No females were found to be in the high risk group for age 30-34. No males or females were found to be in the high risk groups for ages 45-79. As such, members of the high risk groups in these age groups were assumed to contribute minimally to contact patterns and were assigned one partner per year.</t>
  </si>
  <si>
    <t>Coital acts per partnership</t>
  </si>
  <si>
    <t>Males</t>
  </si>
  <si>
    <t>Females</t>
  </si>
  <si>
    <t>Fertility Rate (per year) by 2020</t>
  </si>
  <si>
    <t>Initial Population Size (thousands)</t>
  </si>
  <si>
    <t>United Nations Population Division World Population Prospectus 2019</t>
  </si>
  <si>
    <t>Statistical Release P0302 2019 Mid-year population estimates Table 5.3</t>
  </si>
  <si>
    <t>Male Background Mortality</t>
  </si>
  <si>
    <t>Female Background Mortality</t>
  </si>
  <si>
    <t>For the 0-4 age group, summed mortality for age 0 and ages 1-4</t>
  </si>
  <si>
    <t>1-4</t>
  </si>
  <si>
    <r>
      <rPr>
        <b/>
        <sz val="12"/>
        <color theme="1"/>
        <rFont val="Times New Roman"/>
        <family val="1"/>
      </rPr>
      <t>Sexual risk distribution by age and sex.</t>
    </r>
    <r>
      <rPr>
        <sz val="12"/>
        <color theme="1"/>
        <rFont val="Times New Roman"/>
        <family val="1"/>
      </rPr>
      <t xml:space="preserve"> Values are based on Africa Centre data from KwaZulu Natal, South Africa. Male distribution currently used for males and females.</t>
    </r>
  </si>
  <si>
    <t>Fertility Rate (per year) before 1960</t>
  </si>
  <si>
    <t>Fertility Rate (per year) by 2000</t>
  </si>
  <si>
    <t>Refining the criteria for stalled fertility declines: An application to rural KwaZulu-Natal, South Africa, 1990-2005. Moultrie. Stud Fam Plann. 2008; 39(1):39-48.</t>
  </si>
  <si>
    <t>Moultrie, Tom A. The South African fertility decline: Evidence from two censuses and a Demographic and Health Survey. Population Studies. 2003; 57(3):265–283. [PubMed: 14602529]</t>
  </si>
  <si>
    <t>Moultri T, Hosegood V, McGrath N, Hill C, Herbst K, Newell M-L. Fertility decline in rural South Africa: another stalled transition?, Stud Fam Plann. , 2007 in press</t>
  </si>
  <si>
    <t>Partnerships per year</t>
  </si>
  <si>
    <r>
      <rPr>
        <b/>
        <sz val="12"/>
        <color theme="1"/>
        <rFont val="Times New Roman"/>
        <family val="1"/>
      </rPr>
      <t xml:space="preserve">Annual number of sexual partnerships by age, gender, and sexual risk. </t>
    </r>
    <r>
      <rPr>
        <sz val="12"/>
        <color theme="1"/>
        <rFont val="Times New Roman"/>
        <family val="1"/>
      </rPr>
      <t>Values are based on Africa Centre data from KwaZulu Natal, South Africa but have been adjusted.</t>
    </r>
  </si>
  <si>
    <r>
      <rPr>
        <b/>
        <sz val="12"/>
        <color theme="1"/>
        <rFont val="Times New Roman"/>
        <family val="1"/>
      </rPr>
      <t xml:space="preserve">The number of coital acts per partnership by sex, age, and sexual risk group. </t>
    </r>
    <r>
      <rPr>
        <sz val="12"/>
        <color theme="1"/>
        <rFont val="Times New Roman"/>
        <family val="1"/>
      </rPr>
      <t>Values are calibrated to fit age-specific HIV and HPV prevalence data.</t>
    </r>
  </si>
  <si>
    <t>Female Age Ratios</t>
  </si>
  <si>
    <t>Male Age Ratios</t>
  </si>
  <si>
    <t>1950-1955</t>
  </si>
  <si>
    <t>1955-1960</t>
  </si>
  <si>
    <t>1960-1965</t>
  </si>
  <si>
    <t>1965-1970</t>
  </si>
  <si>
    <t>1975-1980</t>
  </si>
  <si>
    <t>1985-1990</t>
  </si>
  <si>
    <t>1980-1985</t>
  </si>
  <si>
    <t>1970-1975</t>
  </si>
  <si>
    <t>Initial Fertility Rate (per year) from Nick and Monisha</t>
  </si>
  <si>
    <t>Note: fertility rates decline linearly from 1960 to 2000 so that the model's population growth resembles actual population growth patterns and as stated by Moultrie 2003. Fertility rates stall between 2000 and 2010 as described by Moultrie 2008. Fertility rate declines again between 2010 and 2020 as described by Moultri 2007 and seen in observed data. Increasing initial values provided by Nick and Monisha so that fertility in HIV-negative women more closely matches observed data. The exact absolute values seem to be reasonable but semi-arbitrary anyways.</t>
  </si>
  <si>
    <r>
      <rPr>
        <b/>
        <sz val="12"/>
        <color theme="1"/>
        <rFont val="Times New Roman"/>
        <family val="1"/>
      </rPr>
      <t>Initial population size (1925).</t>
    </r>
    <r>
      <rPr>
        <sz val="12"/>
        <color theme="1"/>
        <rFont val="Times New Roman"/>
        <family val="1"/>
      </rPr>
      <t xml:space="preserve"> Calculate backward-projected KZN population. Assume that KZN:SA proportion was decreasing from 1925-2002 according to same trend as from 2002-2019. Assume male and female populations by age follow exponential distributions. See Population_validation Excel document for more detail.</t>
    </r>
  </si>
  <si>
    <t>Used UN values from 1950-1990 before the widespread HIV epidemic. Used the GHDx GBD Results Tool to subtract HIV-specific mortality from all-cause mortality after 1990. Smoothed over the trough in the 1990s and made the decline in under 5 mortality a little less severe. Extrapolated the trend between 2000 and 2017 to 2020.</t>
  </si>
  <si>
    <t>UN World Population Prospects 2019, File MORT/17-2: Abridged life tables, for males/females, 1950-2100; GHDx GBD Results Tool: Global Burden of Disease Collaborative Network, Global Burden of Disease Study 2017 (GBD 2017) Results. Seattle, United States: Institute for Health Metrics and Evaluation (IHME), 2018. Available from http://ghdx.healthdata.org/gbd-results-tool. Accessed Feb 21,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</si>
</sst>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0.00000;0"/>
    <numFmt numFmtId="165" formatCode="###;\-###;0"/>
  </numFmts>
  <fonts count="37" x14ac:knownFonts="1">
    <font>
      <sz val="11"/>
      <color theme="1"/>
      <name val="Calibri"/>
      <family val="2"/>
      <scheme val="minor"/>
    </font>
    <font>
      <b/>
      <sz val="12"/>
      <color theme="1"/>
      <name val="Times New Roman"/>
      <family val="1"/>
    </font>
    <font>
      <sz val="12"/>
      <color theme="1"/>
      <name val="Times New Roman"/>
      <family val="1"/>
    </font>
    <font>
      <i/>
      <sz val="12"/>
      <color theme="1"/>
      <name val="Times New Roman"/>
      <family val="1"/>
    </font>
    <font>
      <b/>
      <sz val="11"/>
      <color theme="1"/>
      <name val="Calibri"/>
      <family val="2"/>
      <scheme val="minor"/>
    </font>
    <font>
      <sz val="9.3000000000000007"/>
      <color rgb="FF000000"/>
      <name val="Times New Roman"/>
      <family val="1"/>
    </font>
    <font>
      <sz val="12"/>
      <color theme="1"/>
      <name val="Calibri"/>
      <family val="2"/>
      <scheme val="minor"/>
    </font>
    <font>
      <sz val="12"/>
      <color rgb="FF000000"/>
      <name val="Times New Roman"/>
      <family val="1"/>
    </font>
    <font>
      <sz val="12"/>
      <color indexed="8"/>
      <name val="Times New Roman"/>
      <family val="1"/>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0"/>
      <name val="Arial"/>
      <family val="2"/>
    </font>
    <font>
      <b/>
      <sz val="11"/>
      <name val="Arial"/>
      <family val="2"/>
    </font>
    <font>
      <sz val="12"/>
      <color indexed="8"/>
      <name val="Calibri"/>
      <family val="2"/>
    </font>
    <font>
      <b/>
      <sz val="12"/>
      <color indexed="8"/>
      <name val="Times New Roman"/>
      <family val="1"/>
    </font>
    <font>
      <sz val="12"/>
      <name val="Times New Roman"/>
      <family val="1"/>
    </font>
    <font>
      <sz val="9"/>
      <color indexed="8"/>
      <name val="Arial"/>
      <family val="2"/>
    </font>
    <font>
      <sz val="9"/>
      <name val="Arial"/>
      <family val="2"/>
    </font>
    <font>
      <i/>
      <sz val="12"/>
      <color rgb="FF000000"/>
      <name val="Times New Roman"/>
      <family val="1"/>
    </font>
    <font>
      <b/>
      <sz val="12"/>
      <name val="Times New Roman"/>
      <family val="1"/>
    </font>
    <font>
      <b/>
      <sz val="12"/>
      <color theme="1"/>
      <name val="Calibri"/>
      <family val="2"/>
      <scheme val="minor"/>
    </font>
    <font>
      <b/>
      <sz val="11"/>
      <color theme="1"/>
      <name val="Times New Roman"/>
      <family val="1"/>
    </font>
    <font>
      <sz val="11"/>
      <color theme="1"/>
      <name val="Times New Roman"/>
      <family val="1"/>
    </font>
  </fonts>
  <fills count="3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5">
    <border>
      <left/>
      <right/>
      <top/>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right style="medium">
        <color auto="1"/>
      </right>
      <top/>
      <bottom style="medium">
        <color auto="1"/>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bottom style="thin">
        <color auto="1"/>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s>
  <cellStyleXfs count="48">
    <xf numFmtId="0" fontId="0" fillId="0" borderId="0"/>
    <xf numFmtId="0" fontId="10" fillId="0" borderId="18" applyNumberFormat="0" applyFill="0" applyAlignment="0" applyProtection="0"/>
    <xf numFmtId="0" fontId="11" fillId="0" borderId="19" applyNumberFormat="0" applyFill="0" applyAlignment="0" applyProtection="0"/>
    <xf numFmtId="0" fontId="12" fillId="0" borderId="20" applyNumberFormat="0" applyFill="0" applyAlignment="0" applyProtection="0"/>
    <xf numFmtId="0" fontId="12" fillId="0" borderId="0" applyNumberFormat="0" applyFill="0" applyBorder="0" applyAlignment="0" applyProtection="0"/>
    <xf numFmtId="0" fontId="13" fillId="4" borderId="0" applyNumberFormat="0" applyBorder="0" applyAlignment="0" applyProtection="0"/>
    <xf numFmtId="0" fontId="14" fillId="5" borderId="0" applyNumberFormat="0" applyBorder="0" applyAlignment="0" applyProtection="0"/>
    <xf numFmtId="0" fontId="15" fillId="6" borderId="0" applyNumberFormat="0" applyBorder="0" applyAlignment="0" applyProtection="0"/>
    <xf numFmtId="0" fontId="16" fillId="7" borderId="21" applyNumberFormat="0" applyAlignment="0" applyProtection="0"/>
    <xf numFmtId="0" fontId="17" fillId="8" borderId="22" applyNumberFormat="0" applyAlignment="0" applyProtection="0"/>
    <xf numFmtId="0" fontId="18" fillId="8" borderId="21" applyNumberFormat="0" applyAlignment="0" applyProtection="0"/>
    <xf numFmtId="0" fontId="19" fillId="0" borderId="23" applyNumberFormat="0" applyFill="0" applyAlignment="0" applyProtection="0"/>
    <xf numFmtId="0" fontId="20" fillId="9" borderId="24" applyNumberFormat="0" applyAlignment="0" applyProtection="0"/>
    <xf numFmtId="0" fontId="21" fillId="0" borderId="0" applyNumberFormat="0" applyFill="0" applyBorder="0" applyAlignment="0" applyProtection="0"/>
    <xf numFmtId="0" fontId="9" fillId="10" borderId="25" applyNumberFormat="0" applyFont="0" applyAlignment="0" applyProtection="0"/>
    <xf numFmtId="0" fontId="22" fillId="0" borderId="0" applyNumberFormat="0" applyFill="0" applyBorder="0" applyAlignment="0" applyProtection="0"/>
    <xf numFmtId="0" fontId="4" fillId="0" borderId="26" applyNumberFormat="0" applyFill="0" applyAlignment="0" applyProtection="0"/>
    <xf numFmtId="0" fontId="23"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23" fillId="22" borderId="0" applyNumberFormat="0" applyBorder="0" applyAlignment="0" applyProtection="0"/>
    <xf numFmtId="0" fontId="23"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23" fillId="26" borderId="0" applyNumberFormat="0" applyBorder="0" applyAlignment="0" applyProtection="0"/>
    <xf numFmtId="0" fontId="23"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23" fillId="30" borderId="0" applyNumberFormat="0" applyBorder="0" applyAlignment="0" applyProtection="0"/>
    <xf numFmtId="0" fontId="23"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23" fillId="34" borderId="0" applyNumberFormat="0" applyBorder="0" applyAlignment="0" applyProtection="0"/>
    <xf numFmtId="0" fontId="24" fillId="0" borderId="0" applyNumberFormat="0" applyFill="0" applyBorder="0" applyAlignment="0" applyProtection="0"/>
    <xf numFmtId="0" fontId="25" fillId="0" borderId="0"/>
    <xf numFmtId="9" fontId="25" fillId="0" borderId="0" applyFont="0" applyFill="0" applyBorder="0" applyAlignment="0" applyProtection="0"/>
    <xf numFmtId="0" fontId="26" fillId="0" borderId="10">
      <alignment vertical="top" wrapText="1"/>
    </xf>
    <xf numFmtId="0" fontId="25" fillId="0" borderId="27">
      <alignment vertical="top"/>
    </xf>
    <xf numFmtId="0" fontId="25" fillId="0" borderId="0"/>
    <xf numFmtId="0" fontId="25" fillId="0" borderId="27">
      <alignment vertical="top"/>
    </xf>
  </cellStyleXfs>
  <cellXfs count="133">
    <xf numFmtId="0" fontId="0" fillId="0" borderId="0" xfId="0"/>
    <xf numFmtId="0" fontId="1" fillId="0" borderId="3" xfId="0" applyFont="1" applyBorder="1" applyAlignment="1">
      <alignment vertical="center" wrapText="1"/>
    </xf>
    <xf numFmtId="0" fontId="2" fillId="0" borderId="6" xfId="0" applyFont="1" applyBorder="1" applyAlignment="1">
      <alignment horizontal="center" vertical="center" wrapText="1"/>
    </xf>
    <xf numFmtId="0" fontId="1" fillId="0" borderId="9" xfId="0" applyFont="1" applyBorder="1" applyAlignment="1">
      <alignment vertical="center" wrapText="1"/>
    </xf>
    <xf numFmtId="0" fontId="2" fillId="0" borderId="7" xfId="0" applyFont="1" applyBorder="1" applyAlignment="1">
      <alignment vertical="center" wrapText="1"/>
    </xf>
    <xf numFmtId="0" fontId="2" fillId="0" borderId="2" xfId="0" applyFont="1" applyBorder="1" applyAlignment="1">
      <alignment horizontal="center" vertical="center" wrapText="1"/>
    </xf>
    <xf numFmtId="0" fontId="2" fillId="0" borderId="0" xfId="0" applyFont="1" applyFill="1" applyBorder="1" applyAlignment="1">
      <alignment horizontal="center" vertical="center" wrapText="1"/>
    </xf>
    <xf numFmtId="0" fontId="2" fillId="0" borderId="0" xfId="0" applyFont="1" applyFill="1" applyBorder="1" applyAlignment="1">
      <alignment horizontal="left" vertical="center"/>
    </xf>
    <xf numFmtId="0" fontId="2" fillId="0" borderId="0" xfId="0" applyFont="1" applyAlignment="1">
      <alignment vertical="center"/>
    </xf>
    <xf numFmtId="0" fontId="0" fillId="0" borderId="2" xfId="0" applyBorder="1"/>
    <xf numFmtId="0" fontId="2" fillId="2" borderId="7"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6" fillId="0" borderId="0" xfId="0" applyFont="1"/>
    <xf numFmtId="0" fontId="0" fillId="0" borderId="0" xfId="0" applyFill="1" applyBorder="1"/>
    <xf numFmtId="0" fontId="6" fillId="0" borderId="0" xfId="0" applyFont="1" applyBorder="1"/>
    <xf numFmtId="49" fontId="0" fillId="0" borderId="0" xfId="0" applyNumberFormat="1"/>
    <xf numFmtId="49" fontId="0" fillId="0" borderId="2" xfId="0" applyNumberFormat="1" applyBorder="1" applyAlignment="1">
      <alignment horizontal="center"/>
    </xf>
    <xf numFmtId="0" fontId="2" fillId="0" borderId="2" xfId="0" applyFont="1" applyFill="1" applyBorder="1" applyAlignment="1">
      <alignment horizontal="center" vertical="center" wrapText="1"/>
    </xf>
    <xf numFmtId="0" fontId="0" fillId="0" borderId="0" xfId="0" applyAlignment="1">
      <alignment wrapText="1"/>
    </xf>
    <xf numFmtId="0" fontId="2" fillId="2" borderId="2" xfId="0" applyFont="1" applyFill="1" applyBorder="1" applyAlignment="1">
      <alignment horizontal="center" vertical="center" wrapText="1"/>
    </xf>
    <xf numFmtId="0" fontId="0" fillId="0" borderId="0" xfId="0" applyFill="1" applyBorder="1"/>
    <xf numFmtId="0" fontId="5" fillId="0" borderId="0" xfId="0" applyFont="1" applyFill="1" applyBorder="1" applyAlignment="1">
      <alignment horizontal="center" vertical="center" wrapText="1"/>
    </xf>
    <xf numFmtId="0" fontId="7" fillId="3" borderId="0" xfId="0" applyFont="1" applyFill="1" applyBorder="1" applyAlignment="1">
      <alignment vertical="center" wrapText="1"/>
    </xf>
    <xf numFmtId="0" fontId="6" fillId="0" borderId="0" xfId="0" applyFont="1" applyFill="1" applyBorder="1" applyAlignment="1"/>
    <xf numFmtId="0" fontId="7" fillId="0" borderId="0" xfId="0" applyFont="1" applyFill="1" applyBorder="1" applyAlignment="1">
      <alignment vertical="center" wrapText="1"/>
    </xf>
    <xf numFmtId="0" fontId="0" fillId="0" borderId="0" xfId="0" applyBorder="1"/>
    <xf numFmtId="0" fontId="1" fillId="0" borderId="11" xfId="0" applyFont="1" applyBorder="1" applyAlignment="1">
      <alignment vertical="center" wrapText="1"/>
    </xf>
    <xf numFmtId="0" fontId="1" fillId="0" borderId="12" xfId="0" applyFont="1" applyBorder="1" applyAlignment="1">
      <alignment vertical="center" wrapText="1"/>
    </xf>
    <xf numFmtId="0" fontId="1" fillId="0" borderId="13" xfId="0" applyFont="1" applyBorder="1" applyAlignment="1">
      <alignment vertical="center" wrapText="1"/>
    </xf>
    <xf numFmtId="0" fontId="1" fillId="0" borderId="14" xfId="0" applyFont="1" applyBorder="1" applyAlignment="1">
      <alignment vertical="center" wrapText="1"/>
    </xf>
    <xf numFmtId="0" fontId="2" fillId="0" borderId="17" xfId="0" applyFont="1" applyBorder="1" applyAlignment="1">
      <alignment vertical="center" wrapText="1"/>
    </xf>
    <xf numFmtId="49" fontId="0" fillId="0" borderId="0" xfId="0" applyNumberFormat="1" applyFill="1" applyBorder="1" applyAlignment="1">
      <alignment horizontal="center"/>
    </xf>
    <xf numFmtId="0" fontId="1" fillId="0" borderId="3" xfId="0" applyFont="1" applyBorder="1" applyAlignment="1">
      <alignment vertical="center" wrapText="1"/>
    </xf>
    <xf numFmtId="0" fontId="1" fillId="0" borderId="2" xfId="0" applyFont="1" applyBorder="1" applyAlignment="1">
      <alignment vertical="center" wrapText="1"/>
    </xf>
    <xf numFmtId="0" fontId="2" fillId="0" borderId="6" xfId="0" applyFont="1" applyBorder="1" applyAlignment="1">
      <alignment vertical="center" wrapText="1"/>
    </xf>
    <xf numFmtId="0" fontId="2" fillId="0" borderId="0" xfId="0" applyFont="1"/>
    <xf numFmtId="0" fontId="2" fillId="2" borderId="0" xfId="0" applyFont="1" applyFill="1"/>
    <xf numFmtId="0" fontId="0" fillId="2" borderId="0" xfId="0" applyFill="1"/>
    <xf numFmtId="0" fontId="3" fillId="2" borderId="0" xfId="0" applyFont="1" applyFill="1"/>
    <xf numFmtId="0" fontId="0" fillId="0" borderId="0" xfId="0" applyFill="1"/>
    <xf numFmtId="0" fontId="2" fillId="0" borderId="15" xfId="0" applyFont="1" applyBorder="1" applyAlignment="1">
      <alignment vertical="center" wrapText="1"/>
    </xf>
    <xf numFmtId="0" fontId="2" fillId="0" borderId="16" xfId="0" applyFont="1" applyBorder="1" applyAlignment="1">
      <alignment vertical="center" wrapText="1"/>
    </xf>
    <xf numFmtId="0" fontId="8" fillId="0" borderId="0" xfId="0" applyNumberFormat="1" applyFont="1" applyFill="1" applyBorder="1" applyAlignment="1" applyProtection="1"/>
    <xf numFmtId="0" fontId="8" fillId="0" borderId="2" xfId="0" applyNumberFormat="1" applyFont="1" applyFill="1" applyBorder="1" applyAlignment="1" applyProtection="1"/>
    <xf numFmtId="0" fontId="28" fillId="0" borderId="2" xfId="0" applyNumberFormat="1" applyFont="1" applyFill="1" applyBorder="1" applyAlignment="1" applyProtection="1"/>
    <xf numFmtId="49" fontId="8" fillId="0" borderId="2" xfId="0" applyNumberFormat="1" applyFont="1" applyFill="1" applyBorder="1" applyAlignment="1" applyProtection="1"/>
    <xf numFmtId="0" fontId="8" fillId="0" borderId="2" xfId="0" applyNumberFormat="1" applyFont="1" applyFill="1" applyBorder="1" applyAlignment="1" applyProtection="1">
      <alignment horizontal="center" vertical="center" wrapText="1"/>
    </xf>
    <xf numFmtId="0" fontId="2" fillId="0" borderId="2" xfId="0" applyFont="1" applyBorder="1"/>
    <xf numFmtId="0" fontId="29" fillId="3" borderId="2" xfId="0" applyNumberFormat="1" applyFont="1" applyFill="1" applyBorder="1" applyAlignment="1" applyProtection="1"/>
    <xf numFmtId="0" fontId="2" fillId="0" borderId="6" xfId="0" applyFont="1" applyBorder="1" applyAlignment="1">
      <alignment vertical="center" wrapText="1"/>
    </xf>
    <xf numFmtId="0" fontId="2" fillId="0" borderId="6" xfId="0" applyFont="1" applyBorder="1" applyAlignment="1">
      <alignment horizontal="center" vertical="center" wrapText="1"/>
    </xf>
    <xf numFmtId="0" fontId="0" fillId="2" borderId="2" xfId="0" applyFill="1" applyBorder="1"/>
    <xf numFmtId="164" fontId="30" fillId="0" borderId="0" xfId="0" applyNumberFormat="1" applyFont="1" applyFill="1" applyBorder="1" applyAlignment="1" applyProtection="1">
      <alignment horizontal="right" wrapText="1"/>
    </xf>
    <xf numFmtId="165" fontId="30" fillId="0" borderId="0" xfId="0" applyNumberFormat="1" applyFont="1" applyFill="1" applyBorder="1" applyAlignment="1" applyProtection="1">
      <alignment horizontal="center" wrapText="1"/>
    </xf>
    <xf numFmtId="2" fontId="0" fillId="0" borderId="2" xfId="0" applyNumberFormat="1" applyBorder="1"/>
    <xf numFmtId="0" fontId="1" fillId="0" borderId="2" xfId="0" applyFont="1" applyBorder="1" applyAlignment="1">
      <alignment vertical="center" wrapText="1"/>
    </xf>
    <xf numFmtId="2" fontId="0" fillId="0" borderId="0" xfId="0" applyNumberFormat="1" applyBorder="1"/>
    <xf numFmtId="0" fontId="0" fillId="0" borderId="29" xfId="0" applyFill="1" applyBorder="1"/>
    <xf numFmtId="2" fontId="2" fillId="0" borderId="2" xfId="0" applyNumberFormat="1" applyFont="1" applyFill="1" applyBorder="1" applyAlignment="1">
      <alignment horizontal="center" vertical="center" wrapText="1"/>
    </xf>
    <xf numFmtId="0" fontId="32" fillId="2" borderId="0" xfId="0" applyFont="1" applyFill="1"/>
    <xf numFmtId="11" fontId="8" fillId="2" borderId="2" xfId="0" applyNumberFormat="1" applyFont="1" applyFill="1" applyBorder="1" applyAlignment="1" applyProtection="1">
      <alignment horizontal="center" vertical="center" wrapText="1"/>
    </xf>
    <xf numFmtId="0" fontId="8" fillId="2" borderId="2" xfId="0" applyNumberFormat="1" applyFont="1" applyFill="1" applyBorder="1" applyAlignment="1" applyProtection="1">
      <alignment horizontal="center" vertical="center" wrapText="1"/>
    </xf>
    <xf numFmtId="0" fontId="27" fillId="2" borderId="2" xfId="0" applyNumberFormat="1" applyFont="1" applyFill="1" applyBorder="1" applyAlignment="1" applyProtection="1"/>
    <xf numFmtId="0" fontId="2" fillId="0" borderId="2" xfId="0" applyFont="1" applyBorder="1" applyAlignment="1">
      <alignment vertical="center" wrapText="1"/>
    </xf>
    <xf numFmtId="0" fontId="8" fillId="2" borderId="2" xfId="0" applyNumberFormat="1" applyFont="1" applyFill="1" applyBorder="1" applyAlignment="1" applyProtection="1"/>
    <xf numFmtId="0" fontId="29" fillId="2" borderId="2" xfId="0" applyNumberFormat="1" applyFont="1" applyFill="1" applyBorder="1" applyAlignment="1" applyProtection="1"/>
    <xf numFmtId="0" fontId="8" fillId="0" borderId="0" xfId="0" applyNumberFormat="1" applyFont="1" applyFill="1" applyBorder="1" applyAlignment="1" applyProtection="1">
      <alignment horizontal="center" vertical="center" wrapText="1"/>
    </xf>
    <xf numFmtId="0" fontId="2" fillId="0" borderId="0" xfId="0" applyFont="1" applyFill="1" applyBorder="1"/>
    <xf numFmtId="0" fontId="1" fillId="0" borderId="0" xfId="0" applyFont="1" applyFill="1" applyBorder="1" applyAlignment="1">
      <alignment vertical="center" wrapText="1"/>
    </xf>
    <xf numFmtId="0" fontId="2" fillId="0" borderId="0" xfId="0" applyFont="1" applyFill="1" applyBorder="1" applyAlignment="1">
      <alignment vertical="center" wrapText="1"/>
    </xf>
    <xf numFmtId="0" fontId="6" fillId="0" borderId="2" xfId="0" applyFont="1" applyFill="1" applyBorder="1"/>
    <xf numFmtId="0" fontId="1" fillId="0" borderId="0" xfId="0" applyFont="1" applyFill="1" applyBorder="1"/>
    <xf numFmtId="0" fontId="2" fillId="0" borderId="0" xfId="0" applyFont="1" applyBorder="1"/>
    <xf numFmtId="0" fontId="4" fillId="0" borderId="2" xfId="0" applyFont="1" applyBorder="1"/>
    <xf numFmtId="0" fontId="1" fillId="0" borderId="2" xfId="0" applyFont="1" applyBorder="1" applyAlignment="1">
      <alignment horizontal="center" vertical="center" wrapText="1"/>
    </xf>
    <xf numFmtId="49" fontId="31" fillId="0" borderId="0" xfId="0" applyNumberFormat="1" applyFont="1" applyFill="1" applyBorder="1" applyAlignment="1" applyProtection="1">
      <alignment horizontal="center" wrapText="1"/>
    </xf>
    <xf numFmtId="0" fontId="1" fillId="0" borderId="2" xfId="0" applyFont="1" applyBorder="1"/>
    <xf numFmtId="0" fontId="1" fillId="0" borderId="2" xfId="0" applyFont="1" applyFill="1" applyBorder="1"/>
    <xf numFmtId="164" fontId="29" fillId="0" borderId="2" xfId="0" applyNumberFormat="1" applyFont="1" applyFill="1" applyBorder="1" applyAlignment="1" applyProtection="1">
      <alignment horizontal="right" wrapText="1"/>
    </xf>
    <xf numFmtId="164" fontId="29" fillId="2" borderId="2" xfId="0" applyNumberFormat="1" applyFont="1" applyFill="1" applyBorder="1" applyAlignment="1" applyProtection="1">
      <alignment horizontal="right" wrapText="1"/>
    </xf>
    <xf numFmtId="165" fontId="33" fillId="0" borderId="2" xfId="0" applyNumberFormat="1" applyFont="1" applyFill="1" applyBorder="1" applyAlignment="1" applyProtection="1">
      <alignment horizontal="center" wrapText="1"/>
    </xf>
    <xf numFmtId="164" fontId="8" fillId="0" borderId="2" xfId="0" applyNumberFormat="1" applyFont="1" applyFill="1" applyBorder="1" applyAlignment="1" applyProtection="1">
      <alignment horizontal="right" wrapText="1"/>
    </xf>
    <xf numFmtId="0" fontId="29" fillId="0" borderId="2" xfId="0" applyNumberFormat="1" applyFont="1" applyFill="1" applyBorder="1" applyAlignment="1" applyProtection="1">
      <alignment horizontal="right" wrapText="1"/>
    </xf>
    <xf numFmtId="49" fontId="33" fillId="0" borderId="2" xfId="0" applyNumberFormat="1" applyFont="1" applyFill="1" applyBorder="1" applyAlignment="1" applyProtection="1">
      <alignment horizontal="center" wrapText="1"/>
    </xf>
    <xf numFmtId="49" fontId="1" fillId="0" borderId="2" xfId="0" applyNumberFormat="1" applyFont="1" applyBorder="1" applyAlignment="1">
      <alignment horizontal="center"/>
    </xf>
    <xf numFmtId="164" fontId="8" fillId="2" borderId="2" xfId="0" applyNumberFormat="1" applyFont="1" applyFill="1" applyBorder="1" applyAlignment="1" applyProtection="1">
      <alignment horizontal="right" wrapText="1"/>
    </xf>
    <xf numFmtId="0" fontId="34" fillId="0" borderId="2" xfId="0" applyFont="1" applyBorder="1"/>
    <xf numFmtId="0" fontId="1" fillId="0" borderId="2" xfId="0" applyFont="1" applyFill="1" applyBorder="1" applyAlignment="1">
      <alignment horizontal="center" vertical="center" wrapText="1"/>
    </xf>
    <xf numFmtId="0" fontId="1" fillId="0" borderId="2" xfId="0" applyFont="1" applyBorder="1" applyAlignment="1">
      <alignment horizontal="center" vertical="center" wrapText="1"/>
    </xf>
    <xf numFmtId="0" fontId="35" fillId="0" borderId="2" xfId="0" applyFont="1" applyBorder="1" applyAlignment="1">
      <alignment horizontal="left"/>
    </xf>
    <xf numFmtId="164" fontId="29" fillId="2" borderId="28" xfId="0" applyNumberFormat="1" applyFont="1" applyFill="1" applyBorder="1" applyAlignment="1" applyProtection="1">
      <alignment horizontal="right" wrapText="1"/>
    </xf>
    <xf numFmtId="0" fontId="8" fillId="2" borderId="28" xfId="0" applyNumberFormat="1" applyFont="1" applyFill="1" applyBorder="1" applyAlignment="1" applyProtection="1">
      <alignment horizontal="right" wrapText="1"/>
    </xf>
    <xf numFmtId="0" fontId="36" fillId="2" borderId="31" xfId="0" applyFont="1" applyFill="1" applyBorder="1"/>
    <xf numFmtId="0" fontId="1" fillId="0" borderId="32" xfId="0" applyFont="1" applyBorder="1" applyAlignment="1">
      <alignment horizontal="left"/>
    </xf>
    <xf numFmtId="0" fontId="35" fillId="0" borderId="32" xfId="0" applyFont="1" applyBorder="1" applyAlignment="1">
      <alignment horizontal="left"/>
    </xf>
    <xf numFmtId="0" fontId="2" fillId="0" borderId="2" xfId="0" applyFont="1" applyBorder="1" applyAlignment="1">
      <alignment horizontal="right" wrapText="1"/>
    </xf>
    <xf numFmtId="11" fontId="2" fillId="0" borderId="2" xfId="0" applyNumberFormat="1" applyFont="1" applyBorder="1" applyAlignment="1">
      <alignment horizontal="right" wrapText="1"/>
    </xf>
    <xf numFmtId="0" fontId="2" fillId="2" borderId="2" xfId="0" applyFont="1" applyFill="1" applyBorder="1" applyAlignment="1">
      <alignment horizontal="right" wrapText="1"/>
    </xf>
    <xf numFmtId="11" fontId="2" fillId="2" borderId="2" xfId="0" applyNumberFormat="1" applyFont="1" applyFill="1" applyBorder="1" applyAlignment="1">
      <alignment horizontal="right" wrapText="1"/>
    </xf>
    <xf numFmtId="0" fontId="3" fillId="2" borderId="0" xfId="0" applyFont="1" applyFill="1" applyAlignment="1">
      <alignment horizontal="left"/>
    </xf>
    <xf numFmtId="0" fontId="2" fillId="0" borderId="3" xfId="0" applyFont="1" applyBorder="1" applyAlignment="1">
      <alignment horizontal="center" vertical="center" wrapText="1"/>
    </xf>
    <xf numFmtId="0" fontId="2" fillId="0" borderId="8" xfId="0" applyFont="1" applyBorder="1" applyAlignment="1">
      <alignment horizontal="center" vertical="center" wrapText="1"/>
    </xf>
    <xf numFmtId="0" fontId="2" fillId="0" borderId="6"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xf numFmtId="0" fontId="28" fillId="0" borderId="2" xfId="0" applyNumberFormat="1" applyFont="1" applyFill="1" applyBorder="1" applyAlignment="1" applyProtection="1">
      <alignment horizontal="center"/>
    </xf>
    <xf numFmtId="49" fontId="28" fillId="0" borderId="2" xfId="0" applyNumberFormat="1" applyFont="1" applyFill="1" applyBorder="1" applyAlignment="1" applyProtection="1">
      <alignment horizontal="left"/>
    </xf>
    <xf numFmtId="0" fontId="2" fillId="0" borderId="3" xfId="0" applyFont="1" applyBorder="1" applyAlignment="1">
      <alignment vertical="center" wrapText="1"/>
    </xf>
    <xf numFmtId="0" fontId="2" fillId="0" borderId="8" xfId="0" applyFont="1" applyBorder="1" applyAlignment="1">
      <alignment vertical="center" wrapText="1"/>
    </xf>
    <xf numFmtId="0" fontId="2" fillId="0" borderId="6" xfId="0" applyFont="1" applyBorder="1" applyAlignment="1">
      <alignment vertical="center" wrapText="1"/>
    </xf>
    <xf numFmtId="0" fontId="1" fillId="0" borderId="2" xfId="0" applyFont="1" applyFill="1" applyBorder="1" applyAlignment="1">
      <alignment horizontal="center"/>
    </xf>
    <xf numFmtId="0" fontId="0" fillId="0" borderId="2" xfId="0" applyFill="1" applyBorder="1" applyAlignment="1">
      <alignment horizontal="center"/>
    </xf>
    <xf numFmtId="0" fontId="1" fillId="0" borderId="2" xfId="0" applyFont="1" applyBorder="1" applyAlignment="1">
      <alignment vertical="center" wrapText="1"/>
    </xf>
    <xf numFmtId="0" fontId="1" fillId="0" borderId="32" xfId="0" applyFont="1" applyBorder="1" applyAlignment="1">
      <alignment horizontal="center" vertical="center" wrapText="1"/>
    </xf>
    <xf numFmtId="0" fontId="1" fillId="0" borderId="29" xfId="0" applyFont="1" applyBorder="1" applyAlignment="1">
      <alignment horizontal="center" vertical="center" wrapText="1"/>
    </xf>
    <xf numFmtId="0" fontId="1" fillId="0" borderId="33" xfId="0" applyFont="1" applyBorder="1" applyAlignment="1">
      <alignment horizontal="center" vertical="center" wrapText="1"/>
    </xf>
    <xf numFmtId="0" fontId="35" fillId="0" borderId="2" xfId="0" applyFont="1" applyBorder="1" applyAlignment="1">
      <alignment horizontal="center"/>
    </xf>
    <xf numFmtId="0" fontId="4" fillId="0" borderId="2" xfId="0" applyFont="1" applyBorder="1" applyAlignment="1">
      <alignment horizontal="center"/>
    </xf>
    <xf numFmtId="0" fontId="1" fillId="0" borderId="2" xfId="0" applyFont="1" applyBorder="1" applyAlignment="1">
      <alignment horizontal="center" vertical="center" wrapText="1"/>
    </xf>
    <xf numFmtId="49" fontId="28" fillId="0" borderId="2" xfId="0" applyNumberFormat="1" applyFont="1" applyFill="1" applyBorder="1" applyAlignment="1" applyProtection="1">
      <alignment horizontal="center"/>
    </xf>
    <xf numFmtId="0" fontId="2" fillId="0" borderId="2" xfId="0" applyFont="1" applyBorder="1" applyAlignment="1">
      <alignment horizontal="center" vertical="center" wrapText="1"/>
    </xf>
    <xf numFmtId="0" fontId="1" fillId="0" borderId="0" xfId="0" applyFont="1" applyFill="1" applyBorder="1" applyAlignment="1">
      <alignment horizontal="center"/>
    </xf>
    <xf numFmtId="0" fontId="1" fillId="0" borderId="2" xfId="0" applyFont="1" applyFill="1" applyBorder="1" applyAlignment="1">
      <alignment horizontal="left"/>
    </xf>
    <xf numFmtId="0" fontId="2" fillId="2" borderId="0" xfId="0" applyFont="1" applyFill="1" applyAlignment="1">
      <alignment horizontal="left" wrapText="1"/>
    </xf>
    <xf numFmtId="0" fontId="1" fillId="0" borderId="32" xfId="0" applyFont="1" applyBorder="1" applyAlignment="1">
      <alignment horizontal="center"/>
    </xf>
    <xf numFmtId="0" fontId="1" fillId="0" borderId="33" xfId="0" applyFont="1" applyBorder="1" applyAlignment="1">
      <alignment horizontal="center"/>
    </xf>
    <xf numFmtId="0" fontId="1" fillId="0" borderId="28"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0" fontId="8" fillId="2" borderId="28" xfId="0" applyNumberFormat="1" applyFont="1" applyFill="1" applyBorder="1" applyAlignment="1" applyProtection="1"/>
    <xf numFmtId="0" fontId="8" fillId="0" borderId="34" xfId="0" applyNumberFormat="1" applyFont="1" applyFill="1" applyBorder="1" applyAlignment="1" applyProtection="1"/>
    <xf numFmtId="0" fontId="0" fillId="0" borderId="34" xfId="0" applyFill="1" applyBorder="1"/>
  </cellXfs>
  <cellStyles count="48">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6" builtinId="27" customBuiltin="1"/>
    <cellStyle name="Calculation" xfId="10" builtinId="22" customBuiltin="1"/>
    <cellStyle name="Check Cell" xfId="12" builtinId="23" customBuiltin="1"/>
    <cellStyle name="Data" xfId="45"/>
    <cellStyle name="Data 2" xfId="47"/>
    <cellStyle name="Explanatory Text" xfId="15" builtinId="53" customBuiltin="1"/>
    <cellStyle name="Good" xfId="5" builtinId="26" customBuiltin="1"/>
    <cellStyle name="Header" xfId="44"/>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rmal 2" xfId="42"/>
    <cellStyle name="Normal 2 2" xfId="46"/>
    <cellStyle name="Note" xfId="14" builtinId="10" customBuiltin="1"/>
    <cellStyle name="Output" xfId="9" builtinId="21" customBuiltin="1"/>
    <cellStyle name="Percent 2" xfId="43"/>
    <cellStyle name="Title 2" xfId="41"/>
    <cellStyle name="Total" xfId="16" builtinId="25" customBuiltin="1"/>
    <cellStyle name="Warning Text" xfId="1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KwaZulu-Natal Population Distribution (1910)</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stacked"/>
        <c:varyColors val="0"/>
        <c:ser>
          <c:idx val="0"/>
          <c:order val="0"/>
          <c:tx>
            <c:strRef>
              <c:f>Demographics!$B$28</c:f>
              <c:strCache>
                <c:ptCount val="1"/>
                <c:pt idx="0">
                  <c:v>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Demographics!$A$29:$A$44</c:f>
              <c:strCache>
                <c:ptCount val="16"/>
                <c:pt idx="0">
                  <c:v>0 – 4</c:v>
                </c:pt>
                <c:pt idx="1">
                  <c:v>5 – 9</c:v>
                </c:pt>
                <c:pt idx="2">
                  <c:v>10 – 14</c:v>
                </c:pt>
                <c:pt idx="3">
                  <c:v>15 – 19</c:v>
                </c:pt>
                <c:pt idx="4">
                  <c:v>20 – 24</c:v>
                </c:pt>
                <c:pt idx="5">
                  <c:v>25 – 29</c:v>
                </c:pt>
                <c:pt idx="6">
                  <c:v>30 – 39</c:v>
                </c:pt>
                <c:pt idx="7">
                  <c:v>35 – 39</c:v>
                </c:pt>
                <c:pt idx="8">
                  <c:v>40 – 44</c:v>
                </c:pt>
                <c:pt idx="9">
                  <c:v>45 – 49</c:v>
                </c:pt>
                <c:pt idx="10">
                  <c:v>50 – 54</c:v>
                </c:pt>
                <c:pt idx="11">
                  <c:v>55 – 59</c:v>
                </c:pt>
                <c:pt idx="12">
                  <c:v>60 - 64</c:v>
                </c:pt>
                <c:pt idx="13">
                  <c:v>65- 69</c:v>
                </c:pt>
                <c:pt idx="14">
                  <c:v>70 - 74</c:v>
                </c:pt>
                <c:pt idx="15">
                  <c:v>75 - 79</c:v>
                </c:pt>
              </c:strCache>
            </c:strRef>
          </c:cat>
          <c:val>
            <c:numRef>
              <c:f>Demographics!$B$29:$B$44</c:f>
              <c:numCache>
                <c:formatCode>0.00</c:formatCode>
                <c:ptCount val="16"/>
                <c:pt idx="0">
                  <c:v>-232193.22062680181</c:v>
                </c:pt>
                <c:pt idx="1">
                  <c:v>-159981.19086849148</c:v>
                </c:pt>
                <c:pt idx="2">
                  <c:v>-130604.16798656604</c:v>
                </c:pt>
                <c:pt idx="3">
                  <c:v>-116663.80924930885</c:v>
                </c:pt>
                <c:pt idx="4">
                  <c:v>-105384.52275663237</c:v>
                </c:pt>
                <c:pt idx="5">
                  <c:v>-95487.192629204481</c:v>
                </c:pt>
                <c:pt idx="6">
                  <c:v>-88295.901522314613</c:v>
                </c:pt>
                <c:pt idx="7">
                  <c:v>-81236.378677701534</c:v>
                </c:pt>
                <c:pt idx="8">
                  <c:v>-73180.407288058326</c:v>
                </c:pt>
                <c:pt idx="9">
                  <c:v>-62269.527941188258</c:v>
                </c:pt>
                <c:pt idx="10">
                  <c:v>-49094.741236225527</c:v>
                </c:pt>
                <c:pt idx="11">
                  <c:v>-38060.556537016608</c:v>
                </c:pt>
                <c:pt idx="12">
                  <c:v>-27479.140628878631</c:v>
                </c:pt>
                <c:pt idx="13">
                  <c:v>-18576.101123217755</c:v>
                </c:pt>
                <c:pt idx="14">
                  <c:v>-12334.925672142715</c:v>
                </c:pt>
                <c:pt idx="15">
                  <c:v>-6594.7830785775623</c:v>
                </c:pt>
              </c:numCache>
            </c:numRef>
          </c:val>
          <c:extLst>
            <c:ext xmlns:c16="http://schemas.microsoft.com/office/drawing/2014/chart" uri="{C3380CC4-5D6E-409C-BE32-E72D297353CC}">
              <c16:uniqueId val="{00000000-8035-4ED0-A092-F29A057F24D7}"/>
            </c:ext>
          </c:extLst>
        </c:ser>
        <c:ser>
          <c:idx val="1"/>
          <c:order val="1"/>
          <c:tx>
            <c:strRef>
              <c:f>Demographics!$C$28</c:f>
              <c:strCache>
                <c:ptCount val="1"/>
                <c:pt idx="0">
                  <c:v>Female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Demographics!$A$29:$A$44</c:f>
              <c:strCache>
                <c:ptCount val="16"/>
                <c:pt idx="0">
                  <c:v>0 – 4</c:v>
                </c:pt>
                <c:pt idx="1">
                  <c:v>5 – 9</c:v>
                </c:pt>
                <c:pt idx="2">
                  <c:v>10 – 14</c:v>
                </c:pt>
                <c:pt idx="3">
                  <c:v>15 – 19</c:v>
                </c:pt>
                <c:pt idx="4">
                  <c:v>20 – 24</c:v>
                </c:pt>
                <c:pt idx="5">
                  <c:v>25 – 29</c:v>
                </c:pt>
                <c:pt idx="6">
                  <c:v>30 – 39</c:v>
                </c:pt>
                <c:pt idx="7">
                  <c:v>35 – 39</c:v>
                </c:pt>
                <c:pt idx="8">
                  <c:v>40 – 44</c:v>
                </c:pt>
                <c:pt idx="9">
                  <c:v>45 – 49</c:v>
                </c:pt>
                <c:pt idx="10">
                  <c:v>50 – 54</c:v>
                </c:pt>
                <c:pt idx="11">
                  <c:v>55 – 59</c:v>
                </c:pt>
                <c:pt idx="12">
                  <c:v>60 - 64</c:v>
                </c:pt>
                <c:pt idx="13">
                  <c:v>65- 69</c:v>
                </c:pt>
                <c:pt idx="14">
                  <c:v>70 - 74</c:v>
                </c:pt>
                <c:pt idx="15">
                  <c:v>75 - 79</c:v>
                </c:pt>
              </c:strCache>
            </c:strRef>
          </c:cat>
          <c:val>
            <c:numRef>
              <c:f>Demographics!$C$29:$C$44</c:f>
              <c:numCache>
                <c:formatCode>General</c:formatCode>
                <c:ptCount val="16"/>
                <c:pt idx="0">
                  <c:v>234484.12029553554</c:v>
                </c:pt>
                <c:pt idx="1">
                  <c:v>163173.86739175185</c:v>
                </c:pt>
                <c:pt idx="2">
                  <c:v>133156.32309972768</c:v>
                </c:pt>
                <c:pt idx="3">
                  <c:v>114321.67152989602</c:v>
                </c:pt>
                <c:pt idx="4">
                  <c:v>99000.049567582799</c:v>
                </c:pt>
                <c:pt idx="5">
                  <c:v>87233.488605604201</c:v>
                </c:pt>
                <c:pt idx="6">
                  <c:v>80038.973435362466</c:v>
                </c:pt>
                <c:pt idx="7">
                  <c:v>71997.696512421899</c:v>
                </c:pt>
                <c:pt idx="8">
                  <c:v>65881.136053851194</c:v>
                </c:pt>
                <c:pt idx="9">
                  <c:v>56375.674465783348</c:v>
                </c:pt>
                <c:pt idx="10">
                  <c:v>47786.56286470851</c:v>
                </c:pt>
                <c:pt idx="11">
                  <c:v>38751.396319462903</c:v>
                </c:pt>
                <c:pt idx="12">
                  <c:v>32112.4572883867</c:v>
                </c:pt>
                <c:pt idx="13">
                  <c:v>23809.872215759977</c:v>
                </c:pt>
                <c:pt idx="14">
                  <c:v>15544.560996940714</c:v>
                </c:pt>
                <c:pt idx="15">
                  <c:v>7569.8454502498134</c:v>
                </c:pt>
              </c:numCache>
            </c:numRef>
          </c:val>
          <c:extLst>
            <c:ext xmlns:c16="http://schemas.microsoft.com/office/drawing/2014/chart" uri="{C3380CC4-5D6E-409C-BE32-E72D297353CC}">
              <c16:uniqueId val="{00000001-8035-4ED0-A092-F29A057F24D7}"/>
            </c:ext>
          </c:extLst>
        </c:ser>
        <c:dLbls>
          <c:showLegendKey val="0"/>
          <c:showVal val="0"/>
          <c:showCatName val="0"/>
          <c:showSerName val="0"/>
          <c:showPercent val="0"/>
          <c:showBubbleSize val="0"/>
        </c:dLbls>
        <c:gapWidth val="150"/>
        <c:overlap val="100"/>
        <c:axId val="1504335295"/>
        <c:axId val="1504319903"/>
      </c:barChart>
      <c:catAx>
        <c:axId val="1504335295"/>
        <c:scaling>
          <c:orientation val="minMax"/>
        </c:scaling>
        <c:delete val="0"/>
        <c:axPos val="l"/>
        <c:numFmt formatCode="General" sourceLinked="1"/>
        <c:majorTickMark val="none"/>
        <c:minorTickMark val="none"/>
        <c:tickLblPos val="low"/>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4319903"/>
        <c:crosses val="autoZero"/>
        <c:auto val="1"/>
        <c:lblAlgn val="ctr"/>
        <c:lblOffset val="100"/>
        <c:noMultiLvlLbl val="0"/>
      </c:catAx>
      <c:valAx>
        <c:axId val="1504319903"/>
        <c:scaling>
          <c:orientation val="minMax"/>
        </c:scaling>
        <c:delete val="0"/>
        <c:axPos val="b"/>
        <c:majorGridlines>
          <c:spPr>
            <a:ln w="9525" cap="flat" cmpd="sng" algn="ctr">
              <a:solidFill>
                <a:schemeClr val="lt1">
                  <a:lumMod val="95000"/>
                  <a:alpha val="10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433529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Male Risk Distribution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Demographics!$B$52:$B$53</c:f>
              <c:strCache>
                <c:ptCount val="2"/>
                <c:pt idx="0">
                  <c:v>Male risk distribution</c:v>
                </c:pt>
                <c:pt idx="1">
                  <c:v>Low-Risk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Demographics!$B$54:$B$69</c:f>
              <c:numCache>
                <c:formatCode>General</c:formatCode>
                <c:ptCount val="16"/>
                <c:pt idx="0">
                  <c:v>1</c:v>
                </c:pt>
                <c:pt idx="1">
                  <c:v>1</c:v>
                </c:pt>
                <c:pt idx="2">
                  <c:v>0.98</c:v>
                </c:pt>
                <c:pt idx="3">
                  <c:v>0.50909090909090904</c:v>
                </c:pt>
                <c:pt idx="4">
                  <c:v>0.47198879551820722</c:v>
                </c:pt>
                <c:pt idx="5">
                  <c:v>0.51034482758620692</c:v>
                </c:pt>
                <c:pt idx="6">
                  <c:v>0.60451977401129942</c:v>
                </c:pt>
                <c:pt idx="7">
                  <c:v>0.76551724137931032</c:v>
                </c:pt>
                <c:pt idx="8">
                  <c:v>0.81818181818181812</c:v>
                </c:pt>
                <c:pt idx="9">
                  <c:v>0.85074626865671632</c:v>
                </c:pt>
                <c:pt idx="10">
                  <c:v>0.85074626865671632</c:v>
                </c:pt>
                <c:pt idx="11">
                  <c:v>0.85074626865671632</c:v>
                </c:pt>
                <c:pt idx="12">
                  <c:v>0.85074626865671632</c:v>
                </c:pt>
                <c:pt idx="13">
                  <c:v>0.85074626865671632</c:v>
                </c:pt>
                <c:pt idx="14">
                  <c:v>0.85074626865671632</c:v>
                </c:pt>
                <c:pt idx="15">
                  <c:v>0.85074626865671632</c:v>
                </c:pt>
              </c:numCache>
            </c:numRef>
          </c:val>
          <c:extLst>
            <c:ext xmlns:c16="http://schemas.microsoft.com/office/drawing/2014/chart" uri="{C3380CC4-5D6E-409C-BE32-E72D297353CC}">
              <c16:uniqueId val="{00000000-55DE-429A-97A8-C1DB53F092CE}"/>
            </c:ext>
          </c:extLst>
        </c:ser>
        <c:ser>
          <c:idx val="1"/>
          <c:order val="1"/>
          <c:tx>
            <c:strRef>
              <c:f>Demographics!$C$52:$C$53</c:f>
              <c:strCache>
                <c:ptCount val="2"/>
                <c:pt idx="0">
                  <c:v>Male risk distribution</c:v>
                </c:pt>
                <c:pt idx="1">
                  <c:v>Moderate-Risk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Demographics!$C$54:$C$69</c:f>
              <c:numCache>
                <c:formatCode>General</c:formatCode>
                <c:ptCount val="16"/>
                <c:pt idx="0">
                  <c:v>0</c:v>
                </c:pt>
                <c:pt idx="1">
                  <c:v>0</c:v>
                </c:pt>
                <c:pt idx="2">
                  <c:v>1.4999999999999999E-2</c:v>
                </c:pt>
                <c:pt idx="3">
                  <c:v>0.40757575757575759</c:v>
                </c:pt>
                <c:pt idx="4">
                  <c:v>0.44257703081232491</c:v>
                </c:pt>
                <c:pt idx="5">
                  <c:v>0.41149425287356323</c:v>
                </c:pt>
                <c:pt idx="6">
                  <c:v>0.34180790960451979</c:v>
                </c:pt>
                <c:pt idx="7">
                  <c:v>0.20344827586206896</c:v>
                </c:pt>
                <c:pt idx="8">
                  <c:v>0.16783216783216784</c:v>
                </c:pt>
                <c:pt idx="9">
                  <c:v>0.14825373134328401</c:v>
                </c:pt>
                <c:pt idx="10">
                  <c:v>0.14825373134328401</c:v>
                </c:pt>
                <c:pt idx="11">
                  <c:v>0.14825373134328401</c:v>
                </c:pt>
                <c:pt idx="12">
                  <c:v>0.14825373134328401</c:v>
                </c:pt>
                <c:pt idx="13">
                  <c:v>0.14825373134328401</c:v>
                </c:pt>
                <c:pt idx="14">
                  <c:v>0.14825373134328401</c:v>
                </c:pt>
                <c:pt idx="15">
                  <c:v>0.14825373134328401</c:v>
                </c:pt>
              </c:numCache>
            </c:numRef>
          </c:val>
          <c:extLst>
            <c:ext xmlns:c16="http://schemas.microsoft.com/office/drawing/2014/chart" uri="{C3380CC4-5D6E-409C-BE32-E72D297353CC}">
              <c16:uniqueId val="{00000001-55DE-429A-97A8-C1DB53F092CE}"/>
            </c:ext>
          </c:extLst>
        </c:ser>
        <c:ser>
          <c:idx val="2"/>
          <c:order val="2"/>
          <c:tx>
            <c:strRef>
              <c:f>Demographics!$D$52:$D$53</c:f>
              <c:strCache>
                <c:ptCount val="2"/>
                <c:pt idx="0">
                  <c:v>Male risk distribution</c:v>
                </c:pt>
                <c:pt idx="1">
                  <c:v>High-Risk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Demographics!$D$54:$D$69</c:f>
              <c:numCache>
                <c:formatCode>General</c:formatCode>
                <c:ptCount val="16"/>
                <c:pt idx="0">
                  <c:v>0</c:v>
                </c:pt>
                <c:pt idx="1">
                  <c:v>0</c:v>
                </c:pt>
                <c:pt idx="2">
                  <c:v>5.0000000000000183E-3</c:v>
                </c:pt>
                <c:pt idx="3">
                  <c:v>8.3333333333333315E-2</c:v>
                </c:pt>
                <c:pt idx="4">
                  <c:v>8.5434173669467789E-2</c:v>
                </c:pt>
                <c:pt idx="5">
                  <c:v>7.8160919540229884E-2</c:v>
                </c:pt>
                <c:pt idx="6">
                  <c:v>5.3672316384180789E-2</c:v>
                </c:pt>
                <c:pt idx="7">
                  <c:v>3.1034482758620689E-2</c:v>
                </c:pt>
                <c:pt idx="8">
                  <c:v>1.3986013986013986E-2</c:v>
                </c:pt>
                <c:pt idx="9">
                  <c:v>1E-3</c:v>
                </c:pt>
                <c:pt idx="10">
                  <c:v>1E-3</c:v>
                </c:pt>
                <c:pt idx="11">
                  <c:v>1E-3</c:v>
                </c:pt>
                <c:pt idx="12">
                  <c:v>1E-3</c:v>
                </c:pt>
                <c:pt idx="13">
                  <c:v>1E-3</c:v>
                </c:pt>
                <c:pt idx="14">
                  <c:v>1E-3</c:v>
                </c:pt>
                <c:pt idx="15">
                  <c:v>1E-3</c:v>
                </c:pt>
              </c:numCache>
            </c:numRef>
          </c:val>
          <c:extLst>
            <c:ext xmlns:c16="http://schemas.microsoft.com/office/drawing/2014/chart" uri="{C3380CC4-5D6E-409C-BE32-E72D297353CC}">
              <c16:uniqueId val="{00000002-55DE-429A-97A8-C1DB53F092CE}"/>
            </c:ext>
          </c:extLst>
        </c:ser>
        <c:dLbls>
          <c:showLegendKey val="0"/>
          <c:showVal val="0"/>
          <c:showCatName val="0"/>
          <c:showSerName val="0"/>
          <c:showPercent val="0"/>
          <c:showBubbleSize val="0"/>
        </c:dLbls>
        <c:gapWidth val="150"/>
        <c:overlap val="100"/>
        <c:axId val="1423327311"/>
        <c:axId val="1423328559"/>
      </c:barChart>
      <c:catAx>
        <c:axId val="14233273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3328559"/>
        <c:crosses val="autoZero"/>
        <c:auto val="1"/>
        <c:lblAlgn val="ctr"/>
        <c:lblOffset val="100"/>
        <c:noMultiLvlLbl val="0"/>
      </c:catAx>
      <c:valAx>
        <c:axId val="14233285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332731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Female</a:t>
            </a:r>
            <a:r>
              <a:rPr lang="en-US" baseline="0"/>
              <a:t> Risk Distribution</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Demographics!$E$53</c:f>
              <c:strCache>
                <c:ptCount val="1"/>
                <c:pt idx="0">
                  <c:v>Low-Risk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Demographics!$E$54:$E$69</c:f>
              <c:numCache>
                <c:formatCode>General</c:formatCode>
                <c:ptCount val="16"/>
                <c:pt idx="0">
                  <c:v>1</c:v>
                </c:pt>
                <c:pt idx="1">
                  <c:v>1</c:v>
                </c:pt>
                <c:pt idx="2">
                  <c:v>0.98</c:v>
                </c:pt>
                <c:pt idx="3">
                  <c:v>0.96368038740920081</c:v>
                </c:pt>
                <c:pt idx="4">
                  <c:v>0.95901639344262291</c:v>
                </c:pt>
                <c:pt idx="5">
                  <c:v>0.95509822263797939</c:v>
                </c:pt>
                <c:pt idx="6">
                  <c:v>0.983032873806999</c:v>
                </c:pt>
                <c:pt idx="7">
                  <c:v>0.98152424942263283</c:v>
                </c:pt>
                <c:pt idx="8">
                  <c:v>0.9838536060279871</c:v>
                </c:pt>
                <c:pt idx="9">
                  <c:v>0.99568965517241381</c:v>
                </c:pt>
                <c:pt idx="10">
                  <c:v>0.99568965517241381</c:v>
                </c:pt>
                <c:pt idx="11">
                  <c:v>0.99568965517241381</c:v>
                </c:pt>
                <c:pt idx="12">
                  <c:v>0.99568965517241381</c:v>
                </c:pt>
                <c:pt idx="13">
                  <c:v>0.99568965517241381</c:v>
                </c:pt>
                <c:pt idx="14">
                  <c:v>0.99568965517241381</c:v>
                </c:pt>
                <c:pt idx="15">
                  <c:v>0.99568965517241381</c:v>
                </c:pt>
              </c:numCache>
            </c:numRef>
          </c:val>
          <c:extLst>
            <c:ext xmlns:c16="http://schemas.microsoft.com/office/drawing/2014/chart" uri="{C3380CC4-5D6E-409C-BE32-E72D297353CC}">
              <c16:uniqueId val="{00000000-4E31-4EF8-9458-7A1C80C1E857}"/>
            </c:ext>
          </c:extLst>
        </c:ser>
        <c:ser>
          <c:idx val="1"/>
          <c:order val="1"/>
          <c:tx>
            <c:strRef>
              <c:f>Demographics!$F$53</c:f>
              <c:strCache>
                <c:ptCount val="1"/>
                <c:pt idx="0">
                  <c:v>Moderate-Risk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Demographics!$F$54:$F$69</c:f>
              <c:numCache>
                <c:formatCode>General</c:formatCode>
                <c:ptCount val="16"/>
                <c:pt idx="0">
                  <c:v>0</c:v>
                </c:pt>
                <c:pt idx="1">
                  <c:v>0</c:v>
                </c:pt>
                <c:pt idx="2">
                  <c:v>1.4999999999999999E-2</c:v>
                </c:pt>
                <c:pt idx="3">
                  <c:v>3.3898305084745763E-2</c:v>
                </c:pt>
                <c:pt idx="4">
                  <c:v>3.9344262295081971E-2</c:v>
                </c:pt>
                <c:pt idx="5">
                  <c:v>4.2095416276894303E-2</c:v>
                </c:pt>
                <c:pt idx="6">
                  <c:v>1.5967126193001099E-2</c:v>
                </c:pt>
                <c:pt idx="7">
                  <c:v>1.7321016166281754E-2</c:v>
                </c:pt>
                <c:pt idx="8">
                  <c:v>1.60463939720129E-2</c:v>
                </c:pt>
                <c:pt idx="9">
                  <c:v>2.8735632183908046E-3</c:v>
                </c:pt>
                <c:pt idx="10">
                  <c:v>2.8735632183908046E-3</c:v>
                </c:pt>
                <c:pt idx="11">
                  <c:v>2.8735632183908046E-3</c:v>
                </c:pt>
                <c:pt idx="12">
                  <c:v>2.8735632183908046E-3</c:v>
                </c:pt>
                <c:pt idx="13">
                  <c:v>2.8735632183908046E-3</c:v>
                </c:pt>
                <c:pt idx="14">
                  <c:v>2.8735632183908046E-3</c:v>
                </c:pt>
                <c:pt idx="15">
                  <c:v>2.8735632183908046E-3</c:v>
                </c:pt>
              </c:numCache>
            </c:numRef>
          </c:val>
          <c:extLst>
            <c:ext xmlns:c16="http://schemas.microsoft.com/office/drawing/2014/chart" uri="{C3380CC4-5D6E-409C-BE32-E72D297353CC}">
              <c16:uniqueId val="{00000001-4E31-4EF8-9458-7A1C80C1E857}"/>
            </c:ext>
          </c:extLst>
        </c:ser>
        <c:ser>
          <c:idx val="2"/>
          <c:order val="2"/>
          <c:tx>
            <c:strRef>
              <c:f>Demographics!$G$53</c:f>
              <c:strCache>
                <c:ptCount val="1"/>
                <c:pt idx="0">
                  <c:v>High-Risk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Demographics!$G$54:$G$69</c:f>
              <c:numCache>
                <c:formatCode>General</c:formatCode>
                <c:ptCount val="16"/>
                <c:pt idx="0">
                  <c:v>0</c:v>
                </c:pt>
                <c:pt idx="1">
                  <c:v>0</c:v>
                </c:pt>
                <c:pt idx="2">
                  <c:v>5.0000000000000183E-3</c:v>
                </c:pt>
                <c:pt idx="3">
                  <c:v>2.4213075060532689E-3</c:v>
                </c:pt>
                <c:pt idx="4">
                  <c:v>1.6393442622950817E-3</c:v>
                </c:pt>
                <c:pt idx="5">
                  <c:v>2.8063610851262861E-3</c:v>
                </c:pt>
                <c:pt idx="6">
                  <c:v>1E-3</c:v>
                </c:pt>
                <c:pt idx="7">
                  <c:v>1.1547344110854503E-3</c:v>
                </c:pt>
                <c:pt idx="8">
                  <c:v>9.9999999999988987E-5</c:v>
                </c:pt>
                <c:pt idx="9">
                  <c:v>1.4367816091954023E-3</c:v>
                </c:pt>
                <c:pt idx="10">
                  <c:v>1.4367816091954023E-3</c:v>
                </c:pt>
                <c:pt idx="11">
                  <c:v>1.4367816091954023E-3</c:v>
                </c:pt>
                <c:pt idx="12">
                  <c:v>1.4367816091954023E-3</c:v>
                </c:pt>
                <c:pt idx="13">
                  <c:v>1.4367816091954023E-3</c:v>
                </c:pt>
                <c:pt idx="14">
                  <c:v>1.4367816091954023E-3</c:v>
                </c:pt>
                <c:pt idx="15">
                  <c:v>1.4367816091954023E-3</c:v>
                </c:pt>
              </c:numCache>
            </c:numRef>
          </c:val>
          <c:extLst>
            <c:ext xmlns:c16="http://schemas.microsoft.com/office/drawing/2014/chart" uri="{C3380CC4-5D6E-409C-BE32-E72D297353CC}">
              <c16:uniqueId val="{00000002-4E31-4EF8-9458-7A1C80C1E857}"/>
            </c:ext>
          </c:extLst>
        </c:ser>
        <c:dLbls>
          <c:showLegendKey val="0"/>
          <c:showVal val="0"/>
          <c:showCatName val="0"/>
          <c:showSerName val="0"/>
          <c:showPercent val="0"/>
          <c:showBubbleSize val="0"/>
        </c:dLbls>
        <c:gapWidth val="150"/>
        <c:overlap val="100"/>
        <c:axId val="1556686815"/>
        <c:axId val="1556692639"/>
      </c:barChart>
      <c:catAx>
        <c:axId val="15566868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6692639"/>
        <c:crosses val="autoZero"/>
        <c:auto val="1"/>
        <c:lblAlgn val="ctr"/>
        <c:lblOffset val="100"/>
        <c:noMultiLvlLbl val="0"/>
      </c:catAx>
      <c:valAx>
        <c:axId val="1556692639"/>
        <c:scaling>
          <c:orientation val="minMax"/>
          <c:max val="1"/>
          <c:min val="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668681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Background Mortality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Demographics!$A$84</c:f>
              <c:strCache>
                <c:ptCount val="1"/>
                <c:pt idx="0">
                  <c:v>0 – 4</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Demographics!$B$84:$I$84</c:f>
              <c:numCache>
                <c:formatCode>0.00000;\-0.00000;0</c:formatCode>
                <c:ptCount val="8"/>
                <c:pt idx="0">
                  <c:v>0.19005920400000001</c:v>
                </c:pt>
                <c:pt idx="1">
                  <c:v>0.16702423499999999</c:v>
                </c:pt>
                <c:pt idx="2">
                  <c:v>0.15232399099999999</c:v>
                </c:pt>
                <c:pt idx="3">
                  <c:v>0.137224824</c:v>
                </c:pt>
                <c:pt idx="4">
                  <c:v>0.115676261</c:v>
                </c:pt>
                <c:pt idx="5">
                  <c:v>9.0002309699999991E-2</c:v>
                </c:pt>
                <c:pt idx="6">
                  <c:v>7.0407469099999995E-2</c:v>
                </c:pt>
                <c:pt idx="7">
                  <c:v>5.6975585300000006E-2</c:v>
                </c:pt>
              </c:numCache>
            </c:numRef>
          </c:val>
          <c:smooth val="0"/>
          <c:extLst>
            <c:ext xmlns:c16="http://schemas.microsoft.com/office/drawing/2014/chart" uri="{C3380CC4-5D6E-409C-BE32-E72D297353CC}">
              <c16:uniqueId val="{00000000-2E44-45D2-9146-BF0AE582A354}"/>
            </c:ext>
          </c:extLst>
        </c:ser>
        <c:ser>
          <c:idx val="1"/>
          <c:order val="1"/>
          <c:tx>
            <c:strRef>
              <c:f>Demographics!$A$85</c:f>
              <c:strCache>
                <c:ptCount val="1"/>
                <c:pt idx="0">
                  <c:v>5 – 9</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Demographics!$B$85:$I$85</c:f>
              <c:numCache>
                <c:formatCode>0.00000;\-0.00000;0</c:formatCode>
                <c:ptCount val="8"/>
                <c:pt idx="0">
                  <c:v>8.6783771000000006E-3</c:v>
                </c:pt>
                <c:pt idx="1">
                  <c:v>7.2583379999999996E-3</c:v>
                </c:pt>
                <c:pt idx="2">
                  <c:v>6.3381319000000002E-3</c:v>
                </c:pt>
                <c:pt idx="3">
                  <c:v>5.4525481999999998E-3</c:v>
                </c:pt>
                <c:pt idx="4">
                  <c:v>4.5081523000000002E-3</c:v>
                </c:pt>
                <c:pt idx="5">
                  <c:v>3.6766398E-3</c:v>
                </c:pt>
                <c:pt idx="6">
                  <c:v>3.0634688E-3</c:v>
                </c:pt>
                <c:pt idx="7" formatCode="General">
                  <c:v>2.4750038999999998E-3</c:v>
                </c:pt>
              </c:numCache>
            </c:numRef>
          </c:val>
          <c:smooth val="0"/>
          <c:extLst>
            <c:ext xmlns:c16="http://schemas.microsoft.com/office/drawing/2014/chart" uri="{C3380CC4-5D6E-409C-BE32-E72D297353CC}">
              <c16:uniqueId val="{00000001-2E44-45D2-9146-BF0AE582A354}"/>
            </c:ext>
          </c:extLst>
        </c:ser>
        <c:ser>
          <c:idx val="2"/>
          <c:order val="2"/>
          <c:tx>
            <c:strRef>
              <c:f>Demographics!$A$86</c:f>
              <c:strCache>
                <c:ptCount val="1"/>
                <c:pt idx="0">
                  <c:v>10 – 14</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Demographics!$B$86:$I$86</c:f>
              <c:numCache>
                <c:formatCode>0.00000;\-0.00000;0</c:formatCode>
                <c:ptCount val="8"/>
                <c:pt idx="0">
                  <c:v>4.7901753000000004E-3</c:v>
                </c:pt>
                <c:pt idx="1">
                  <c:v>4.1213899000000003E-3</c:v>
                </c:pt>
                <c:pt idx="2">
                  <c:v>3.6590022999999998E-3</c:v>
                </c:pt>
                <c:pt idx="3">
                  <c:v>3.198991E-3</c:v>
                </c:pt>
                <c:pt idx="4">
                  <c:v>2.7091355999999999E-3</c:v>
                </c:pt>
                <c:pt idx="5">
                  <c:v>2.2757054E-3</c:v>
                </c:pt>
                <c:pt idx="6">
                  <c:v>1.9361118E-3</c:v>
                </c:pt>
                <c:pt idx="7" formatCode="General">
                  <c:v>1.5814690000000001E-3</c:v>
                </c:pt>
              </c:numCache>
            </c:numRef>
          </c:val>
          <c:smooth val="0"/>
          <c:extLst>
            <c:ext xmlns:c16="http://schemas.microsoft.com/office/drawing/2014/chart" uri="{C3380CC4-5D6E-409C-BE32-E72D297353CC}">
              <c16:uniqueId val="{00000002-2E44-45D2-9146-BF0AE582A354}"/>
            </c:ext>
          </c:extLst>
        </c:ser>
        <c:ser>
          <c:idx val="3"/>
          <c:order val="3"/>
          <c:tx>
            <c:strRef>
              <c:f>Demographics!$A$87</c:f>
              <c:strCache>
                <c:ptCount val="1"/>
                <c:pt idx="0">
                  <c:v>15 – 19</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Demographics!$B$87:$I$87</c:f>
              <c:numCache>
                <c:formatCode>0.00000;\-0.00000;0</c:formatCode>
                <c:ptCount val="8"/>
                <c:pt idx="0">
                  <c:v>5.9821824000000001E-3</c:v>
                </c:pt>
                <c:pt idx="1">
                  <c:v>5.3382910000000002E-3</c:v>
                </c:pt>
                <c:pt idx="2">
                  <c:v>4.8685472E-3</c:v>
                </c:pt>
                <c:pt idx="3">
                  <c:v>4.3821110000000002E-3</c:v>
                </c:pt>
                <c:pt idx="4">
                  <c:v>3.8498661E-3</c:v>
                </c:pt>
                <c:pt idx="5">
                  <c:v>3.3638228000000001E-3</c:v>
                </c:pt>
                <c:pt idx="6">
                  <c:v>2.9596564999999999E-3</c:v>
                </c:pt>
                <c:pt idx="7" formatCode="General">
                  <c:v>2.5001934000000001E-3</c:v>
                </c:pt>
              </c:numCache>
            </c:numRef>
          </c:val>
          <c:smooth val="0"/>
          <c:extLst>
            <c:ext xmlns:c16="http://schemas.microsoft.com/office/drawing/2014/chart" uri="{C3380CC4-5D6E-409C-BE32-E72D297353CC}">
              <c16:uniqueId val="{00000003-2E44-45D2-9146-BF0AE582A354}"/>
            </c:ext>
          </c:extLst>
        </c:ser>
        <c:ser>
          <c:idx val="4"/>
          <c:order val="4"/>
          <c:tx>
            <c:strRef>
              <c:f>Demographics!$A$88</c:f>
              <c:strCache>
                <c:ptCount val="1"/>
                <c:pt idx="0">
                  <c:v>20 – 24</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Demographics!$B$88:$I$88</c:f>
              <c:numCache>
                <c:formatCode>0.00000;\-0.00000;0</c:formatCode>
                <c:ptCount val="8"/>
                <c:pt idx="0">
                  <c:v>8.4956649999999995E-3</c:v>
                </c:pt>
                <c:pt idx="1">
                  <c:v>7.6593564000000001E-3</c:v>
                </c:pt>
                <c:pt idx="2">
                  <c:v>7.0310347999999996E-3</c:v>
                </c:pt>
                <c:pt idx="3">
                  <c:v>6.3705656999999997E-3</c:v>
                </c:pt>
                <c:pt idx="4">
                  <c:v>5.6486914999999997E-3</c:v>
                </c:pt>
                <c:pt idx="5">
                  <c:v>4.9892453999999999E-3</c:v>
                </c:pt>
                <c:pt idx="6">
                  <c:v>4.4258235999999999E-3</c:v>
                </c:pt>
                <c:pt idx="7" formatCode="General">
                  <c:v>3.7640993E-3</c:v>
                </c:pt>
              </c:numCache>
            </c:numRef>
          </c:val>
          <c:smooth val="0"/>
          <c:extLst>
            <c:ext xmlns:c16="http://schemas.microsoft.com/office/drawing/2014/chart" uri="{C3380CC4-5D6E-409C-BE32-E72D297353CC}">
              <c16:uniqueId val="{00000004-2E44-45D2-9146-BF0AE582A354}"/>
            </c:ext>
          </c:extLst>
        </c:ser>
        <c:ser>
          <c:idx val="5"/>
          <c:order val="5"/>
          <c:tx>
            <c:strRef>
              <c:f>Demographics!$A$89</c:f>
              <c:strCache>
                <c:ptCount val="1"/>
                <c:pt idx="0">
                  <c:v>25 – 29</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Demographics!$B$89:$I$89</c:f>
              <c:numCache>
                <c:formatCode>0.00000;\-0.00000;0</c:formatCode>
                <c:ptCount val="8"/>
                <c:pt idx="0">
                  <c:v>9.3605019000000001E-3</c:v>
                </c:pt>
                <c:pt idx="1">
                  <c:v>8.54654E-3</c:v>
                </c:pt>
                <c:pt idx="2">
                  <c:v>7.8817746000000004E-3</c:v>
                </c:pt>
                <c:pt idx="3">
                  <c:v>7.1632086000000001E-3</c:v>
                </c:pt>
                <c:pt idx="4">
                  <c:v>6.4013278999999999E-3</c:v>
                </c:pt>
                <c:pt idx="5">
                  <c:v>5.7255068999999999E-3</c:v>
                </c:pt>
                <c:pt idx="6">
                  <c:v>5.1091371999999998E-3</c:v>
                </c:pt>
                <c:pt idx="7" formatCode="General">
                  <c:v>4.3315932999999996E-3</c:v>
                </c:pt>
              </c:numCache>
            </c:numRef>
          </c:val>
          <c:smooth val="0"/>
          <c:extLst>
            <c:ext xmlns:c16="http://schemas.microsoft.com/office/drawing/2014/chart" uri="{C3380CC4-5D6E-409C-BE32-E72D297353CC}">
              <c16:uniqueId val="{00000005-2E44-45D2-9146-BF0AE582A354}"/>
            </c:ext>
          </c:extLst>
        </c:ser>
        <c:ser>
          <c:idx val="6"/>
          <c:order val="6"/>
          <c:tx>
            <c:strRef>
              <c:f>Demographics!$A$90</c:f>
              <c:strCache>
                <c:ptCount val="1"/>
                <c:pt idx="0">
                  <c:v>30 – 34</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Demographics!$B$90:$I$90</c:f>
              <c:numCache>
                <c:formatCode>0.00000;\-0.00000;0</c:formatCode>
                <c:ptCount val="8"/>
                <c:pt idx="0">
                  <c:v>1.0468597E-2</c:v>
                </c:pt>
                <c:pt idx="1">
                  <c:v>9.6974886E-3</c:v>
                </c:pt>
                <c:pt idx="2">
                  <c:v>9.0068661000000001E-3</c:v>
                </c:pt>
                <c:pt idx="3">
                  <c:v>8.2366352999999996E-3</c:v>
                </c:pt>
                <c:pt idx="4">
                  <c:v>7.4406786000000003E-3</c:v>
                </c:pt>
                <c:pt idx="5">
                  <c:v>6.7541959E-3</c:v>
                </c:pt>
                <c:pt idx="6">
                  <c:v>6.0814568000000001E-3</c:v>
                </c:pt>
                <c:pt idx="7" formatCode="General">
                  <c:v>5.1669517000000002E-3</c:v>
                </c:pt>
              </c:numCache>
            </c:numRef>
          </c:val>
          <c:smooth val="0"/>
          <c:extLst>
            <c:ext xmlns:c16="http://schemas.microsoft.com/office/drawing/2014/chart" uri="{C3380CC4-5D6E-409C-BE32-E72D297353CC}">
              <c16:uniqueId val="{00000006-2E44-45D2-9146-BF0AE582A354}"/>
            </c:ext>
          </c:extLst>
        </c:ser>
        <c:ser>
          <c:idx val="7"/>
          <c:order val="7"/>
          <c:tx>
            <c:strRef>
              <c:f>Demographics!$A$91</c:f>
              <c:strCache>
                <c:ptCount val="1"/>
                <c:pt idx="0">
                  <c:v>35 – 39</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f>Demographics!$B$91:$I$91</c:f>
              <c:numCache>
                <c:formatCode>0.00000;\-0.00000;0</c:formatCode>
                <c:ptCount val="8"/>
                <c:pt idx="0">
                  <c:v>1.2171936E-2</c:v>
                </c:pt>
                <c:pt idx="1">
                  <c:v>1.1441359E-2</c:v>
                </c:pt>
                <c:pt idx="2">
                  <c:v>1.0708901999999999E-2</c:v>
                </c:pt>
                <c:pt idx="3">
                  <c:v>9.8627973999999997E-3</c:v>
                </c:pt>
                <c:pt idx="4">
                  <c:v>9.0128794999999994E-3</c:v>
                </c:pt>
                <c:pt idx="5">
                  <c:v>8.3055105000000001E-3</c:v>
                </c:pt>
                <c:pt idx="6">
                  <c:v>7.5515045999999999E-3</c:v>
                </c:pt>
                <c:pt idx="7" formatCode="General">
                  <c:v>6.4414638999999996E-3</c:v>
                </c:pt>
              </c:numCache>
            </c:numRef>
          </c:val>
          <c:smooth val="0"/>
          <c:extLst>
            <c:ext xmlns:c16="http://schemas.microsoft.com/office/drawing/2014/chart" uri="{C3380CC4-5D6E-409C-BE32-E72D297353CC}">
              <c16:uniqueId val="{00000007-2E44-45D2-9146-BF0AE582A354}"/>
            </c:ext>
          </c:extLst>
        </c:ser>
        <c:ser>
          <c:idx val="8"/>
          <c:order val="8"/>
          <c:tx>
            <c:strRef>
              <c:f>Demographics!$A$92</c:f>
              <c:strCache>
                <c:ptCount val="1"/>
                <c:pt idx="0">
                  <c:v>40 – 44</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val>
            <c:numRef>
              <c:f>Demographics!$B$92:$I$92</c:f>
              <c:numCache>
                <c:formatCode>0.00000;\-0.00000;0</c:formatCode>
                <c:ptCount val="8"/>
                <c:pt idx="0">
                  <c:v>1.4352014999999999E-2</c:v>
                </c:pt>
                <c:pt idx="1">
                  <c:v>1.3609002E-2</c:v>
                </c:pt>
                <c:pt idx="2">
                  <c:v>1.2821048999999999E-2</c:v>
                </c:pt>
                <c:pt idx="3">
                  <c:v>1.189198E-2</c:v>
                </c:pt>
                <c:pt idx="4">
                  <c:v>1.0964043E-2</c:v>
                </c:pt>
                <c:pt idx="5">
                  <c:v>1.0199443000000001E-2</c:v>
                </c:pt>
                <c:pt idx="6">
                  <c:v>9.3492987999999992E-3</c:v>
                </c:pt>
                <c:pt idx="7" formatCode="General">
                  <c:v>8.0432449999999992E-3</c:v>
                </c:pt>
              </c:numCache>
            </c:numRef>
          </c:val>
          <c:smooth val="0"/>
          <c:extLst>
            <c:ext xmlns:c16="http://schemas.microsoft.com/office/drawing/2014/chart" uri="{C3380CC4-5D6E-409C-BE32-E72D297353CC}">
              <c16:uniqueId val="{00000008-2E44-45D2-9146-BF0AE582A354}"/>
            </c:ext>
          </c:extLst>
        </c:ser>
        <c:ser>
          <c:idx val="9"/>
          <c:order val="9"/>
          <c:tx>
            <c:strRef>
              <c:f>Demographics!$A$93</c:f>
              <c:strCache>
                <c:ptCount val="1"/>
                <c:pt idx="0">
                  <c:v>45 – 49</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val>
            <c:numRef>
              <c:f>Demographics!$B$93:$I$93</c:f>
              <c:numCache>
                <c:formatCode>0.00000;\-0.00000;0</c:formatCode>
                <c:ptCount val="8"/>
                <c:pt idx="0">
                  <c:v>1.6599328999999999E-2</c:v>
                </c:pt>
                <c:pt idx="1">
                  <c:v>1.5939089E-2</c:v>
                </c:pt>
                <c:pt idx="2">
                  <c:v>1.5164165E-2</c:v>
                </c:pt>
                <c:pt idx="3">
                  <c:v>1.4218463000000001E-2</c:v>
                </c:pt>
                <c:pt idx="4">
                  <c:v>1.3283338E-2</c:v>
                </c:pt>
                <c:pt idx="5">
                  <c:v>1.2527323E-2</c:v>
                </c:pt>
                <c:pt idx="6">
                  <c:v>1.1624491000000001E-2</c:v>
                </c:pt>
                <c:pt idx="7" formatCode="General">
                  <c:v>1.0135829000000001E-2</c:v>
                </c:pt>
              </c:numCache>
            </c:numRef>
          </c:val>
          <c:smooth val="0"/>
          <c:extLst>
            <c:ext xmlns:c16="http://schemas.microsoft.com/office/drawing/2014/chart" uri="{C3380CC4-5D6E-409C-BE32-E72D297353CC}">
              <c16:uniqueId val="{00000009-2E44-45D2-9146-BF0AE582A354}"/>
            </c:ext>
          </c:extLst>
        </c:ser>
        <c:ser>
          <c:idx val="10"/>
          <c:order val="10"/>
          <c:tx>
            <c:strRef>
              <c:f>Demographics!$A$94</c:f>
              <c:strCache>
                <c:ptCount val="1"/>
                <c:pt idx="0">
                  <c:v>50 – 54</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val>
            <c:numRef>
              <c:f>Demographics!$B$94:$I$94</c:f>
              <c:numCache>
                <c:formatCode>0.00000;\-0.00000;0</c:formatCode>
                <c:ptCount val="8"/>
                <c:pt idx="0">
                  <c:v>2.0610447E-2</c:v>
                </c:pt>
                <c:pt idx="1">
                  <c:v>2.0069169000000001E-2</c:v>
                </c:pt>
                <c:pt idx="2">
                  <c:v>1.9329669000000001E-2</c:v>
                </c:pt>
                <c:pt idx="3">
                  <c:v>1.8382102000000001E-2</c:v>
                </c:pt>
                <c:pt idx="4">
                  <c:v>1.7452718999999998E-2</c:v>
                </c:pt>
                <c:pt idx="5">
                  <c:v>1.6717211999999999E-2</c:v>
                </c:pt>
                <c:pt idx="6">
                  <c:v>1.5751589999999999E-2</c:v>
                </c:pt>
                <c:pt idx="7" formatCode="General">
                  <c:v>1.4004198000000001E-2</c:v>
                </c:pt>
              </c:numCache>
            </c:numRef>
          </c:val>
          <c:smooth val="0"/>
          <c:extLst>
            <c:ext xmlns:c16="http://schemas.microsoft.com/office/drawing/2014/chart" uri="{C3380CC4-5D6E-409C-BE32-E72D297353CC}">
              <c16:uniqueId val="{0000000A-2E44-45D2-9146-BF0AE582A354}"/>
            </c:ext>
          </c:extLst>
        </c:ser>
        <c:ser>
          <c:idx val="11"/>
          <c:order val="11"/>
          <c:tx>
            <c:strRef>
              <c:f>Demographics!$A$95</c:f>
              <c:strCache>
                <c:ptCount val="1"/>
                <c:pt idx="0">
                  <c:v>55 – 59</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val>
            <c:numRef>
              <c:f>Demographics!$B$95:$I$95</c:f>
              <c:numCache>
                <c:formatCode>0.00000;\-0.00000;0</c:formatCode>
                <c:ptCount val="8"/>
                <c:pt idx="0">
                  <c:v>2.5459668000000001E-2</c:v>
                </c:pt>
                <c:pt idx="1">
                  <c:v>2.5029438000000001E-2</c:v>
                </c:pt>
                <c:pt idx="2">
                  <c:v>2.4304803E-2</c:v>
                </c:pt>
                <c:pt idx="3">
                  <c:v>2.3329169E-2</c:v>
                </c:pt>
                <c:pt idx="4">
                  <c:v>2.2389999000000001E-2</c:v>
                </c:pt>
                <c:pt idx="5">
                  <c:v>2.1674624999999999E-2</c:v>
                </c:pt>
                <c:pt idx="6">
                  <c:v>2.0631349E-2</c:v>
                </c:pt>
                <c:pt idx="7" formatCode="General">
                  <c:v>1.8576009000000001E-2</c:v>
                </c:pt>
              </c:numCache>
            </c:numRef>
          </c:val>
          <c:smooth val="0"/>
          <c:extLst>
            <c:ext xmlns:c16="http://schemas.microsoft.com/office/drawing/2014/chart" uri="{C3380CC4-5D6E-409C-BE32-E72D297353CC}">
              <c16:uniqueId val="{0000000B-2E44-45D2-9146-BF0AE582A354}"/>
            </c:ext>
          </c:extLst>
        </c:ser>
        <c:ser>
          <c:idx val="12"/>
          <c:order val="12"/>
          <c:tx>
            <c:strRef>
              <c:f>Demographics!$A$96</c:f>
              <c:strCache>
                <c:ptCount val="1"/>
                <c:pt idx="0">
                  <c:v>60 - 64</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Demographics!$B$96:$I$96</c:f>
              <c:numCache>
                <c:formatCode>0.00000;\-0.00000;0</c:formatCode>
                <c:ptCount val="8"/>
                <c:pt idx="0">
                  <c:v>3.5184202999999997E-2</c:v>
                </c:pt>
                <c:pt idx="1">
                  <c:v>3.4928028999999999E-2</c:v>
                </c:pt>
                <c:pt idx="2">
                  <c:v>3.4222971999999997E-2</c:v>
                </c:pt>
                <c:pt idx="3">
                  <c:v>3.3195026000000002E-2</c:v>
                </c:pt>
                <c:pt idx="4">
                  <c:v>3.2233284000000001E-2</c:v>
                </c:pt>
                <c:pt idx="5">
                  <c:v>3.1546165000000001E-2</c:v>
                </c:pt>
                <c:pt idx="6">
                  <c:v>3.0365044000000001E-2</c:v>
                </c:pt>
                <c:pt idx="7" formatCode="General">
                  <c:v>2.7759598999999999E-2</c:v>
                </c:pt>
              </c:numCache>
            </c:numRef>
          </c:val>
          <c:smooth val="0"/>
          <c:extLst>
            <c:ext xmlns:c16="http://schemas.microsoft.com/office/drawing/2014/chart" uri="{C3380CC4-5D6E-409C-BE32-E72D297353CC}">
              <c16:uniqueId val="{0000000C-2E44-45D2-9146-BF0AE582A354}"/>
            </c:ext>
          </c:extLst>
        </c:ser>
        <c:ser>
          <c:idx val="13"/>
          <c:order val="13"/>
          <c:tx>
            <c:strRef>
              <c:f>Demographics!$A$97</c:f>
              <c:strCache>
                <c:ptCount val="1"/>
                <c:pt idx="0">
                  <c:v>65- 69</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Demographics!$B$97:$I$97</c:f>
              <c:numCache>
                <c:formatCode>0.00000;\-0.00000;0</c:formatCode>
                <c:ptCount val="8"/>
                <c:pt idx="0">
                  <c:v>5.0578709999999999E-2</c:v>
                </c:pt>
                <c:pt idx="1">
                  <c:v>5.0650142000000002E-2</c:v>
                </c:pt>
                <c:pt idx="2">
                  <c:v>5.0024763E-2</c:v>
                </c:pt>
                <c:pt idx="3">
                  <c:v>4.8973602999999997E-2</c:v>
                </c:pt>
                <c:pt idx="4">
                  <c:v>4.8051199000000003E-2</c:v>
                </c:pt>
                <c:pt idx="5">
                  <c:v>4.7488384000000002E-2</c:v>
                </c:pt>
                <c:pt idx="6">
                  <c:v>4.6165507000000001E-2</c:v>
                </c:pt>
                <c:pt idx="7" formatCode="General">
                  <c:v>4.2779603999999999E-2</c:v>
                </c:pt>
              </c:numCache>
            </c:numRef>
          </c:val>
          <c:smooth val="0"/>
          <c:extLst>
            <c:ext xmlns:c16="http://schemas.microsoft.com/office/drawing/2014/chart" uri="{C3380CC4-5D6E-409C-BE32-E72D297353CC}">
              <c16:uniqueId val="{0000000D-2E44-45D2-9146-BF0AE582A354}"/>
            </c:ext>
          </c:extLst>
        </c:ser>
        <c:ser>
          <c:idx val="14"/>
          <c:order val="14"/>
          <c:tx>
            <c:strRef>
              <c:f>Demographics!$A$98</c:f>
              <c:strCache>
                <c:ptCount val="1"/>
                <c:pt idx="0">
                  <c:v>70 - 74</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Demographics!$B$98:$I$98</c:f>
              <c:numCache>
                <c:formatCode>0.00000;\-0.00000;0</c:formatCode>
                <c:ptCount val="8"/>
                <c:pt idx="0">
                  <c:v>7.7074561999999999E-2</c:v>
                </c:pt>
                <c:pt idx="1">
                  <c:v>7.7622102999999998E-2</c:v>
                </c:pt>
                <c:pt idx="2">
                  <c:v>7.7095495999999999E-2</c:v>
                </c:pt>
                <c:pt idx="3">
                  <c:v>7.5980821000000004E-2</c:v>
                </c:pt>
                <c:pt idx="4">
                  <c:v>7.5089041999999995E-2</c:v>
                </c:pt>
                <c:pt idx="5">
                  <c:v>7.4689679999999994E-2</c:v>
                </c:pt>
                <c:pt idx="6">
                  <c:v>7.3117043000000007E-2</c:v>
                </c:pt>
                <c:pt idx="7" formatCode="General">
                  <c:v>6.8473476000000005E-2</c:v>
                </c:pt>
              </c:numCache>
            </c:numRef>
          </c:val>
          <c:smooth val="0"/>
          <c:extLst>
            <c:ext xmlns:c16="http://schemas.microsoft.com/office/drawing/2014/chart" uri="{C3380CC4-5D6E-409C-BE32-E72D297353CC}">
              <c16:uniqueId val="{0000000E-2E44-45D2-9146-BF0AE582A354}"/>
            </c:ext>
          </c:extLst>
        </c:ser>
        <c:ser>
          <c:idx val="15"/>
          <c:order val="15"/>
          <c:tx>
            <c:strRef>
              <c:f>Demographics!$A$99</c:f>
              <c:strCache>
                <c:ptCount val="1"/>
                <c:pt idx="0">
                  <c:v>75 - 79</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Demographics!$B$99:$I$99</c:f>
              <c:numCache>
                <c:formatCode>0.00000;\-0.00000;0</c:formatCode>
                <c:ptCount val="8"/>
                <c:pt idx="0">
                  <c:v>0.11904474</c:v>
                </c:pt>
                <c:pt idx="1">
                  <c:v>0.12073808</c:v>
                </c:pt>
                <c:pt idx="2">
                  <c:v>0.1207081</c:v>
                </c:pt>
                <c:pt idx="3">
                  <c:v>0.1198779</c:v>
                </c:pt>
                <c:pt idx="4">
                  <c:v>0.11948436</c:v>
                </c:pt>
                <c:pt idx="5">
                  <c:v>0.11979376999999999</c:v>
                </c:pt>
                <c:pt idx="6">
                  <c:v>0.11823134</c:v>
                </c:pt>
                <c:pt idx="7" formatCode="General">
                  <c:v>0.11201527999999999</c:v>
                </c:pt>
              </c:numCache>
            </c:numRef>
          </c:val>
          <c:smooth val="0"/>
          <c:extLst>
            <c:ext xmlns:c16="http://schemas.microsoft.com/office/drawing/2014/chart" uri="{C3380CC4-5D6E-409C-BE32-E72D297353CC}">
              <c16:uniqueId val="{0000000F-2E44-45D2-9146-BF0AE582A354}"/>
            </c:ext>
          </c:extLst>
        </c:ser>
        <c:dLbls>
          <c:showLegendKey val="0"/>
          <c:showVal val="0"/>
          <c:showCatName val="0"/>
          <c:showSerName val="0"/>
          <c:showPercent val="0"/>
          <c:showBubbleSize val="0"/>
        </c:dLbls>
        <c:marker val="1"/>
        <c:smooth val="0"/>
        <c:axId val="1038266752"/>
        <c:axId val="1038256352"/>
      </c:lineChart>
      <c:catAx>
        <c:axId val="103826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256352"/>
        <c:crosses val="autoZero"/>
        <c:auto val="1"/>
        <c:lblAlgn val="ctr"/>
        <c:lblOffset val="100"/>
        <c:noMultiLvlLbl val="0"/>
      </c:catAx>
      <c:valAx>
        <c:axId val="1038256352"/>
        <c:scaling>
          <c:orientation val="minMax"/>
        </c:scaling>
        <c:delete val="0"/>
        <c:axPos val="l"/>
        <c:majorGridlines>
          <c:spPr>
            <a:ln w="9525" cap="flat" cmpd="sng" algn="ctr">
              <a:solidFill>
                <a:schemeClr val="tx1">
                  <a:lumMod val="15000"/>
                  <a:lumOff val="85000"/>
                </a:schemeClr>
              </a:solidFill>
              <a:round/>
            </a:ln>
            <a:effectLst/>
          </c:spPr>
        </c:majorGridlines>
        <c:numFmt formatCode="0.000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266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182562</xdr:colOff>
      <xdr:row>26</xdr:row>
      <xdr:rowOff>7938</xdr:rowOff>
    </xdr:from>
    <xdr:to>
      <xdr:col>10</xdr:col>
      <xdr:colOff>79376</xdr:colOff>
      <xdr:row>44</xdr:row>
      <xdr:rowOff>7936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476250</xdr:colOff>
      <xdr:row>51</xdr:row>
      <xdr:rowOff>47625</xdr:rowOff>
    </xdr:from>
    <xdr:to>
      <xdr:col>13</xdr:col>
      <xdr:colOff>1738313</xdr:colOff>
      <xdr:row>69</xdr:row>
      <xdr:rowOff>23813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238124</xdr:colOff>
      <xdr:row>51</xdr:row>
      <xdr:rowOff>63500</xdr:rowOff>
    </xdr:from>
    <xdr:to>
      <xdr:col>20</xdr:col>
      <xdr:colOff>603250</xdr:colOff>
      <xdr:row>69</xdr:row>
      <xdr:rowOff>23812</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559594</xdr:colOff>
      <xdr:row>80</xdr:row>
      <xdr:rowOff>23812</xdr:rowOff>
    </xdr:from>
    <xdr:to>
      <xdr:col>46</xdr:col>
      <xdr:colOff>571500</xdr:colOff>
      <xdr:row>103</xdr:row>
      <xdr:rowOff>73818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245"/>
  <sheetViews>
    <sheetView tabSelected="1" topLeftCell="A97" zoomScale="80" zoomScaleNormal="80" workbookViewId="0">
      <selection activeCell="O207" sqref="O207"/>
    </sheetView>
  </sheetViews>
  <sheetFormatPr defaultRowHeight="15" x14ac:dyDescent="0.25"/>
  <cols>
    <col min="1" max="1" width="17.42578125" customWidth="1"/>
    <col min="2" max="2" width="14.42578125" customWidth="1"/>
    <col min="3" max="3" width="17.42578125" bestFit="1" customWidth="1"/>
    <col min="4" max="4" width="13.28515625" customWidth="1"/>
    <col min="5" max="5" width="16.5703125" customWidth="1"/>
    <col min="6" max="6" width="16.85546875" customWidth="1"/>
    <col min="7" max="7" width="10.42578125" bestFit="1" customWidth="1"/>
    <col min="8" max="8" width="13.140625" bestFit="1" customWidth="1"/>
    <col min="9" max="9" width="15.85546875" customWidth="1"/>
    <col min="10" max="10" width="13.140625" bestFit="1" customWidth="1"/>
    <col min="11" max="11" width="13.28515625" bestFit="1" customWidth="1"/>
    <col min="12" max="12" width="12.42578125" bestFit="1" customWidth="1"/>
    <col min="13" max="13" width="13.5703125" customWidth="1"/>
    <col min="14" max="14" width="25" customWidth="1"/>
    <col min="15" max="15" width="11.85546875" customWidth="1"/>
    <col min="16" max="16" width="17.7109375" customWidth="1"/>
    <col min="17" max="17" width="19.85546875" customWidth="1"/>
    <col min="18" max="18" width="15" bestFit="1" customWidth="1"/>
    <col min="19" max="19" width="13.140625" bestFit="1" customWidth="1"/>
    <col min="20" max="20" width="11.85546875" customWidth="1"/>
    <col min="21" max="21" width="15.42578125" customWidth="1"/>
    <col min="22" max="22" width="16" bestFit="1" customWidth="1"/>
    <col min="23" max="23" width="11.85546875" customWidth="1"/>
    <col min="24" max="24" width="13.28515625" customWidth="1"/>
    <col min="25" max="25" width="14.140625" customWidth="1"/>
    <col min="26" max="26" width="13.5703125" bestFit="1" customWidth="1"/>
    <col min="27" max="27" width="12.28515625" customWidth="1"/>
    <col min="28" max="29" width="13.5703125" bestFit="1" customWidth="1"/>
    <col min="30" max="31" width="12" bestFit="1" customWidth="1"/>
    <col min="32" max="32" width="14.140625" customWidth="1"/>
    <col min="33" max="34" width="12" bestFit="1" customWidth="1"/>
    <col min="35" max="35" width="15.5703125" bestFit="1" customWidth="1"/>
    <col min="36" max="36" width="13.42578125" bestFit="1" customWidth="1"/>
    <col min="37" max="38" width="12.28515625" bestFit="1" customWidth="1"/>
    <col min="40" max="40" width="15.85546875" customWidth="1"/>
  </cols>
  <sheetData>
    <row r="1" spans="1:25" ht="15.75" x14ac:dyDescent="0.25">
      <c r="A1" s="36" t="s">
        <v>105</v>
      </c>
      <c r="B1" s="37"/>
      <c r="C1" s="37"/>
      <c r="D1" s="37"/>
      <c r="E1" s="37"/>
      <c r="F1" s="37"/>
      <c r="G1" s="37"/>
      <c r="H1" s="37"/>
      <c r="I1" s="37"/>
      <c r="J1" s="37"/>
      <c r="K1" s="37"/>
      <c r="L1" s="37"/>
      <c r="M1" s="37"/>
      <c r="N1" s="37"/>
      <c r="O1" s="37"/>
      <c r="P1" s="37"/>
      <c r="Q1" s="37"/>
      <c r="R1" s="37"/>
      <c r="S1" s="37"/>
      <c r="T1" s="37"/>
      <c r="U1" s="37"/>
      <c r="V1" s="37"/>
      <c r="W1" s="37"/>
      <c r="X1" s="37"/>
      <c r="Y1" s="37"/>
    </row>
    <row r="2" spans="1:25" ht="15.75" x14ac:dyDescent="0.25">
      <c r="A2" s="99" t="s">
        <v>78</v>
      </c>
      <c r="B2" s="99"/>
      <c r="C2" s="99"/>
      <c r="D2" s="99"/>
      <c r="E2" s="99"/>
      <c r="F2" s="99"/>
      <c r="G2" s="99"/>
      <c r="H2" s="99"/>
      <c r="I2" s="37"/>
      <c r="J2" s="37"/>
      <c r="K2" s="37"/>
      <c r="L2" s="37"/>
      <c r="M2" s="37"/>
      <c r="N2" s="37"/>
      <c r="O2" s="37"/>
      <c r="P2" s="37"/>
      <c r="Q2" s="37"/>
      <c r="R2" s="37"/>
      <c r="S2" s="37"/>
      <c r="T2" s="37"/>
      <c r="U2" s="37"/>
      <c r="V2" s="37"/>
      <c r="W2" s="37"/>
      <c r="X2" s="37"/>
      <c r="Y2" s="37"/>
    </row>
    <row r="3" spans="1:25" ht="15.75" x14ac:dyDescent="0.25">
      <c r="A3" s="38" t="s">
        <v>79</v>
      </c>
      <c r="B3" s="36"/>
      <c r="C3" s="36"/>
      <c r="D3" s="36"/>
      <c r="E3" s="36"/>
      <c r="F3" s="36"/>
      <c r="G3" s="36"/>
      <c r="H3" s="36"/>
      <c r="I3" s="37"/>
      <c r="J3" s="37"/>
      <c r="K3" s="37"/>
      <c r="L3" s="37"/>
      <c r="M3" s="37"/>
      <c r="N3" s="37"/>
      <c r="O3" s="37"/>
      <c r="P3" s="37"/>
      <c r="Q3" s="37"/>
      <c r="R3" s="37"/>
      <c r="S3" s="37"/>
      <c r="T3" s="37"/>
      <c r="U3" s="37"/>
      <c r="V3" s="37"/>
      <c r="W3" s="37"/>
      <c r="X3" s="37"/>
      <c r="Y3" s="37"/>
    </row>
    <row r="4" spans="1:25" s="39" customFormat="1" ht="15.75" x14ac:dyDescent="0.25">
      <c r="A4" s="55" t="s">
        <v>54</v>
      </c>
      <c r="B4" s="111" t="s">
        <v>77</v>
      </c>
      <c r="C4" s="112"/>
      <c r="D4" s="111" t="s">
        <v>55</v>
      </c>
      <c r="E4" s="112"/>
    </row>
    <row r="5" spans="1:25" ht="15.75" x14ac:dyDescent="0.25">
      <c r="A5" s="9"/>
      <c r="B5" s="55" t="s">
        <v>0</v>
      </c>
      <c r="C5" s="55" t="s">
        <v>1</v>
      </c>
      <c r="D5" s="55" t="s">
        <v>0</v>
      </c>
      <c r="E5" s="55" t="s">
        <v>1</v>
      </c>
      <c r="F5" s="25"/>
      <c r="G5" s="39"/>
    </row>
    <row r="6" spans="1:25" ht="15.75" x14ac:dyDescent="0.25">
      <c r="A6" s="5" t="s">
        <v>6</v>
      </c>
      <c r="B6" s="54">
        <v>232.1932206268018</v>
      </c>
      <c r="C6" s="54">
        <v>234.48412029553555</v>
      </c>
      <c r="D6" s="51">
        <f>B6*1000</f>
        <v>232193.22062680181</v>
      </c>
      <c r="E6" s="51">
        <f>C6*1000</f>
        <v>234484.12029553554</v>
      </c>
      <c r="F6" s="56"/>
      <c r="G6" s="56"/>
      <c r="H6" s="39"/>
      <c r="I6" s="39"/>
    </row>
    <row r="7" spans="1:25" ht="33.6" customHeight="1" x14ac:dyDescent="0.25">
      <c r="A7" s="5" t="s">
        <v>9</v>
      </c>
      <c r="B7" s="54">
        <v>159.98119086849147</v>
      </c>
      <c r="C7" s="54">
        <v>163.17386739175186</v>
      </c>
      <c r="D7" s="51">
        <f t="shared" ref="D7:D21" si="0">B7*1000</f>
        <v>159981.19086849148</v>
      </c>
      <c r="E7" s="51">
        <f t="shared" ref="E7:E21" si="1">C7*1000</f>
        <v>163173.86739175185</v>
      </c>
      <c r="F7" s="56"/>
      <c r="G7" s="56"/>
      <c r="H7" s="39"/>
      <c r="I7" s="39"/>
    </row>
    <row r="8" spans="1:25" ht="15.75" x14ac:dyDescent="0.25">
      <c r="A8" s="5" t="s">
        <v>12</v>
      </c>
      <c r="B8" s="54">
        <v>130.60416798656604</v>
      </c>
      <c r="C8" s="54">
        <v>133.15632309972767</v>
      </c>
      <c r="D8" s="51">
        <f t="shared" si="0"/>
        <v>130604.16798656604</v>
      </c>
      <c r="E8" s="51">
        <f t="shared" si="1"/>
        <v>133156.32309972768</v>
      </c>
      <c r="F8" s="56"/>
      <c r="G8" s="56"/>
      <c r="H8" s="39"/>
      <c r="I8" s="39"/>
    </row>
    <row r="9" spans="1:25" ht="15.75" x14ac:dyDescent="0.25">
      <c r="A9" s="5" t="s">
        <v>13</v>
      </c>
      <c r="B9" s="54">
        <v>116.66380924930885</v>
      </c>
      <c r="C9" s="54">
        <v>114.32167152989602</v>
      </c>
      <c r="D9" s="51">
        <f t="shared" si="0"/>
        <v>116663.80924930885</v>
      </c>
      <c r="E9" s="51">
        <f t="shared" si="1"/>
        <v>114321.67152989602</v>
      </c>
      <c r="F9" s="56"/>
      <c r="G9" s="56"/>
      <c r="H9" s="39"/>
      <c r="I9" s="39"/>
    </row>
    <row r="10" spans="1:25" ht="15.75" x14ac:dyDescent="0.25">
      <c r="A10" s="5" t="s">
        <v>14</v>
      </c>
      <c r="B10" s="54">
        <v>105.38452275663238</v>
      </c>
      <c r="C10" s="54">
        <v>99.000049567582792</v>
      </c>
      <c r="D10" s="51">
        <f t="shared" si="0"/>
        <v>105384.52275663237</v>
      </c>
      <c r="E10" s="51">
        <f t="shared" si="1"/>
        <v>99000.049567582799</v>
      </c>
      <c r="F10" s="56"/>
      <c r="G10" s="56"/>
      <c r="H10" s="39"/>
      <c r="I10" s="39"/>
    </row>
    <row r="11" spans="1:25" ht="15.75" x14ac:dyDescent="0.25">
      <c r="A11" s="5" t="s">
        <v>15</v>
      </c>
      <c r="B11" s="54">
        <v>95.487192629204486</v>
      </c>
      <c r="C11" s="54">
        <v>87.233488605604208</v>
      </c>
      <c r="D11" s="51">
        <f t="shared" si="0"/>
        <v>95487.192629204481</v>
      </c>
      <c r="E11" s="51">
        <f t="shared" si="1"/>
        <v>87233.488605604201</v>
      </c>
      <c r="F11" s="56"/>
      <c r="G11" s="56"/>
      <c r="H11" s="39"/>
      <c r="I11" s="39"/>
    </row>
    <row r="12" spans="1:25" ht="15.75" x14ac:dyDescent="0.25">
      <c r="A12" s="5" t="s">
        <v>16</v>
      </c>
      <c r="B12" s="54">
        <v>88.295901522314608</v>
      </c>
      <c r="C12" s="54">
        <v>80.038973435362465</v>
      </c>
      <c r="D12" s="51">
        <f t="shared" si="0"/>
        <v>88295.901522314613</v>
      </c>
      <c r="E12" s="51">
        <f t="shared" si="1"/>
        <v>80038.973435362466</v>
      </c>
      <c r="F12" s="56"/>
      <c r="G12" s="56"/>
      <c r="H12" s="39"/>
      <c r="I12" s="39"/>
    </row>
    <row r="13" spans="1:25" ht="15.75" x14ac:dyDescent="0.25">
      <c r="A13" s="5" t="s">
        <v>17</v>
      </c>
      <c r="B13" s="54">
        <v>81.236378677701538</v>
      </c>
      <c r="C13" s="54">
        <v>71.997696512421896</v>
      </c>
      <c r="D13" s="51">
        <f t="shared" si="0"/>
        <v>81236.378677701534</v>
      </c>
      <c r="E13" s="51">
        <f t="shared" si="1"/>
        <v>71997.696512421899</v>
      </c>
      <c r="F13" s="56"/>
      <c r="G13" s="56"/>
      <c r="H13" s="39"/>
      <c r="I13" s="39"/>
    </row>
    <row r="14" spans="1:25" ht="15.75" x14ac:dyDescent="0.25">
      <c r="A14" s="5" t="s">
        <v>19</v>
      </c>
      <c r="B14" s="54">
        <v>73.180407288058333</v>
      </c>
      <c r="C14" s="54">
        <v>65.881136053851193</v>
      </c>
      <c r="D14" s="51">
        <f t="shared" si="0"/>
        <v>73180.407288058326</v>
      </c>
      <c r="E14" s="51">
        <f t="shared" si="1"/>
        <v>65881.136053851194</v>
      </c>
      <c r="F14" s="56"/>
      <c r="G14" s="56"/>
      <c r="H14" s="39"/>
      <c r="I14" s="39"/>
    </row>
    <row r="15" spans="1:25" ht="15.75" x14ac:dyDescent="0.25">
      <c r="A15" s="5" t="s">
        <v>20</v>
      </c>
      <c r="B15" s="54">
        <v>62.269527941188258</v>
      </c>
      <c r="C15" s="54">
        <v>56.375674465783348</v>
      </c>
      <c r="D15" s="51">
        <f t="shared" si="0"/>
        <v>62269.527941188258</v>
      </c>
      <c r="E15" s="51">
        <f t="shared" si="1"/>
        <v>56375.674465783348</v>
      </c>
      <c r="F15" s="56"/>
      <c r="G15" s="56"/>
      <c r="H15" s="39"/>
      <c r="I15" s="39"/>
    </row>
    <row r="16" spans="1:25" ht="15.75" x14ac:dyDescent="0.25">
      <c r="A16" s="5" t="s">
        <v>21</v>
      </c>
      <c r="B16" s="54">
        <v>49.094741236225531</v>
      </c>
      <c r="C16" s="54">
        <v>47.786562864708507</v>
      </c>
      <c r="D16" s="51">
        <f t="shared" si="0"/>
        <v>49094.741236225527</v>
      </c>
      <c r="E16" s="51">
        <f t="shared" si="1"/>
        <v>47786.56286470851</v>
      </c>
      <c r="F16" s="56"/>
      <c r="G16" s="56"/>
      <c r="H16" s="39"/>
      <c r="I16" s="39"/>
    </row>
    <row r="17" spans="1:24" ht="15.75" x14ac:dyDescent="0.25">
      <c r="A17" s="5" t="s">
        <v>22</v>
      </c>
      <c r="B17" s="54">
        <v>38.060556537016609</v>
      </c>
      <c r="C17" s="54">
        <v>38.751396319462906</v>
      </c>
      <c r="D17" s="51">
        <f t="shared" si="0"/>
        <v>38060.556537016608</v>
      </c>
      <c r="E17" s="51">
        <f t="shared" si="1"/>
        <v>38751.396319462903</v>
      </c>
      <c r="F17" s="56"/>
      <c r="G17" s="56"/>
      <c r="H17" s="39"/>
      <c r="I17" s="39"/>
    </row>
    <row r="18" spans="1:24" x14ac:dyDescent="0.25">
      <c r="A18" s="16" t="s">
        <v>42</v>
      </c>
      <c r="B18" s="54">
        <v>27.479140628878632</v>
      </c>
      <c r="C18" s="54">
        <v>32.1124572883867</v>
      </c>
      <c r="D18" s="51">
        <f t="shared" si="0"/>
        <v>27479.140628878631</v>
      </c>
      <c r="E18" s="51">
        <f t="shared" si="1"/>
        <v>32112.4572883867</v>
      </c>
      <c r="F18" s="56"/>
      <c r="G18" s="56"/>
      <c r="H18" s="39"/>
      <c r="I18" s="39"/>
    </row>
    <row r="19" spans="1:24" x14ac:dyDescent="0.25">
      <c r="A19" s="16" t="s">
        <v>43</v>
      </c>
      <c r="B19" s="54">
        <v>18.576101123217754</v>
      </c>
      <c r="C19" s="54">
        <v>23.809872215759977</v>
      </c>
      <c r="D19" s="51">
        <f t="shared" si="0"/>
        <v>18576.101123217755</v>
      </c>
      <c r="E19" s="51">
        <f t="shared" si="1"/>
        <v>23809.872215759977</v>
      </c>
      <c r="F19" s="56"/>
      <c r="G19" s="56"/>
      <c r="H19" s="39"/>
      <c r="I19" s="39"/>
    </row>
    <row r="20" spans="1:24" x14ac:dyDescent="0.25">
      <c r="A20" s="16" t="s">
        <v>44</v>
      </c>
      <c r="B20" s="54">
        <v>12.334925672142715</v>
      </c>
      <c r="C20" s="54">
        <v>15.544560996940714</v>
      </c>
      <c r="D20" s="51">
        <f t="shared" si="0"/>
        <v>12334.925672142715</v>
      </c>
      <c r="E20" s="51">
        <f t="shared" si="1"/>
        <v>15544.560996940714</v>
      </c>
      <c r="F20" s="56"/>
      <c r="G20" s="56"/>
      <c r="H20" s="39"/>
      <c r="I20" s="39"/>
    </row>
    <row r="21" spans="1:24" x14ac:dyDescent="0.25">
      <c r="A21" s="16" t="s">
        <v>45</v>
      </c>
      <c r="B21" s="54">
        <v>6.5947830785775619</v>
      </c>
      <c r="C21" s="54">
        <v>7.5698454502498134</v>
      </c>
      <c r="D21" s="51">
        <f t="shared" si="0"/>
        <v>6594.7830785775623</v>
      </c>
      <c r="E21" s="51">
        <f t="shared" si="1"/>
        <v>7569.8454502498134</v>
      </c>
      <c r="F21" s="56"/>
      <c r="G21" s="56"/>
      <c r="H21" s="39"/>
      <c r="I21" s="39"/>
    </row>
    <row r="22" spans="1:24" ht="15.75" x14ac:dyDescent="0.25">
      <c r="A22" s="17" t="s">
        <v>23</v>
      </c>
      <c r="B22" s="9">
        <f>SUM(B6:B21)</f>
        <v>1297.4365678223264</v>
      </c>
      <c r="C22" s="9">
        <f>SUM(C6:C21)</f>
        <v>1271.2376960930251</v>
      </c>
      <c r="D22" s="9">
        <f>SUM(D6:D21)</f>
        <v>1297436.5678223267</v>
      </c>
      <c r="E22" s="9">
        <f>SUM(E6:E21)</f>
        <v>1271237.6960930256</v>
      </c>
      <c r="F22" s="57">
        <f>D22+E22</f>
        <v>2568674.2639153525</v>
      </c>
      <c r="G22" s="25"/>
      <c r="X22" s="13"/>
    </row>
    <row r="23" spans="1:24" ht="15.75" x14ac:dyDescent="0.25">
      <c r="A23" s="6"/>
      <c r="B23" s="6"/>
    </row>
    <row r="24" spans="1:24" x14ac:dyDescent="0.25">
      <c r="A24" s="18"/>
    </row>
    <row r="26" spans="1:24" x14ac:dyDescent="0.25">
      <c r="F26" s="31"/>
    </row>
    <row r="27" spans="1:24" ht="15.75" x14ac:dyDescent="0.25">
      <c r="A27" s="33" t="s">
        <v>54</v>
      </c>
      <c r="B27" s="111" t="s">
        <v>55</v>
      </c>
      <c r="C27" s="112"/>
    </row>
    <row r="28" spans="1:24" ht="15.75" x14ac:dyDescent="0.25">
      <c r="A28" s="9"/>
      <c r="B28" s="33" t="s">
        <v>0</v>
      </c>
      <c r="C28" s="33" t="s">
        <v>1</v>
      </c>
      <c r="F28" s="15"/>
    </row>
    <row r="29" spans="1:24" ht="15.75" x14ac:dyDescent="0.25">
      <c r="A29" s="5" t="s">
        <v>6</v>
      </c>
      <c r="B29" s="58">
        <f>(-1)*D6</f>
        <v>-232193.22062680181</v>
      </c>
      <c r="C29" s="17">
        <f>E6</f>
        <v>234484.12029553554</v>
      </c>
    </row>
    <row r="30" spans="1:24" ht="15.75" x14ac:dyDescent="0.25">
      <c r="A30" s="5" t="s">
        <v>9</v>
      </c>
      <c r="B30" s="58">
        <f t="shared" ref="B30:B44" si="2">(-1)*D7</f>
        <v>-159981.19086849148</v>
      </c>
      <c r="C30" s="17">
        <f t="shared" ref="C30:C44" si="3">E7</f>
        <v>163173.86739175185</v>
      </c>
    </row>
    <row r="31" spans="1:24" ht="15.75" x14ac:dyDescent="0.25">
      <c r="A31" s="5" t="s">
        <v>12</v>
      </c>
      <c r="B31" s="58">
        <f t="shared" si="2"/>
        <v>-130604.16798656604</v>
      </c>
      <c r="C31" s="17">
        <f t="shared" si="3"/>
        <v>133156.32309972768</v>
      </c>
      <c r="L31" s="8"/>
    </row>
    <row r="32" spans="1:24" ht="15.75" x14ac:dyDescent="0.25">
      <c r="A32" s="5" t="s">
        <v>13</v>
      </c>
      <c r="B32" s="58">
        <f t="shared" si="2"/>
        <v>-116663.80924930885</v>
      </c>
      <c r="C32" s="17">
        <f t="shared" si="3"/>
        <v>114321.67152989602</v>
      </c>
    </row>
    <row r="33" spans="1:32" ht="15.75" x14ac:dyDescent="0.25">
      <c r="A33" s="5" t="s">
        <v>14</v>
      </c>
      <c r="B33" s="58">
        <f t="shared" si="2"/>
        <v>-105384.52275663237</v>
      </c>
      <c r="C33" s="17">
        <f t="shared" si="3"/>
        <v>99000.049567582799</v>
      </c>
    </row>
    <row r="34" spans="1:32" ht="15.75" x14ac:dyDescent="0.25">
      <c r="A34" s="5" t="s">
        <v>15</v>
      </c>
      <c r="B34" s="58">
        <f t="shared" si="2"/>
        <v>-95487.192629204481</v>
      </c>
      <c r="C34" s="17">
        <f t="shared" si="3"/>
        <v>87233.488605604201</v>
      </c>
    </row>
    <row r="35" spans="1:32" ht="15.75" x14ac:dyDescent="0.25">
      <c r="A35" s="5" t="s">
        <v>16</v>
      </c>
      <c r="B35" s="58">
        <f t="shared" si="2"/>
        <v>-88295.901522314613</v>
      </c>
      <c r="C35" s="17">
        <f t="shared" si="3"/>
        <v>80038.973435362466</v>
      </c>
    </row>
    <row r="36" spans="1:32" ht="15.75" x14ac:dyDescent="0.25">
      <c r="A36" s="5" t="s">
        <v>17</v>
      </c>
      <c r="B36" s="58">
        <f t="shared" si="2"/>
        <v>-81236.378677701534</v>
      </c>
      <c r="C36" s="17">
        <f t="shared" si="3"/>
        <v>71997.696512421899</v>
      </c>
      <c r="X36" s="13"/>
      <c r="Y36" s="13"/>
      <c r="Z36" s="6"/>
      <c r="AA36" s="6"/>
      <c r="AB36" s="6"/>
      <c r="AC36" s="6"/>
      <c r="AD36" s="6"/>
      <c r="AE36" s="6"/>
      <c r="AF36" s="13"/>
    </row>
    <row r="37" spans="1:32" ht="15.75" x14ac:dyDescent="0.25">
      <c r="A37" s="5" t="s">
        <v>19</v>
      </c>
      <c r="B37" s="58">
        <f t="shared" si="2"/>
        <v>-73180.407288058326</v>
      </c>
      <c r="C37" s="17">
        <f t="shared" si="3"/>
        <v>65881.136053851194</v>
      </c>
      <c r="X37" s="14"/>
      <c r="Y37" s="14"/>
      <c r="Z37" s="14"/>
      <c r="AA37" s="14"/>
      <c r="AB37" s="14"/>
      <c r="AC37" s="14"/>
      <c r="AD37" s="14"/>
      <c r="AE37" s="14"/>
    </row>
    <row r="38" spans="1:32" ht="15.75" x14ac:dyDescent="0.25">
      <c r="A38" s="5" t="s">
        <v>20</v>
      </c>
      <c r="B38" s="58">
        <f t="shared" si="2"/>
        <v>-62269.527941188258</v>
      </c>
      <c r="C38" s="17">
        <f t="shared" si="3"/>
        <v>56375.674465783348</v>
      </c>
      <c r="X38" s="22"/>
      <c r="Y38" s="22"/>
      <c r="Z38" s="22"/>
      <c r="AA38" s="22"/>
      <c r="AB38" s="22"/>
      <c r="AC38" s="22"/>
      <c r="AD38" s="22"/>
      <c r="AE38" s="22"/>
    </row>
    <row r="39" spans="1:32" ht="15.75" x14ac:dyDescent="0.25">
      <c r="A39" s="5" t="s">
        <v>21</v>
      </c>
      <c r="B39" s="58">
        <f t="shared" si="2"/>
        <v>-49094.741236225527</v>
      </c>
      <c r="C39" s="17">
        <f t="shared" si="3"/>
        <v>47786.56286470851</v>
      </c>
      <c r="X39" s="23"/>
      <c r="Y39" s="23"/>
      <c r="Z39" s="23"/>
      <c r="AA39" s="23"/>
      <c r="AB39" s="23"/>
      <c r="AC39" s="23"/>
      <c r="AD39" s="23"/>
      <c r="AE39" s="23"/>
    </row>
    <row r="40" spans="1:32" ht="15.75" x14ac:dyDescent="0.25">
      <c r="A40" s="5" t="s">
        <v>22</v>
      </c>
      <c r="B40" s="58">
        <f t="shared" si="2"/>
        <v>-38060.556537016608</v>
      </c>
      <c r="C40" s="17">
        <f t="shared" si="3"/>
        <v>38751.396319462903</v>
      </c>
      <c r="X40" s="23"/>
      <c r="Y40" s="23"/>
      <c r="Z40" s="23"/>
      <c r="AA40" s="23"/>
      <c r="AB40" s="23"/>
      <c r="AC40" s="23"/>
      <c r="AD40" s="23"/>
      <c r="AE40" s="23"/>
    </row>
    <row r="41" spans="1:32" ht="15.75" x14ac:dyDescent="0.25">
      <c r="A41" s="16" t="s">
        <v>42</v>
      </c>
      <c r="B41" s="58">
        <f t="shared" si="2"/>
        <v>-27479.140628878631</v>
      </c>
      <c r="C41" s="17">
        <f t="shared" si="3"/>
        <v>32112.4572883867</v>
      </c>
      <c r="X41" s="23"/>
      <c r="Y41" s="23"/>
      <c r="Z41" s="23"/>
      <c r="AA41" s="23"/>
      <c r="AB41" s="23"/>
      <c r="AC41" s="23"/>
      <c r="AD41" s="23"/>
      <c r="AE41" s="23"/>
    </row>
    <row r="42" spans="1:32" ht="15.75" x14ac:dyDescent="0.25">
      <c r="A42" s="16" t="s">
        <v>43</v>
      </c>
      <c r="B42" s="58">
        <f t="shared" si="2"/>
        <v>-18576.101123217755</v>
      </c>
      <c r="C42" s="17">
        <f t="shared" si="3"/>
        <v>23809.872215759977</v>
      </c>
      <c r="X42" s="24"/>
      <c r="Y42" s="24"/>
      <c r="Z42" s="24"/>
      <c r="AA42" s="24"/>
      <c r="AB42" s="24"/>
      <c r="AC42" s="24"/>
      <c r="AD42" s="24"/>
      <c r="AE42" s="24"/>
    </row>
    <row r="43" spans="1:32" ht="15.75" x14ac:dyDescent="0.25">
      <c r="A43" s="16" t="s">
        <v>44</v>
      </c>
      <c r="B43" s="58">
        <f t="shared" si="2"/>
        <v>-12334.925672142715</v>
      </c>
      <c r="C43" s="17">
        <f t="shared" si="3"/>
        <v>15544.560996940714</v>
      </c>
      <c r="X43" s="24"/>
      <c r="Y43" s="24"/>
      <c r="Z43" s="24"/>
      <c r="AA43" s="24"/>
      <c r="AB43" s="24"/>
      <c r="AC43" s="24"/>
      <c r="AD43" s="24"/>
      <c r="AE43" s="24"/>
    </row>
    <row r="44" spans="1:32" ht="15.75" x14ac:dyDescent="0.25">
      <c r="A44" s="16" t="s">
        <v>45</v>
      </c>
      <c r="B44" s="58">
        <f t="shared" si="2"/>
        <v>-6594.7830785775623</v>
      </c>
      <c r="C44" s="17">
        <f t="shared" si="3"/>
        <v>7569.8454502498134</v>
      </c>
      <c r="X44" s="24"/>
      <c r="Y44" s="24"/>
      <c r="Z44" s="24"/>
      <c r="AA44" s="24"/>
      <c r="AB44" s="24"/>
      <c r="AC44" s="24"/>
      <c r="AD44" s="24"/>
      <c r="AE44" s="24"/>
    </row>
    <row r="45" spans="1:32" ht="15.75" x14ac:dyDescent="0.25">
      <c r="X45" s="24"/>
      <c r="Y45" s="24"/>
      <c r="Z45" s="24"/>
      <c r="AA45" s="24"/>
      <c r="AB45" s="24"/>
      <c r="AC45" s="24"/>
      <c r="AD45" s="24"/>
      <c r="AE45" s="24"/>
    </row>
    <row r="46" spans="1:32" ht="15.75" x14ac:dyDescent="0.25">
      <c r="X46" s="24"/>
      <c r="Y46" s="24"/>
      <c r="Z46" s="24"/>
      <c r="AA46" s="24"/>
      <c r="AB46" s="24"/>
      <c r="AC46" s="24"/>
      <c r="AD46" s="24"/>
      <c r="AE46" s="24"/>
    </row>
    <row r="47" spans="1:32" ht="15.75" x14ac:dyDescent="0.25">
      <c r="X47" s="24"/>
      <c r="Y47" s="24"/>
      <c r="Z47" s="24"/>
      <c r="AA47" s="24"/>
      <c r="AB47" s="24"/>
      <c r="AC47" s="24"/>
      <c r="AD47" s="24"/>
      <c r="AE47" s="24"/>
    </row>
    <row r="48" spans="1:32" ht="15.75" x14ac:dyDescent="0.25">
      <c r="X48" s="24"/>
      <c r="Y48" s="24"/>
      <c r="Z48" s="24"/>
      <c r="AA48" s="24"/>
      <c r="AB48" s="24"/>
      <c r="AC48" s="24"/>
      <c r="AD48" s="24"/>
      <c r="AE48" s="24"/>
    </row>
    <row r="49" spans="1:31" ht="15.75" x14ac:dyDescent="0.25">
      <c r="X49" s="24"/>
      <c r="Y49" s="24"/>
      <c r="Z49" s="24"/>
      <c r="AA49" s="24"/>
      <c r="AB49" s="24"/>
      <c r="AC49" s="24"/>
      <c r="AD49" s="24"/>
      <c r="AE49" s="24"/>
    </row>
    <row r="50" spans="1:31" ht="15.75" x14ac:dyDescent="0.25">
      <c r="A50" s="36" t="s">
        <v>84</v>
      </c>
      <c r="B50" s="37"/>
      <c r="C50" s="37"/>
      <c r="D50" s="37"/>
      <c r="E50" s="37"/>
      <c r="F50" s="37"/>
      <c r="G50" s="37"/>
      <c r="H50" s="37"/>
      <c r="I50" s="37"/>
      <c r="J50" s="37"/>
      <c r="K50" s="37"/>
      <c r="L50" s="37"/>
      <c r="M50" s="37"/>
      <c r="N50" s="37"/>
      <c r="O50" s="37"/>
      <c r="P50" s="37"/>
      <c r="Q50" s="37"/>
      <c r="R50" s="37"/>
      <c r="S50" s="37"/>
      <c r="T50" s="37"/>
      <c r="U50" s="37"/>
      <c r="V50" s="37"/>
      <c r="W50" s="37"/>
      <c r="X50" s="24"/>
      <c r="Y50" s="24"/>
      <c r="Z50" s="24"/>
      <c r="AA50" s="24"/>
      <c r="AB50" s="24"/>
      <c r="AC50" s="24"/>
      <c r="AD50" s="24"/>
      <c r="AE50" s="24"/>
    </row>
    <row r="51" spans="1:31" ht="15.75" x14ac:dyDescent="0.25">
      <c r="A51" s="38" t="s">
        <v>58</v>
      </c>
      <c r="B51" s="37"/>
      <c r="C51" s="37"/>
      <c r="D51" s="37"/>
      <c r="E51" s="37"/>
      <c r="F51" s="37"/>
      <c r="G51" s="37"/>
      <c r="H51" s="37"/>
      <c r="I51" s="37"/>
      <c r="J51" s="37"/>
      <c r="K51" s="37"/>
      <c r="L51" s="37"/>
      <c r="M51" s="37"/>
      <c r="N51" s="37"/>
      <c r="O51" s="37"/>
      <c r="P51" s="37"/>
      <c r="Q51" s="37"/>
      <c r="R51" s="37"/>
      <c r="S51" s="37"/>
      <c r="T51" s="37"/>
      <c r="U51" s="37"/>
      <c r="V51" s="37"/>
      <c r="W51" s="37"/>
      <c r="X51" s="24"/>
      <c r="Y51" s="24"/>
      <c r="Z51" s="24"/>
      <c r="AA51" s="24"/>
      <c r="AB51" s="24"/>
      <c r="AC51" s="24"/>
      <c r="AD51" s="24"/>
      <c r="AE51" s="24"/>
    </row>
    <row r="52" spans="1:31" ht="15.75" x14ac:dyDescent="0.25">
      <c r="A52" s="113" t="s">
        <v>2</v>
      </c>
      <c r="B52" s="113" t="s">
        <v>56</v>
      </c>
      <c r="C52" s="113"/>
      <c r="D52" s="113"/>
      <c r="E52" s="113" t="s">
        <v>57</v>
      </c>
      <c r="F52" s="113"/>
      <c r="G52" s="113"/>
      <c r="X52" s="22"/>
      <c r="Y52" s="22"/>
      <c r="Z52" s="22"/>
      <c r="AA52" s="22"/>
      <c r="AB52" s="22"/>
      <c r="AC52" s="22"/>
      <c r="AD52" s="22"/>
      <c r="AE52" s="22"/>
    </row>
    <row r="53" spans="1:31" ht="31.5" x14ac:dyDescent="0.25">
      <c r="A53" s="113"/>
      <c r="B53" s="33" t="s">
        <v>3</v>
      </c>
      <c r="C53" s="33" t="s">
        <v>4</v>
      </c>
      <c r="D53" s="33" t="s">
        <v>5</v>
      </c>
      <c r="E53" s="33" t="s">
        <v>3</v>
      </c>
      <c r="F53" s="33" t="s">
        <v>4</v>
      </c>
      <c r="G53" s="33" t="s">
        <v>5</v>
      </c>
      <c r="X53" s="21"/>
      <c r="Y53" s="21"/>
      <c r="Z53" s="20"/>
      <c r="AA53" s="25"/>
      <c r="AB53" s="25"/>
      <c r="AC53" s="25"/>
      <c r="AD53" s="25"/>
      <c r="AE53" s="25"/>
    </row>
    <row r="54" spans="1:31" ht="15.75" x14ac:dyDescent="0.25">
      <c r="A54" s="5" t="s">
        <v>6</v>
      </c>
      <c r="B54" s="11">
        <v>1</v>
      </c>
      <c r="C54" s="11">
        <v>0</v>
      </c>
      <c r="D54" s="11">
        <v>0</v>
      </c>
      <c r="E54" s="17">
        <v>1</v>
      </c>
      <c r="F54" s="17">
        <v>0</v>
      </c>
      <c r="G54" s="17">
        <f>1-E54-F54</f>
        <v>0</v>
      </c>
    </row>
    <row r="55" spans="1:31" ht="15.75" x14ac:dyDescent="0.25">
      <c r="A55" s="5" t="s">
        <v>9</v>
      </c>
      <c r="B55" s="11">
        <v>1</v>
      </c>
      <c r="C55" s="11">
        <v>0</v>
      </c>
      <c r="D55" s="11">
        <v>0</v>
      </c>
      <c r="E55" s="17">
        <v>1</v>
      </c>
      <c r="F55" s="17">
        <v>0</v>
      </c>
      <c r="G55" s="17">
        <f t="shared" ref="G55:G56" si="4">1-E55-F55</f>
        <v>0</v>
      </c>
    </row>
    <row r="56" spans="1:31" ht="15.75" x14ac:dyDescent="0.25">
      <c r="A56" s="5" t="s">
        <v>12</v>
      </c>
      <c r="B56" s="11">
        <v>0.98</v>
      </c>
      <c r="C56" s="11">
        <v>1.4999999999999999E-2</v>
      </c>
      <c r="D56" s="11">
        <f>1-B56-C56</f>
        <v>5.0000000000000183E-3</v>
      </c>
      <c r="E56" s="17">
        <v>0.98</v>
      </c>
      <c r="F56" s="17">
        <v>1.4999999999999999E-2</v>
      </c>
      <c r="G56" s="17">
        <f t="shared" si="4"/>
        <v>5.0000000000000183E-3</v>
      </c>
    </row>
    <row r="57" spans="1:31" ht="15.75" x14ac:dyDescent="0.25">
      <c r="A57" s="5" t="s">
        <v>13</v>
      </c>
      <c r="B57" s="11">
        <v>0.50909090909090904</v>
      </c>
      <c r="C57" s="11">
        <v>0.40757575757575759</v>
      </c>
      <c r="D57" s="11">
        <v>8.3333333333333315E-2</v>
      </c>
      <c r="E57" s="17">
        <v>0.96368038740920081</v>
      </c>
      <c r="F57" s="17">
        <v>3.3898305084745763E-2</v>
      </c>
      <c r="G57" s="17">
        <v>2.4213075060532689E-3</v>
      </c>
    </row>
    <row r="58" spans="1:31" ht="15.75" x14ac:dyDescent="0.25">
      <c r="A58" s="5" t="s">
        <v>14</v>
      </c>
      <c r="B58" s="11">
        <v>0.47198879551820722</v>
      </c>
      <c r="C58" s="11">
        <v>0.44257703081232491</v>
      </c>
      <c r="D58" s="11">
        <v>8.5434173669467789E-2</v>
      </c>
      <c r="E58" s="17">
        <v>0.95901639344262291</v>
      </c>
      <c r="F58" s="17">
        <v>3.9344262295081971E-2</v>
      </c>
      <c r="G58" s="17">
        <v>1.6393442622950817E-3</v>
      </c>
    </row>
    <row r="59" spans="1:31" ht="15.95" customHeight="1" x14ac:dyDescent="0.25">
      <c r="A59" s="5" t="s">
        <v>15</v>
      </c>
      <c r="B59" s="11">
        <v>0.51034482758620692</v>
      </c>
      <c r="C59" s="11">
        <v>0.41149425287356323</v>
      </c>
      <c r="D59" s="11">
        <v>7.8160919540229884E-2</v>
      </c>
      <c r="E59" s="17">
        <v>0.95509822263797939</v>
      </c>
      <c r="F59" s="17">
        <v>4.2095416276894303E-2</v>
      </c>
      <c r="G59" s="17">
        <v>2.8063610851262861E-3</v>
      </c>
      <c r="O59" s="12"/>
    </row>
    <row r="60" spans="1:31" ht="15.75" x14ac:dyDescent="0.25">
      <c r="A60" s="5" t="s">
        <v>18</v>
      </c>
      <c r="B60" s="11">
        <v>0.60451977401129942</v>
      </c>
      <c r="C60" s="11">
        <v>0.34180790960451979</v>
      </c>
      <c r="D60" s="11">
        <v>5.3672316384180789E-2</v>
      </c>
      <c r="E60" s="17">
        <v>0.983032873806999</v>
      </c>
      <c r="F60" s="17">
        <f>0.0169671261930011-0.001</f>
        <v>1.5967126193001099E-2</v>
      </c>
      <c r="G60" s="17">
        <v>1E-3</v>
      </c>
    </row>
    <row r="61" spans="1:31" ht="15.75" x14ac:dyDescent="0.25">
      <c r="A61" s="5" t="s">
        <v>17</v>
      </c>
      <c r="B61" s="11">
        <v>0.76551724137931032</v>
      </c>
      <c r="C61" s="11">
        <v>0.20344827586206896</v>
      </c>
      <c r="D61" s="11">
        <v>3.1034482758620689E-2</v>
      </c>
      <c r="E61" s="17">
        <v>0.98152424942263283</v>
      </c>
      <c r="F61" s="17">
        <v>1.7321016166281754E-2</v>
      </c>
      <c r="G61" s="17">
        <v>1.1547344110854503E-3</v>
      </c>
    </row>
    <row r="62" spans="1:31" ht="15.75" x14ac:dyDescent="0.25">
      <c r="A62" s="5" t="s">
        <v>19</v>
      </c>
      <c r="B62" s="11">
        <v>0.81818181818181812</v>
      </c>
      <c r="C62" s="11">
        <v>0.16783216783216784</v>
      </c>
      <c r="D62" s="11">
        <v>1.3986013986013986E-2</v>
      </c>
      <c r="E62" s="17">
        <v>0.9838536060279871</v>
      </c>
      <c r="F62" s="17">
        <f>0.0161463939720129-0.0001</f>
        <v>1.60463939720129E-2</v>
      </c>
      <c r="G62" s="17">
        <f>1-(E62+F62)</f>
        <v>9.9999999999988987E-5</v>
      </c>
    </row>
    <row r="63" spans="1:31" ht="15.75" x14ac:dyDescent="0.25">
      <c r="A63" s="5" t="s">
        <v>20</v>
      </c>
      <c r="B63" s="11">
        <v>0.85074626865671632</v>
      </c>
      <c r="C63" s="11">
        <f>0.149253731343284-0.001</f>
        <v>0.14825373134328401</v>
      </c>
      <c r="D63" s="11">
        <v>1E-3</v>
      </c>
      <c r="E63" s="17">
        <v>0.99568965517241381</v>
      </c>
      <c r="F63" s="17">
        <v>2.8735632183908046E-3</v>
      </c>
      <c r="G63" s="17">
        <v>1.4367816091954023E-3</v>
      </c>
    </row>
    <row r="64" spans="1:31" ht="15.75" x14ac:dyDescent="0.25">
      <c r="A64" s="5" t="s">
        <v>21</v>
      </c>
      <c r="B64" s="11">
        <v>0.85074626865671632</v>
      </c>
      <c r="C64" s="11">
        <f t="shared" ref="C64:C69" si="5">0.149253731343284-0.001</f>
        <v>0.14825373134328401</v>
      </c>
      <c r="D64" s="11">
        <v>1E-3</v>
      </c>
      <c r="E64" s="17">
        <v>0.99568965517241381</v>
      </c>
      <c r="F64" s="17">
        <v>2.8735632183908046E-3</v>
      </c>
      <c r="G64" s="17">
        <v>1.4367816091954023E-3</v>
      </c>
    </row>
    <row r="65" spans="1:24" ht="15.75" x14ac:dyDescent="0.25">
      <c r="A65" s="5" t="s">
        <v>22</v>
      </c>
      <c r="B65" s="11">
        <v>0.85074626865671632</v>
      </c>
      <c r="C65" s="11">
        <f t="shared" si="5"/>
        <v>0.14825373134328401</v>
      </c>
      <c r="D65" s="11">
        <v>1E-3</v>
      </c>
      <c r="E65" s="17">
        <v>0.99568965517241381</v>
      </c>
      <c r="F65" s="17">
        <v>2.8735632183908046E-3</v>
      </c>
      <c r="G65" s="17">
        <v>1.4367816091954023E-3</v>
      </c>
    </row>
    <row r="66" spans="1:24" ht="15.75" x14ac:dyDescent="0.25">
      <c r="A66" s="16" t="s">
        <v>42</v>
      </c>
      <c r="B66" s="19">
        <v>0.85074626865671632</v>
      </c>
      <c r="C66" s="19">
        <f t="shared" si="5"/>
        <v>0.14825373134328401</v>
      </c>
      <c r="D66" s="19">
        <v>1E-3</v>
      </c>
      <c r="E66" s="17">
        <v>0.99568965517241381</v>
      </c>
      <c r="F66" s="17">
        <v>2.8735632183908046E-3</v>
      </c>
      <c r="G66" s="17">
        <v>1.4367816091954023E-3</v>
      </c>
    </row>
    <row r="67" spans="1:24" ht="15.75" x14ac:dyDescent="0.25">
      <c r="A67" s="16" t="s">
        <v>43</v>
      </c>
      <c r="B67" s="19">
        <v>0.85074626865671632</v>
      </c>
      <c r="C67" s="19">
        <f t="shared" si="5"/>
        <v>0.14825373134328401</v>
      </c>
      <c r="D67" s="19">
        <v>1E-3</v>
      </c>
      <c r="E67" s="17">
        <v>0.99568965517241381</v>
      </c>
      <c r="F67" s="17">
        <v>2.8735632183908046E-3</v>
      </c>
      <c r="G67" s="17">
        <v>1.4367816091954023E-3</v>
      </c>
    </row>
    <row r="68" spans="1:24" ht="15.75" x14ac:dyDescent="0.25">
      <c r="A68" s="16" t="s">
        <v>44</v>
      </c>
      <c r="B68" s="19">
        <v>0.85074626865671632</v>
      </c>
      <c r="C68" s="19">
        <f t="shared" si="5"/>
        <v>0.14825373134328401</v>
      </c>
      <c r="D68" s="19">
        <v>1E-3</v>
      </c>
      <c r="E68" s="17">
        <v>0.99568965517241381</v>
      </c>
      <c r="F68" s="17">
        <v>2.8735632183908046E-3</v>
      </c>
      <c r="G68" s="17">
        <v>1.4367816091954023E-3</v>
      </c>
    </row>
    <row r="69" spans="1:24" ht="15.75" x14ac:dyDescent="0.25">
      <c r="A69" s="16" t="s">
        <v>45</v>
      </c>
      <c r="B69" s="19">
        <v>0.85074626865671632</v>
      </c>
      <c r="C69" s="19">
        <f t="shared" si="5"/>
        <v>0.14825373134328401</v>
      </c>
      <c r="D69" s="19">
        <v>1E-3</v>
      </c>
      <c r="E69" s="17">
        <v>0.99568965517241381</v>
      </c>
      <c r="F69" s="17">
        <v>2.8735632183908046E-3</v>
      </c>
      <c r="G69" s="17">
        <v>1.4367816091954023E-3</v>
      </c>
    </row>
    <row r="71" spans="1:24" x14ac:dyDescent="0.25">
      <c r="A71" s="31" t="s">
        <v>52</v>
      </c>
      <c r="B71">
        <f>PRODUCT(B54:B69)</f>
        <v>1.4676838219218388E-2</v>
      </c>
      <c r="C71">
        <f t="shared" ref="C71:G71" si="6">PRODUCT(C54:C69)</f>
        <v>0</v>
      </c>
      <c r="D71">
        <f t="shared" si="6"/>
        <v>0</v>
      </c>
      <c r="E71">
        <f t="shared" si="6"/>
        <v>0.79671076610996394</v>
      </c>
      <c r="F71">
        <f t="shared" si="6"/>
        <v>0</v>
      </c>
      <c r="G71">
        <f t="shared" si="6"/>
        <v>0</v>
      </c>
    </row>
    <row r="72" spans="1:24" x14ac:dyDescent="0.25">
      <c r="A72" s="31" t="s">
        <v>53</v>
      </c>
      <c r="B72">
        <f>1-((1-(C57+D57))*(1-(C58+D58))*(1-(C59+D59)*(1-(C60+D60))))</f>
        <v>0.83084071366534329</v>
      </c>
    </row>
    <row r="78" spans="1:24" ht="15.75" x14ac:dyDescent="0.25">
      <c r="A78" s="36" t="s">
        <v>59</v>
      </c>
      <c r="B78" s="37"/>
      <c r="C78" s="37"/>
      <c r="D78" s="37"/>
      <c r="E78" s="37"/>
      <c r="F78" s="37"/>
      <c r="G78" s="37"/>
      <c r="H78" s="37"/>
      <c r="I78" s="37"/>
      <c r="J78" s="37"/>
      <c r="K78" s="37"/>
      <c r="L78" s="37"/>
      <c r="M78" s="37"/>
      <c r="N78" s="37"/>
      <c r="O78" s="37"/>
      <c r="P78" s="37"/>
      <c r="Q78" s="37"/>
      <c r="R78" s="37"/>
      <c r="S78" s="37"/>
      <c r="T78" s="37"/>
      <c r="U78" s="37"/>
      <c r="V78" s="37"/>
      <c r="W78" s="37"/>
      <c r="X78" s="37"/>
    </row>
    <row r="79" spans="1:24" ht="15.75" x14ac:dyDescent="0.25">
      <c r="A79" s="38" t="s">
        <v>107</v>
      </c>
      <c r="B79" s="37"/>
      <c r="C79" s="37"/>
      <c r="D79" s="37"/>
      <c r="E79" s="37"/>
      <c r="F79" s="37"/>
      <c r="G79" s="37"/>
      <c r="H79" s="37"/>
      <c r="I79" s="37"/>
      <c r="J79" s="37"/>
      <c r="K79" s="37"/>
      <c r="L79" s="37"/>
      <c r="M79" s="37"/>
      <c r="N79" s="37"/>
      <c r="O79" s="37"/>
      <c r="P79" s="37"/>
      <c r="Q79" s="37"/>
      <c r="R79" s="37"/>
      <c r="S79" s="37"/>
      <c r="T79" s="37"/>
      <c r="U79" s="37"/>
      <c r="V79" s="37"/>
      <c r="W79" s="37"/>
      <c r="X79" s="37"/>
    </row>
    <row r="80" spans="1:24" ht="15.75" x14ac:dyDescent="0.25">
      <c r="A80" s="36" t="s">
        <v>106</v>
      </c>
      <c r="B80" s="37"/>
      <c r="C80" s="37"/>
      <c r="D80" s="37"/>
      <c r="E80" s="37"/>
      <c r="F80" s="37"/>
      <c r="G80" s="37"/>
      <c r="H80" s="37"/>
      <c r="I80" s="37"/>
      <c r="J80" s="37"/>
      <c r="K80" s="37"/>
      <c r="L80" s="37"/>
      <c r="M80" s="37"/>
      <c r="N80" s="37"/>
      <c r="O80" s="37"/>
      <c r="P80" s="37"/>
      <c r="Q80" s="37"/>
      <c r="R80" s="37"/>
      <c r="S80" s="37"/>
      <c r="T80" s="37"/>
      <c r="U80" s="37"/>
      <c r="V80" s="37"/>
      <c r="W80" s="37"/>
      <c r="X80" s="37"/>
    </row>
    <row r="81" spans="1:35" ht="15" customHeight="1" x14ac:dyDescent="0.25">
      <c r="A81" s="114" t="s">
        <v>2</v>
      </c>
      <c r="B81" s="119" t="s">
        <v>80</v>
      </c>
      <c r="C81" s="119"/>
      <c r="D81" s="119"/>
      <c r="E81" s="119"/>
      <c r="F81" s="119"/>
      <c r="G81" s="119"/>
      <c r="H81" s="119"/>
      <c r="I81" s="119"/>
      <c r="J81" s="119"/>
      <c r="K81" s="119"/>
      <c r="L81" s="119"/>
      <c r="N81" s="114" t="s">
        <v>2</v>
      </c>
      <c r="O81" s="119" t="s">
        <v>81</v>
      </c>
      <c r="P81" s="119"/>
      <c r="Q81" s="119"/>
      <c r="R81" s="119"/>
      <c r="S81" s="119"/>
      <c r="T81" s="119"/>
      <c r="U81" s="119"/>
      <c r="V81" s="119"/>
      <c r="W81" s="119"/>
      <c r="X81" s="119"/>
      <c r="Y81" s="119"/>
      <c r="AA81" s="127" t="s">
        <v>82</v>
      </c>
      <c r="AB81" s="128"/>
      <c r="AC81" s="128"/>
      <c r="AD81" s="128"/>
      <c r="AE81" s="128"/>
      <c r="AF81" s="128"/>
      <c r="AG81" s="128"/>
      <c r="AH81" s="128"/>
      <c r="AI81" s="129"/>
    </row>
    <row r="82" spans="1:35" ht="15" customHeight="1" x14ac:dyDescent="0.25">
      <c r="A82" s="115"/>
      <c r="B82" s="119"/>
      <c r="C82" s="119"/>
      <c r="D82" s="119"/>
      <c r="E82" s="119"/>
      <c r="F82" s="119"/>
      <c r="G82" s="119"/>
      <c r="H82" s="119"/>
      <c r="I82" s="119"/>
      <c r="J82" s="119"/>
      <c r="K82" s="119"/>
      <c r="L82" s="119"/>
      <c r="N82" s="115"/>
      <c r="O82" s="119"/>
      <c r="P82" s="119"/>
      <c r="Q82" s="119"/>
      <c r="R82" s="119"/>
      <c r="S82" s="119"/>
      <c r="T82" s="119"/>
      <c r="U82" s="119"/>
      <c r="V82" s="119"/>
      <c r="W82" s="119"/>
      <c r="X82" s="119"/>
      <c r="Y82" s="119"/>
      <c r="AA82" s="125" t="s">
        <v>2</v>
      </c>
      <c r="AB82" s="127" t="s">
        <v>74</v>
      </c>
      <c r="AC82" s="128"/>
      <c r="AD82" s="128"/>
      <c r="AE82" s="128"/>
      <c r="AF82" s="128"/>
      <c r="AG82" s="128"/>
      <c r="AH82" s="128"/>
      <c r="AI82" s="129"/>
    </row>
    <row r="83" spans="1:35" ht="15.75" customHeight="1" x14ac:dyDescent="0.25">
      <c r="A83" s="116"/>
      <c r="B83" s="76" t="s">
        <v>95</v>
      </c>
      <c r="C83" s="76" t="s">
        <v>96</v>
      </c>
      <c r="D83" s="76" t="s">
        <v>97</v>
      </c>
      <c r="E83" s="76" t="s">
        <v>98</v>
      </c>
      <c r="F83" s="77" t="s">
        <v>102</v>
      </c>
      <c r="G83" s="76" t="s">
        <v>99</v>
      </c>
      <c r="H83" s="76" t="s">
        <v>101</v>
      </c>
      <c r="I83" s="76" t="s">
        <v>100</v>
      </c>
      <c r="J83" s="93">
        <v>2000</v>
      </c>
      <c r="K83" s="94">
        <v>2017</v>
      </c>
      <c r="L83" s="89">
        <v>2020</v>
      </c>
      <c r="N83" s="116"/>
      <c r="O83" s="76" t="s">
        <v>95</v>
      </c>
      <c r="P83" s="76" t="s">
        <v>96</v>
      </c>
      <c r="Q83" s="76" t="s">
        <v>97</v>
      </c>
      <c r="R83" s="76" t="s">
        <v>98</v>
      </c>
      <c r="S83" s="77" t="s">
        <v>102</v>
      </c>
      <c r="T83" s="76" t="s">
        <v>99</v>
      </c>
      <c r="U83" s="76" t="s">
        <v>101</v>
      </c>
      <c r="V83" s="76" t="s">
        <v>100</v>
      </c>
      <c r="W83" s="93">
        <v>2000</v>
      </c>
      <c r="X83" s="94">
        <v>2017</v>
      </c>
      <c r="Y83" s="89">
        <v>2020</v>
      </c>
      <c r="AA83" s="126"/>
      <c r="AB83" s="76" t="s">
        <v>95</v>
      </c>
      <c r="AC83" s="76" t="s">
        <v>96</v>
      </c>
      <c r="AD83" s="76" t="s">
        <v>97</v>
      </c>
      <c r="AE83" s="76" t="s">
        <v>98</v>
      </c>
      <c r="AF83" s="77" t="s">
        <v>102</v>
      </c>
      <c r="AG83" s="76" t="s">
        <v>99</v>
      </c>
      <c r="AH83" s="76" t="s">
        <v>101</v>
      </c>
      <c r="AI83" s="76" t="s">
        <v>100</v>
      </c>
    </row>
    <row r="84" spans="1:35" ht="15.75" x14ac:dyDescent="0.25">
      <c r="A84" s="74" t="s">
        <v>6</v>
      </c>
      <c r="B84" s="79">
        <f t="shared" ref="B84:I84" si="7">SUM(AB84:AB85)</f>
        <v>0.19005920400000001</v>
      </c>
      <c r="C84" s="78">
        <f t="shared" si="7"/>
        <v>0.16702423499999999</v>
      </c>
      <c r="D84" s="78">
        <f t="shared" si="7"/>
        <v>0.15232399099999999</v>
      </c>
      <c r="E84" s="78">
        <f t="shared" si="7"/>
        <v>0.137224824</v>
      </c>
      <c r="F84" s="78">
        <f t="shared" si="7"/>
        <v>0.115676261</v>
      </c>
      <c r="G84" s="78">
        <f t="shared" si="7"/>
        <v>9.0002309699999991E-2</v>
      </c>
      <c r="H84" s="78">
        <f t="shared" si="7"/>
        <v>7.0407469099999995E-2</v>
      </c>
      <c r="I84" s="90">
        <f t="shared" si="7"/>
        <v>5.6975585300000006E-2</v>
      </c>
      <c r="J84" s="97">
        <v>1.2464773E-2</v>
      </c>
      <c r="K84" s="95">
        <v>5.892614E-3</v>
      </c>
      <c r="L84" s="92">
        <f>K84+($L$83-$K$83)*M84</f>
        <v>4.7328212352941174E-3</v>
      </c>
      <c r="M84">
        <f>(K84-J84)/($K$83-$J$83)</f>
        <v>-3.865975882352941E-4</v>
      </c>
      <c r="N84" s="88" t="s">
        <v>6</v>
      </c>
      <c r="O84" s="79">
        <f t="shared" ref="O84:V84" si="8">SUM(AB89:AB90)</f>
        <v>0.16283755500000002</v>
      </c>
      <c r="P84" s="78">
        <f t="shared" si="8"/>
        <v>0.143554814</v>
      </c>
      <c r="Q84" s="78">
        <f t="shared" si="8"/>
        <v>0.131042716</v>
      </c>
      <c r="R84" s="78">
        <f t="shared" si="8"/>
        <v>0.11815073600000001</v>
      </c>
      <c r="S84" s="78">
        <f t="shared" si="8"/>
        <v>9.9835274000000002E-2</v>
      </c>
      <c r="T84" s="78">
        <f t="shared" si="8"/>
        <v>7.7719069000000002E-2</v>
      </c>
      <c r="U84" s="78">
        <f t="shared" si="8"/>
        <v>5.96665085E-2</v>
      </c>
      <c r="V84" s="90">
        <f t="shared" si="8"/>
        <v>4.7441704699999997E-2</v>
      </c>
      <c r="W84" s="97">
        <v>1.0375972000000001E-2</v>
      </c>
      <c r="X84" s="95">
        <v>4.9718649999999998E-3</v>
      </c>
      <c r="Y84" s="92">
        <f>X84+($Y$83-$X$83)*Z84</f>
        <v>4.0181990588235295E-3</v>
      </c>
      <c r="Z84">
        <f>(X84-W84)/($X$83-$W$83)</f>
        <v>-3.1788864705882357E-4</v>
      </c>
      <c r="AA84" s="80">
        <v>0</v>
      </c>
      <c r="AB84" s="81">
        <v>0.15925727000000001</v>
      </c>
      <c r="AC84" s="81">
        <v>0.14222435</v>
      </c>
      <c r="AD84" s="81">
        <v>0.13109251</v>
      </c>
      <c r="AE84" s="81">
        <v>0.11936734</v>
      </c>
      <c r="AF84" s="81">
        <v>0.10190435</v>
      </c>
      <c r="AG84" s="81">
        <v>8.0275031999999996E-2</v>
      </c>
      <c r="AH84" s="81">
        <v>6.3396686999999993E-2</v>
      </c>
      <c r="AI84" s="82">
        <v>5.1751479000000003E-2</v>
      </c>
    </row>
    <row r="85" spans="1:35" ht="15.75" x14ac:dyDescent="0.25">
      <c r="A85" s="74" t="s">
        <v>9</v>
      </c>
      <c r="B85" s="85">
        <v>8.6783771000000006E-3</v>
      </c>
      <c r="C85" s="81">
        <v>7.2583379999999996E-3</v>
      </c>
      <c r="D85" s="81">
        <v>6.3381319000000002E-3</v>
      </c>
      <c r="E85" s="81">
        <v>5.4525481999999998E-3</v>
      </c>
      <c r="F85" s="81">
        <v>4.5081523000000002E-3</v>
      </c>
      <c r="G85" s="81">
        <v>3.6766398E-3</v>
      </c>
      <c r="H85" s="81">
        <v>3.0634688E-3</v>
      </c>
      <c r="I85" s="91">
        <v>2.4750038999999998E-3</v>
      </c>
      <c r="J85" s="97">
        <v>1.2523619999999999E-3</v>
      </c>
      <c r="K85" s="96">
        <v>4.3800000000000002E-4</v>
      </c>
      <c r="L85" s="92">
        <f t="shared" ref="L85:L99" si="9">K85+($L$83-$K$83)*M85</f>
        <v>2.9428905882352948E-4</v>
      </c>
      <c r="M85">
        <f t="shared" ref="M85:M99" si="10">(K85-J85)/($K$83-$J$83)</f>
        <v>-4.7903647058823526E-5</v>
      </c>
      <c r="N85" s="88" t="s">
        <v>9</v>
      </c>
      <c r="O85" s="85">
        <v>7.4032815999999996E-3</v>
      </c>
      <c r="P85" s="81">
        <v>6.0150315999999999E-3</v>
      </c>
      <c r="Q85" s="81">
        <v>5.2116343000000002E-3</v>
      </c>
      <c r="R85" s="81">
        <v>4.4708409999999997E-3</v>
      </c>
      <c r="S85" s="81">
        <v>3.6394486000000002E-3</v>
      </c>
      <c r="T85" s="81">
        <v>2.8782094000000002E-3</v>
      </c>
      <c r="U85" s="81">
        <v>2.3506893000000001E-3</v>
      </c>
      <c r="V85" s="91">
        <v>1.8590649E-3</v>
      </c>
      <c r="W85" s="98">
        <v>9.1699999999999995E-4</v>
      </c>
      <c r="X85" s="96">
        <v>3.0899999999999998E-4</v>
      </c>
      <c r="Y85" s="92">
        <f t="shared" ref="Y85:Y99" si="11">X85+($Y$83-$X$83)*Z85</f>
        <v>2.0170588235294114E-4</v>
      </c>
      <c r="Z85">
        <f t="shared" ref="Z85:Z99" si="12">(X85-W85)/($X$83-$W$83)</f>
        <v>-3.5764705882352941E-5</v>
      </c>
      <c r="AA85" s="83" t="s">
        <v>83</v>
      </c>
      <c r="AB85" s="81">
        <v>3.0801934E-2</v>
      </c>
      <c r="AC85" s="81">
        <v>2.4799885000000001E-2</v>
      </c>
      <c r="AD85" s="81">
        <v>2.1231481E-2</v>
      </c>
      <c r="AE85" s="81">
        <v>1.7857484E-2</v>
      </c>
      <c r="AF85" s="81">
        <v>1.3771911E-2</v>
      </c>
      <c r="AG85" s="81">
        <v>9.7272777000000001E-3</v>
      </c>
      <c r="AH85" s="81">
        <v>7.0107820999999997E-3</v>
      </c>
      <c r="AI85" s="82">
        <v>5.2241062999999997E-3</v>
      </c>
    </row>
    <row r="86" spans="1:35" ht="15.75" x14ac:dyDescent="0.25">
      <c r="A86" s="74" t="s">
        <v>12</v>
      </c>
      <c r="B86" s="85">
        <v>4.7901753000000004E-3</v>
      </c>
      <c r="C86" s="81">
        <v>4.1213899000000003E-3</v>
      </c>
      <c r="D86" s="81">
        <v>3.6590022999999998E-3</v>
      </c>
      <c r="E86" s="81">
        <v>3.198991E-3</v>
      </c>
      <c r="F86" s="81">
        <v>2.7091355999999999E-3</v>
      </c>
      <c r="G86" s="81">
        <v>2.2757054E-3</v>
      </c>
      <c r="H86" s="81">
        <v>1.9361118E-3</v>
      </c>
      <c r="I86" s="91">
        <v>1.5814690000000001E-3</v>
      </c>
      <c r="J86" s="98">
        <v>9.77E-4</v>
      </c>
      <c r="K86" s="96">
        <v>2.7099999999999997E-4</v>
      </c>
      <c r="L86" s="92">
        <f t="shared" si="9"/>
        <v>1.4641176470588232E-4</v>
      </c>
      <c r="M86">
        <f t="shared" si="10"/>
        <v>-4.1529411764705884E-5</v>
      </c>
      <c r="N86" s="88" t="s">
        <v>12</v>
      </c>
      <c r="O86" s="85">
        <v>4.3711651000000002E-3</v>
      </c>
      <c r="P86" s="81">
        <v>3.6299777000000002E-3</v>
      </c>
      <c r="Q86" s="81">
        <v>3.1849489999999999E-3</v>
      </c>
      <c r="R86" s="81">
        <v>2.765787E-3</v>
      </c>
      <c r="S86" s="81">
        <v>2.2931724000000001E-3</v>
      </c>
      <c r="T86" s="81">
        <v>1.8562381000000001E-3</v>
      </c>
      <c r="U86" s="81">
        <v>1.5421367E-3</v>
      </c>
      <c r="V86" s="91">
        <v>1.2227608999999999E-3</v>
      </c>
      <c r="W86" s="98">
        <v>7.4100000000000001E-4</v>
      </c>
      <c r="X86" s="96">
        <v>1.65E-4</v>
      </c>
      <c r="Y86" s="92">
        <f t="shared" si="11"/>
        <v>6.335294117647058E-5</v>
      </c>
      <c r="Z86">
        <f t="shared" si="12"/>
        <v>-3.3882352941176473E-5</v>
      </c>
      <c r="AA86" s="35"/>
      <c r="AB86" s="35"/>
      <c r="AC86" s="35"/>
      <c r="AD86" s="35"/>
      <c r="AE86" s="35"/>
      <c r="AF86" s="35"/>
      <c r="AG86" s="35"/>
      <c r="AH86" s="35"/>
      <c r="AI86" s="35"/>
    </row>
    <row r="87" spans="1:35" ht="15.75" x14ac:dyDescent="0.25">
      <c r="A87" s="74" t="s">
        <v>13</v>
      </c>
      <c r="B87" s="85">
        <v>5.9821824000000001E-3</v>
      </c>
      <c r="C87" s="81">
        <v>5.3382910000000002E-3</v>
      </c>
      <c r="D87" s="81">
        <v>4.8685472E-3</v>
      </c>
      <c r="E87" s="81">
        <v>4.3821110000000002E-3</v>
      </c>
      <c r="F87" s="81">
        <v>3.8498661E-3</v>
      </c>
      <c r="G87" s="81">
        <v>3.3638228000000001E-3</v>
      </c>
      <c r="H87" s="81">
        <v>2.9596564999999999E-3</v>
      </c>
      <c r="I87" s="91">
        <v>2.5001934000000001E-3</v>
      </c>
      <c r="J87" s="97">
        <v>2.1267130000000001E-3</v>
      </c>
      <c r="K87" s="96">
        <v>6.4599999999999998E-4</v>
      </c>
      <c r="L87" s="92">
        <f t="shared" si="9"/>
        <v>3.8469770588235287E-4</v>
      </c>
      <c r="M87">
        <f t="shared" si="10"/>
        <v>-8.7100764705882374E-5</v>
      </c>
      <c r="N87" s="88" t="s">
        <v>13</v>
      </c>
      <c r="O87" s="85">
        <v>4.8596317000000003E-3</v>
      </c>
      <c r="P87" s="81">
        <v>4.1952435000000001E-3</v>
      </c>
      <c r="Q87" s="81">
        <v>3.7691500999999998E-3</v>
      </c>
      <c r="R87" s="81">
        <v>3.3518339000000001E-3</v>
      </c>
      <c r="S87" s="81">
        <v>2.8752540999999999E-3</v>
      </c>
      <c r="T87" s="81">
        <v>2.4258770999999999E-3</v>
      </c>
      <c r="U87" s="81">
        <v>2.0807315999999999E-3</v>
      </c>
      <c r="V87" s="91">
        <v>1.6750273E-3</v>
      </c>
      <c r="W87" s="97">
        <v>1.469932E-3</v>
      </c>
      <c r="X87" s="96">
        <v>3.9800000000000002E-4</v>
      </c>
      <c r="Y87" s="92">
        <f t="shared" si="11"/>
        <v>2.0883552941176474E-4</v>
      </c>
      <c r="Z87">
        <f t="shared" si="12"/>
        <v>-6.3054823529411761E-5</v>
      </c>
      <c r="AA87" s="125" t="s">
        <v>2</v>
      </c>
      <c r="AB87" s="127" t="s">
        <v>75</v>
      </c>
      <c r="AC87" s="128"/>
      <c r="AD87" s="128"/>
      <c r="AE87" s="128"/>
      <c r="AF87" s="128"/>
      <c r="AG87" s="128"/>
      <c r="AH87" s="128"/>
      <c r="AI87" s="129"/>
    </row>
    <row r="88" spans="1:35" ht="15.75" x14ac:dyDescent="0.25">
      <c r="A88" s="74" t="s">
        <v>14</v>
      </c>
      <c r="B88" s="85">
        <v>8.4956649999999995E-3</v>
      </c>
      <c r="C88" s="81">
        <v>7.6593564000000001E-3</v>
      </c>
      <c r="D88" s="81">
        <v>7.0310347999999996E-3</v>
      </c>
      <c r="E88" s="81">
        <v>6.3705656999999997E-3</v>
      </c>
      <c r="F88" s="81">
        <v>5.6486914999999997E-3</v>
      </c>
      <c r="G88" s="81">
        <v>4.9892453999999999E-3</v>
      </c>
      <c r="H88" s="81">
        <v>4.4258235999999999E-3</v>
      </c>
      <c r="I88" s="91">
        <v>3.7640993E-3</v>
      </c>
      <c r="J88" s="97">
        <v>3.647225E-3</v>
      </c>
      <c r="K88" s="95">
        <v>2.068032E-3</v>
      </c>
      <c r="L88" s="92">
        <f t="shared" si="9"/>
        <v>1.7893508823529412E-3</v>
      </c>
      <c r="M88">
        <f t="shared" si="10"/>
        <v>-9.2893705882352942E-5</v>
      </c>
      <c r="N88" s="88" t="s">
        <v>14</v>
      </c>
      <c r="O88" s="85">
        <v>5.6320531999999998E-3</v>
      </c>
      <c r="P88" s="81">
        <v>5.0807012E-3</v>
      </c>
      <c r="Q88" s="81">
        <v>4.6760279E-3</v>
      </c>
      <c r="R88" s="81">
        <v>4.2537668999999998E-3</v>
      </c>
      <c r="S88" s="81">
        <v>3.7813996000000002E-3</v>
      </c>
      <c r="T88" s="81">
        <v>3.3430482E-3</v>
      </c>
      <c r="U88" s="81">
        <v>2.9634518E-3</v>
      </c>
      <c r="V88" s="91">
        <v>2.3815536E-3</v>
      </c>
      <c r="W88" s="97">
        <v>3.4466029999999999E-3</v>
      </c>
      <c r="X88" s="95">
        <v>1.022128E-3</v>
      </c>
      <c r="Y88" s="92">
        <f t="shared" si="11"/>
        <v>5.9427947058823534E-4</v>
      </c>
      <c r="Z88">
        <f t="shared" si="12"/>
        <v>-1.4261617647058823E-4</v>
      </c>
      <c r="AA88" s="126"/>
      <c r="AB88" s="76" t="s">
        <v>95</v>
      </c>
      <c r="AC88" s="76" t="s">
        <v>96</v>
      </c>
      <c r="AD88" s="76" t="s">
        <v>97</v>
      </c>
      <c r="AE88" s="76" t="s">
        <v>98</v>
      </c>
      <c r="AF88" s="77" t="s">
        <v>102</v>
      </c>
      <c r="AG88" s="76" t="s">
        <v>99</v>
      </c>
      <c r="AH88" s="76" t="s">
        <v>101</v>
      </c>
      <c r="AI88" s="76" t="s">
        <v>100</v>
      </c>
    </row>
    <row r="89" spans="1:35" ht="15.75" x14ac:dyDescent="0.25">
      <c r="A89" s="74" t="s">
        <v>15</v>
      </c>
      <c r="B89" s="85">
        <v>9.3605019000000001E-3</v>
      </c>
      <c r="C89" s="81">
        <v>8.54654E-3</v>
      </c>
      <c r="D89" s="81">
        <v>7.8817746000000004E-3</v>
      </c>
      <c r="E89" s="81">
        <v>7.1632086000000001E-3</v>
      </c>
      <c r="F89" s="81">
        <v>6.4013278999999999E-3</v>
      </c>
      <c r="G89" s="81">
        <v>5.7255068999999999E-3</v>
      </c>
      <c r="H89" s="81">
        <v>5.1091371999999998E-3</v>
      </c>
      <c r="I89" s="91">
        <v>4.3315932999999996E-3</v>
      </c>
      <c r="J89" s="97">
        <v>5.7620409999999999E-3</v>
      </c>
      <c r="K89" s="95">
        <v>2.644057E-3</v>
      </c>
      <c r="L89" s="92">
        <f t="shared" si="9"/>
        <v>2.0938245294117646E-3</v>
      </c>
      <c r="M89">
        <f t="shared" si="10"/>
        <v>-1.8341082352941175E-4</v>
      </c>
      <c r="N89" s="88" t="s">
        <v>15</v>
      </c>
      <c r="O89" s="85">
        <v>6.4621250999999996E-3</v>
      </c>
      <c r="P89" s="81">
        <v>6.0272501000000001E-3</v>
      </c>
      <c r="Q89" s="81">
        <v>5.6386778999999998E-3</v>
      </c>
      <c r="R89" s="81">
        <v>5.2031285000000002E-3</v>
      </c>
      <c r="S89" s="81">
        <v>4.7424642000000001E-3</v>
      </c>
      <c r="T89" s="81">
        <v>4.3432195999999999E-3</v>
      </c>
      <c r="U89" s="81">
        <v>3.9385823E-3</v>
      </c>
      <c r="V89" s="91">
        <v>3.1198295999999999E-3</v>
      </c>
      <c r="W89" s="97">
        <v>5.689525E-3</v>
      </c>
      <c r="X89" s="95">
        <v>1.4837839999999999E-3</v>
      </c>
      <c r="Y89" s="92">
        <f t="shared" si="11"/>
        <v>7.4159441176470582E-4</v>
      </c>
      <c r="Z89">
        <f t="shared" si="12"/>
        <v>-2.4739652941176469E-4</v>
      </c>
      <c r="AA89" s="80">
        <v>0</v>
      </c>
      <c r="AB89" s="81">
        <v>0.13551692000000001</v>
      </c>
      <c r="AC89" s="81">
        <v>0.12141488</v>
      </c>
      <c r="AD89" s="81">
        <v>0.11195296</v>
      </c>
      <c r="AE89" s="81">
        <v>0.10196945</v>
      </c>
      <c r="AF89" s="81">
        <v>8.7215784000000005E-2</v>
      </c>
      <c r="AG89" s="81">
        <v>6.8780059000000004E-2</v>
      </c>
      <c r="AH89" s="81">
        <v>5.3315596E-2</v>
      </c>
      <c r="AI89" s="81">
        <v>4.2747080999999999E-2</v>
      </c>
    </row>
    <row r="90" spans="1:35" ht="15.75" x14ac:dyDescent="0.25">
      <c r="A90" s="74" t="s">
        <v>18</v>
      </c>
      <c r="B90" s="85">
        <v>1.0468597E-2</v>
      </c>
      <c r="C90" s="81">
        <v>9.6974886E-3</v>
      </c>
      <c r="D90" s="81">
        <v>9.0068661000000001E-3</v>
      </c>
      <c r="E90" s="81">
        <v>8.2366352999999996E-3</v>
      </c>
      <c r="F90" s="81">
        <v>7.4406786000000003E-3</v>
      </c>
      <c r="G90" s="81">
        <v>6.7541959E-3</v>
      </c>
      <c r="H90" s="81">
        <v>6.0814568000000001E-3</v>
      </c>
      <c r="I90" s="91">
        <v>5.1669517000000002E-3</v>
      </c>
      <c r="J90" s="97">
        <v>8.5842190000000006E-3</v>
      </c>
      <c r="K90" s="95">
        <v>3.4039669999999999E-3</v>
      </c>
      <c r="L90" s="92">
        <f t="shared" si="9"/>
        <v>2.4898048823529411E-3</v>
      </c>
      <c r="M90">
        <f t="shared" si="10"/>
        <v>-3.0472070588235297E-4</v>
      </c>
      <c r="N90" s="88" t="s">
        <v>18</v>
      </c>
      <c r="O90" s="85">
        <v>7.3166155E-3</v>
      </c>
      <c r="P90" s="81">
        <v>6.9341934000000001E-3</v>
      </c>
      <c r="Q90" s="81">
        <v>6.5407853E-3</v>
      </c>
      <c r="R90" s="81">
        <v>6.0806221000000004E-3</v>
      </c>
      <c r="S90" s="81">
        <v>5.6114275000000002E-3</v>
      </c>
      <c r="T90" s="81">
        <v>5.226807E-3</v>
      </c>
      <c r="U90" s="81">
        <v>4.7939851999999998E-3</v>
      </c>
      <c r="V90" s="91">
        <v>3.7817176000000002E-3</v>
      </c>
      <c r="W90" s="97">
        <v>6.367841E-3</v>
      </c>
      <c r="X90" s="95">
        <v>1.8290649999999999E-3</v>
      </c>
      <c r="Y90" s="92">
        <f t="shared" si="11"/>
        <v>1.0281045294117646E-3</v>
      </c>
      <c r="Z90">
        <f t="shared" si="12"/>
        <v>-2.6698682352941175E-4</v>
      </c>
      <c r="AA90" s="83" t="s">
        <v>83</v>
      </c>
      <c r="AB90" s="81">
        <v>2.7320634999999999E-2</v>
      </c>
      <c r="AC90" s="81">
        <v>2.2139934E-2</v>
      </c>
      <c r="AD90" s="81">
        <v>1.9089755999999999E-2</v>
      </c>
      <c r="AE90" s="81">
        <v>1.6181286E-2</v>
      </c>
      <c r="AF90" s="81">
        <v>1.2619490000000001E-2</v>
      </c>
      <c r="AG90" s="81">
        <v>8.9390100000000007E-3</v>
      </c>
      <c r="AH90" s="81">
        <v>6.3509125E-3</v>
      </c>
      <c r="AI90" s="81">
        <v>4.6946237E-3</v>
      </c>
    </row>
    <row r="91" spans="1:35" ht="15.75" x14ac:dyDescent="0.25">
      <c r="A91" s="88" t="s">
        <v>17</v>
      </c>
      <c r="B91" s="85">
        <v>1.2171936E-2</v>
      </c>
      <c r="C91" s="81">
        <v>1.1441359E-2</v>
      </c>
      <c r="D91" s="81">
        <v>1.0708901999999999E-2</v>
      </c>
      <c r="E91" s="81">
        <v>9.8627973999999997E-3</v>
      </c>
      <c r="F91" s="81">
        <v>9.0128794999999994E-3</v>
      </c>
      <c r="G91" s="81">
        <v>8.3055105000000001E-3</v>
      </c>
      <c r="H91" s="81">
        <v>7.5515045999999999E-3</v>
      </c>
      <c r="I91" s="91">
        <v>6.4414638999999996E-3</v>
      </c>
      <c r="J91" s="97">
        <v>1.0363597E-2</v>
      </c>
      <c r="K91" s="95">
        <v>3.9863540000000001E-3</v>
      </c>
      <c r="L91" s="92">
        <f t="shared" si="9"/>
        <v>2.8609581764705884E-3</v>
      </c>
      <c r="M91">
        <f t="shared" si="10"/>
        <v>-3.7513194117647059E-4</v>
      </c>
      <c r="N91" s="88" t="s">
        <v>17</v>
      </c>
      <c r="O91" s="85">
        <v>8.3061538000000004E-3</v>
      </c>
      <c r="P91" s="81">
        <v>7.9964224999999993E-3</v>
      </c>
      <c r="Q91" s="81">
        <v>7.6115829000000003E-3</v>
      </c>
      <c r="R91" s="81">
        <v>7.1389935000000003E-3</v>
      </c>
      <c r="S91" s="81">
        <v>6.6758900000000003E-3</v>
      </c>
      <c r="T91" s="81">
        <v>6.3230613000000001E-3</v>
      </c>
      <c r="U91" s="81">
        <v>5.8713664000000004E-3</v>
      </c>
      <c r="V91" s="91">
        <v>4.6448573999999998E-3</v>
      </c>
      <c r="W91" s="97">
        <v>6.1407370000000003E-3</v>
      </c>
      <c r="X91" s="95">
        <v>1.8174109999999999E-3</v>
      </c>
      <c r="Y91" s="92">
        <f t="shared" si="11"/>
        <v>1.0544711176470585E-3</v>
      </c>
      <c r="Z91">
        <f t="shared" si="12"/>
        <v>-2.5431329411764711E-4</v>
      </c>
    </row>
    <row r="92" spans="1:35" ht="15.75" x14ac:dyDescent="0.25">
      <c r="A92" s="88" t="s">
        <v>19</v>
      </c>
      <c r="B92" s="85">
        <v>1.4352014999999999E-2</v>
      </c>
      <c r="C92" s="81">
        <v>1.3609002E-2</v>
      </c>
      <c r="D92" s="81">
        <v>1.2821048999999999E-2</v>
      </c>
      <c r="E92" s="81">
        <v>1.189198E-2</v>
      </c>
      <c r="F92" s="81">
        <v>1.0964043E-2</v>
      </c>
      <c r="G92" s="81">
        <v>1.0199443000000001E-2</v>
      </c>
      <c r="H92" s="81">
        <v>9.3492987999999992E-3</v>
      </c>
      <c r="I92" s="91">
        <v>8.0432449999999992E-3</v>
      </c>
      <c r="J92" s="97">
        <v>1.1498424E-2</v>
      </c>
      <c r="K92" s="95">
        <v>4.6618329999999998E-3</v>
      </c>
      <c r="L92" s="92">
        <f t="shared" si="9"/>
        <v>3.4553757647058821E-3</v>
      </c>
      <c r="M92">
        <f t="shared" si="10"/>
        <v>-4.021524117647059E-4</v>
      </c>
      <c r="N92" s="88" t="s">
        <v>19</v>
      </c>
      <c r="O92" s="85">
        <v>9.5504723999999992E-3</v>
      </c>
      <c r="P92" s="81">
        <v>9.2426670999999992E-3</v>
      </c>
      <c r="Q92" s="81">
        <v>8.8507475000000006E-3</v>
      </c>
      <c r="R92" s="81">
        <v>8.3638766999999999E-3</v>
      </c>
      <c r="S92" s="81">
        <v>7.8806432000000006E-3</v>
      </c>
      <c r="T92" s="81">
        <v>7.5079448999999998E-3</v>
      </c>
      <c r="U92" s="81">
        <v>7.0247197000000003E-3</v>
      </c>
      <c r="V92" s="91">
        <v>5.6773359000000002E-3</v>
      </c>
      <c r="W92" s="97">
        <v>5.9637040000000002E-3</v>
      </c>
      <c r="X92" s="95">
        <v>2.1249369999999999E-3</v>
      </c>
      <c r="Y92" s="92">
        <f t="shared" si="11"/>
        <v>1.4475075294117646E-3</v>
      </c>
      <c r="Z92">
        <f t="shared" si="12"/>
        <v>-2.2580982352941178E-4</v>
      </c>
    </row>
    <row r="93" spans="1:35" ht="15.75" x14ac:dyDescent="0.25">
      <c r="A93" s="88" t="s">
        <v>20</v>
      </c>
      <c r="B93" s="85">
        <v>1.6599328999999999E-2</v>
      </c>
      <c r="C93" s="81">
        <v>1.5939089E-2</v>
      </c>
      <c r="D93" s="81">
        <v>1.5164165E-2</v>
      </c>
      <c r="E93" s="81">
        <v>1.4218463000000001E-2</v>
      </c>
      <c r="F93" s="81">
        <v>1.3283338E-2</v>
      </c>
      <c r="G93" s="81">
        <v>1.2527323E-2</v>
      </c>
      <c r="H93" s="81">
        <v>1.1624491000000001E-2</v>
      </c>
      <c r="I93" s="91">
        <v>1.0135829000000001E-2</v>
      </c>
      <c r="J93" s="97">
        <v>1.4937591E-2</v>
      </c>
      <c r="K93" s="95">
        <v>6.616434E-3</v>
      </c>
      <c r="L93" s="92">
        <f t="shared" si="9"/>
        <v>5.1479945294117648E-3</v>
      </c>
      <c r="M93">
        <f t="shared" si="10"/>
        <v>-4.8947982352941168E-4</v>
      </c>
      <c r="N93" s="88" t="s">
        <v>20</v>
      </c>
      <c r="O93" s="85">
        <v>1.0526821E-2</v>
      </c>
      <c r="P93" s="81">
        <v>1.0266169E-2</v>
      </c>
      <c r="Q93" s="81">
        <v>9.8958287999999991E-3</v>
      </c>
      <c r="R93" s="81">
        <v>9.4230961000000002E-3</v>
      </c>
      <c r="S93" s="81">
        <v>8.9566785000000006E-3</v>
      </c>
      <c r="T93" s="81">
        <v>8.6049192E-3</v>
      </c>
      <c r="U93" s="81">
        <v>8.1201847999999993E-3</v>
      </c>
      <c r="V93" s="91">
        <v>6.6691631000000001E-3</v>
      </c>
      <c r="W93" s="97">
        <v>6.78533E-3</v>
      </c>
      <c r="X93" s="95">
        <v>3.1711669999999999E-3</v>
      </c>
      <c r="Y93" s="92">
        <f t="shared" si="11"/>
        <v>2.5333735294117646E-3</v>
      </c>
      <c r="Z93">
        <f t="shared" si="12"/>
        <v>-2.1259782352941176E-4</v>
      </c>
    </row>
    <row r="94" spans="1:35" ht="15.75" x14ac:dyDescent="0.25">
      <c r="A94" s="88" t="s">
        <v>21</v>
      </c>
      <c r="B94" s="85">
        <v>2.0610447E-2</v>
      </c>
      <c r="C94" s="81">
        <v>2.0069169000000001E-2</v>
      </c>
      <c r="D94" s="81">
        <v>1.9329669000000001E-2</v>
      </c>
      <c r="E94" s="81">
        <v>1.8382102000000001E-2</v>
      </c>
      <c r="F94" s="81">
        <v>1.7452718999999998E-2</v>
      </c>
      <c r="G94" s="81">
        <v>1.6717211999999999E-2</v>
      </c>
      <c r="H94" s="81">
        <v>1.5751589999999999E-2</v>
      </c>
      <c r="I94" s="91">
        <v>1.4004198000000001E-2</v>
      </c>
      <c r="J94" s="97">
        <v>2.0927292E-2</v>
      </c>
      <c r="K94" s="95">
        <v>1.0831970999999999E-2</v>
      </c>
      <c r="L94" s="92">
        <f t="shared" si="9"/>
        <v>9.050443764705882E-3</v>
      </c>
      <c r="M94">
        <f t="shared" si="10"/>
        <v>-5.9384241176470591E-4</v>
      </c>
      <c r="N94" s="88" t="s">
        <v>21</v>
      </c>
      <c r="O94" s="85">
        <v>1.3618289E-2</v>
      </c>
      <c r="P94" s="81">
        <v>1.3279867000000001E-2</v>
      </c>
      <c r="Q94" s="81">
        <v>1.2843602000000001E-2</v>
      </c>
      <c r="R94" s="81">
        <v>1.2293521999999999E-2</v>
      </c>
      <c r="S94" s="81">
        <v>1.1726159999999999E-2</v>
      </c>
      <c r="T94" s="81">
        <v>1.126797E-2</v>
      </c>
      <c r="U94" s="81">
        <v>1.0674833E-2</v>
      </c>
      <c r="V94" s="91">
        <v>8.9763412999999993E-3</v>
      </c>
      <c r="W94" s="97">
        <v>9.8414439999999995E-3</v>
      </c>
      <c r="X94" s="95">
        <v>5.1947219999999997E-3</v>
      </c>
      <c r="Y94" s="92">
        <f t="shared" si="11"/>
        <v>4.3747122352941169E-3</v>
      </c>
      <c r="Z94">
        <f t="shared" si="12"/>
        <v>-2.7333658823529413E-4</v>
      </c>
    </row>
    <row r="95" spans="1:35" ht="15.75" x14ac:dyDescent="0.25">
      <c r="A95" s="88" t="s">
        <v>22</v>
      </c>
      <c r="B95" s="85">
        <v>2.5459668000000001E-2</v>
      </c>
      <c r="C95" s="81">
        <v>2.5029438000000001E-2</v>
      </c>
      <c r="D95" s="81">
        <v>2.4304803E-2</v>
      </c>
      <c r="E95" s="81">
        <v>2.3329169E-2</v>
      </c>
      <c r="F95" s="81">
        <v>2.2389999000000001E-2</v>
      </c>
      <c r="G95" s="81">
        <v>2.1674624999999999E-2</v>
      </c>
      <c r="H95" s="81">
        <v>2.0631349E-2</v>
      </c>
      <c r="I95" s="91">
        <v>1.8576009000000001E-2</v>
      </c>
      <c r="J95" s="97">
        <v>2.6352477999999999E-2</v>
      </c>
      <c r="K95" s="95">
        <v>1.6475909E-2</v>
      </c>
      <c r="L95" s="92">
        <f t="shared" si="9"/>
        <v>1.473298505882353E-2</v>
      </c>
      <c r="M95">
        <f t="shared" si="10"/>
        <v>-5.8097464705882346E-4</v>
      </c>
      <c r="N95" s="88" t="s">
        <v>22</v>
      </c>
      <c r="O95" s="85">
        <v>1.7990335999999999E-2</v>
      </c>
      <c r="P95" s="81">
        <v>1.7498735000000001E-2</v>
      </c>
      <c r="Q95" s="81">
        <v>1.6939927E-2</v>
      </c>
      <c r="R95" s="81">
        <v>1.6251709E-2</v>
      </c>
      <c r="S95" s="81">
        <v>1.5508173E-2</v>
      </c>
      <c r="T95" s="81">
        <v>1.4865150000000001E-2</v>
      </c>
      <c r="U95" s="81">
        <v>1.4094534000000001E-2</v>
      </c>
      <c r="V95" s="91">
        <v>1.2049147E-2</v>
      </c>
      <c r="W95" s="97">
        <v>1.3256046E-2</v>
      </c>
      <c r="X95" s="95">
        <v>8.2955149999999998E-3</v>
      </c>
      <c r="Y95" s="92">
        <f t="shared" si="11"/>
        <v>7.4201271764705885E-3</v>
      </c>
      <c r="Z95">
        <f t="shared" si="12"/>
        <v>-2.917959411764706E-4</v>
      </c>
    </row>
    <row r="96" spans="1:35" ht="15.75" x14ac:dyDescent="0.25">
      <c r="A96" s="84" t="s">
        <v>42</v>
      </c>
      <c r="B96" s="85">
        <v>3.5184202999999997E-2</v>
      </c>
      <c r="C96" s="81">
        <v>3.4928028999999999E-2</v>
      </c>
      <c r="D96" s="81">
        <v>3.4222971999999997E-2</v>
      </c>
      <c r="E96" s="81">
        <v>3.3195026000000002E-2</v>
      </c>
      <c r="F96" s="81">
        <v>3.2233284000000001E-2</v>
      </c>
      <c r="G96" s="81">
        <v>3.1546165000000001E-2</v>
      </c>
      <c r="H96" s="81">
        <v>3.0365044000000001E-2</v>
      </c>
      <c r="I96" s="91">
        <v>2.7759598999999999E-2</v>
      </c>
      <c r="J96" s="97">
        <v>3.6052813000000003E-2</v>
      </c>
      <c r="K96" s="95">
        <v>2.3964659999999999E-2</v>
      </c>
      <c r="L96" s="92">
        <f t="shared" si="9"/>
        <v>2.1831456529411764E-2</v>
      </c>
      <c r="M96">
        <f t="shared" si="10"/>
        <v>-7.11067823529412E-4</v>
      </c>
      <c r="N96" s="84" t="s">
        <v>42</v>
      </c>
      <c r="O96" s="85">
        <v>2.7034006999999999E-2</v>
      </c>
      <c r="P96" s="81">
        <v>2.6237897E-2</v>
      </c>
      <c r="Q96" s="81">
        <v>2.544223E-2</v>
      </c>
      <c r="R96" s="81">
        <v>2.4488769000000001E-2</v>
      </c>
      <c r="S96" s="81">
        <v>2.3397757000000002E-2</v>
      </c>
      <c r="T96" s="81">
        <v>2.2381365E-2</v>
      </c>
      <c r="U96" s="81">
        <v>2.1257570999999999E-2</v>
      </c>
      <c r="V96" s="91">
        <v>1.8543285E-2</v>
      </c>
      <c r="W96" s="97">
        <v>1.9917550999999999E-2</v>
      </c>
      <c r="X96" s="95">
        <v>1.2142778999999999E-2</v>
      </c>
      <c r="Y96" s="92">
        <f t="shared" si="11"/>
        <v>1.0770760411764705E-2</v>
      </c>
      <c r="Z96">
        <f t="shared" si="12"/>
        <v>-4.5733952941176466E-4</v>
      </c>
    </row>
    <row r="97" spans="1:26" ht="15.75" x14ac:dyDescent="0.25">
      <c r="A97" s="84" t="s">
        <v>43</v>
      </c>
      <c r="B97" s="85">
        <v>5.0578709999999999E-2</v>
      </c>
      <c r="C97" s="81">
        <v>5.0650142000000002E-2</v>
      </c>
      <c r="D97" s="81">
        <v>5.0024763E-2</v>
      </c>
      <c r="E97" s="81">
        <v>4.8973602999999997E-2</v>
      </c>
      <c r="F97" s="81">
        <v>4.8051199000000003E-2</v>
      </c>
      <c r="G97" s="81">
        <v>4.7488384000000002E-2</v>
      </c>
      <c r="H97" s="81">
        <v>4.6165507000000001E-2</v>
      </c>
      <c r="I97" s="91">
        <v>4.2779603999999999E-2</v>
      </c>
      <c r="J97" s="97">
        <v>4.4857968999999998E-2</v>
      </c>
      <c r="K97" s="95">
        <v>3.3032178000000002E-2</v>
      </c>
      <c r="L97" s="92">
        <f t="shared" si="9"/>
        <v>3.0945273705882355E-2</v>
      </c>
      <c r="M97">
        <f t="shared" si="10"/>
        <v>-6.9563476470588205E-4</v>
      </c>
      <c r="N97" s="84" t="s">
        <v>43</v>
      </c>
      <c r="O97" s="85">
        <v>4.1980367999999997E-2</v>
      </c>
      <c r="P97" s="81">
        <v>4.0908139000000003E-2</v>
      </c>
      <c r="Q97" s="81">
        <v>3.9873039999999998E-2</v>
      </c>
      <c r="R97" s="81">
        <v>3.8634623999999999E-2</v>
      </c>
      <c r="S97" s="81">
        <v>3.7150282999999999E-2</v>
      </c>
      <c r="T97" s="81">
        <v>3.5698045999999997E-2</v>
      </c>
      <c r="U97" s="81">
        <v>3.4126276999999997E-2</v>
      </c>
      <c r="V97" s="91">
        <v>3.039122E-2</v>
      </c>
      <c r="W97" s="97">
        <v>2.8481023000000001E-2</v>
      </c>
      <c r="X97" s="95">
        <v>1.7584465000000001E-2</v>
      </c>
      <c r="Y97" s="92">
        <f t="shared" si="11"/>
        <v>1.5661543E-2</v>
      </c>
      <c r="Z97">
        <f t="shared" si="12"/>
        <v>-6.4097399999999999E-4</v>
      </c>
    </row>
    <row r="98" spans="1:26" ht="15.75" x14ac:dyDescent="0.25">
      <c r="A98" s="84" t="s">
        <v>44</v>
      </c>
      <c r="B98" s="85">
        <v>7.7074561999999999E-2</v>
      </c>
      <c r="C98" s="81">
        <v>7.7622102999999998E-2</v>
      </c>
      <c r="D98" s="81">
        <v>7.7095495999999999E-2</v>
      </c>
      <c r="E98" s="81">
        <v>7.5980821000000004E-2</v>
      </c>
      <c r="F98" s="81">
        <v>7.5089041999999995E-2</v>
      </c>
      <c r="G98" s="81">
        <v>7.4689679999999994E-2</v>
      </c>
      <c r="H98" s="81">
        <v>7.3117043000000007E-2</v>
      </c>
      <c r="I98" s="91">
        <v>6.8473476000000005E-2</v>
      </c>
      <c r="J98" s="97">
        <v>6.6115557000000005E-2</v>
      </c>
      <c r="K98" s="95">
        <v>4.3224483000000001E-2</v>
      </c>
      <c r="L98" s="92">
        <f t="shared" si="9"/>
        <v>3.918488170588235E-2</v>
      </c>
      <c r="M98">
        <f t="shared" si="10"/>
        <v>-1.3465337647058826E-3</v>
      </c>
      <c r="N98" s="84" t="s">
        <v>44</v>
      </c>
      <c r="O98" s="85">
        <v>6.7413652000000004E-2</v>
      </c>
      <c r="P98" s="81">
        <v>6.6080293999999998E-2</v>
      </c>
      <c r="Q98" s="81">
        <v>6.4781100999999994E-2</v>
      </c>
      <c r="R98" s="81">
        <v>6.3207541000000006E-2</v>
      </c>
      <c r="S98" s="81">
        <v>6.1234920999999998E-2</v>
      </c>
      <c r="T98" s="81">
        <v>5.9224530999999997E-2</v>
      </c>
      <c r="U98" s="81">
        <v>5.7037298E-2</v>
      </c>
      <c r="V98" s="91">
        <v>5.1704121999999998E-2</v>
      </c>
      <c r="W98" s="97">
        <v>4.3469642000000003E-2</v>
      </c>
      <c r="X98" s="95">
        <v>2.5406643E-2</v>
      </c>
      <c r="Y98" s="92">
        <f t="shared" si="11"/>
        <v>2.2219054941176469E-2</v>
      </c>
      <c r="Z98">
        <f t="shared" si="12"/>
        <v>-1.0625293529411767E-3</v>
      </c>
    </row>
    <row r="99" spans="1:26" ht="15.75" x14ac:dyDescent="0.25">
      <c r="A99" s="84" t="s">
        <v>45</v>
      </c>
      <c r="B99" s="85">
        <v>0.11904474</v>
      </c>
      <c r="C99" s="81">
        <v>0.12073808</v>
      </c>
      <c r="D99" s="81">
        <v>0.1207081</v>
      </c>
      <c r="E99" s="81">
        <v>0.1198779</v>
      </c>
      <c r="F99" s="81">
        <v>0.11948436</v>
      </c>
      <c r="G99" s="81">
        <v>0.11979376999999999</v>
      </c>
      <c r="H99" s="81">
        <v>0.11823134</v>
      </c>
      <c r="I99" s="91">
        <v>0.11201527999999999</v>
      </c>
      <c r="J99" s="97">
        <v>8.1959559000000001E-2</v>
      </c>
      <c r="K99" s="95">
        <v>5.9431375000000002E-2</v>
      </c>
      <c r="L99" s="92">
        <f t="shared" si="9"/>
        <v>5.5455813117647058E-2</v>
      </c>
      <c r="M99">
        <f t="shared" si="10"/>
        <v>-1.3251872941176471E-3</v>
      </c>
      <c r="N99" s="84" t="s">
        <v>45</v>
      </c>
      <c r="O99" s="85">
        <v>0.10699243999999999</v>
      </c>
      <c r="P99" s="81">
        <v>0.10582374</v>
      </c>
      <c r="Q99" s="81">
        <v>0.10450795</v>
      </c>
      <c r="R99" s="81">
        <v>0.10282624999999999</v>
      </c>
      <c r="S99" s="81">
        <v>0.10060334</v>
      </c>
      <c r="T99" s="81">
        <v>9.8256107999999995E-2</v>
      </c>
      <c r="U99" s="81">
        <v>9.5537514000000004E-2</v>
      </c>
      <c r="V99" s="91">
        <v>8.8066895000000006E-2</v>
      </c>
      <c r="W99" s="97">
        <v>5.4374656E-2</v>
      </c>
      <c r="X99" s="95">
        <v>3.7231258000000003E-2</v>
      </c>
      <c r="Y99" s="92">
        <f t="shared" si="11"/>
        <v>3.420595247058824E-2</v>
      </c>
      <c r="Z99">
        <f t="shared" si="12"/>
        <v>-1.0084351764705882E-3</v>
      </c>
    </row>
    <row r="102" spans="1:26" x14ac:dyDescent="0.25">
      <c r="I102" s="53"/>
      <c r="J102" s="53"/>
      <c r="K102" s="52"/>
      <c r="N102" s="75"/>
    </row>
    <row r="103" spans="1:26" x14ac:dyDescent="0.25">
      <c r="I103" s="53"/>
      <c r="J103" s="53"/>
      <c r="K103" s="52"/>
    </row>
    <row r="104" spans="1:26" x14ac:dyDescent="0.25">
      <c r="I104" s="53"/>
      <c r="J104" s="53"/>
      <c r="K104" s="52"/>
    </row>
    <row r="105" spans="1:26" ht="15.75" x14ac:dyDescent="0.25">
      <c r="A105" s="36" t="s">
        <v>60</v>
      </c>
      <c r="B105" s="37"/>
      <c r="C105" s="37"/>
      <c r="D105" s="37"/>
      <c r="E105" s="37"/>
      <c r="F105" s="37"/>
      <c r="G105" s="37"/>
      <c r="H105" s="37"/>
      <c r="I105" s="37"/>
      <c r="J105" s="37"/>
      <c r="K105" s="37"/>
      <c r="L105" s="37"/>
      <c r="M105" s="37"/>
      <c r="N105" s="37"/>
      <c r="O105" s="37"/>
      <c r="P105" s="37"/>
      <c r="Q105" s="37"/>
      <c r="R105" s="37"/>
      <c r="S105" s="37"/>
      <c r="T105" s="37"/>
      <c r="U105" s="37"/>
      <c r="V105" s="37"/>
      <c r="W105" s="37"/>
      <c r="X105" s="37"/>
    </row>
    <row r="106" spans="1:26" ht="15.75" x14ac:dyDescent="0.25">
      <c r="A106" s="38" t="s">
        <v>61</v>
      </c>
      <c r="B106" s="37"/>
      <c r="C106" s="37"/>
      <c r="D106" s="37"/>
      <c r="E106" s="37"/>
      <c r="F106" s="37"/>
      <c r="G106" s="37"/>
      <c r="H106" s="37"/>
      <c r="I106" s="37"/>
      <c r="J106" s="37"/>
      <c r="K106" s="37"/>
      <c r="L106" s="37"/>
      <c r="M106" s="37"/>
      <c r="N106" s="37"/>
      <c r="O106" s="37"/>
      <c r="P106" s="37"/>
      <c r="Q106" s="37"/>
      <c r="R106" s="37"/>
      <c r="S106" s="37"/>
      <c r="T106" s="37"/>
      <c r="U106" s="37"/>
      <c r="V106" s="37"/>
      <c r="W106" s="37"/>
      <c r="X106" s="37"/>
    </row>
    <row r="107" spans="1:26" ht="15.75" x14ac:dyDescent="0.25">
      <c r="A107" s="38" t="s">
        <v>62</v>
      </c>
      <c r="B107" s="37"/>
      <c r="C107" s="37"/>
      <c r="D107" s="37"/>
      <c r="E107" s="37"/>
      <c r="F107" s="37"/>
      <c r="G107" s="37"/>
      <c r="H107" s="37"/>
      <c r="I107" s="37"/>
      <c r="J107" s="37"/>
      <c r="K107" s="37"/>
      <c r="L107" s="37"/>
      <c r="M107" s="37"/>
      <c r="N107" s="37"/>
      <c r="O107" s="37"/>
      <c r="P107" s="37"/>
      <c r="Q107" s="37"/>
      <c r="R107" s="37"/>
      <c r="S107" s="37"/>
      <c r="T107" s="37"/>
      <c r="U107" s="37"/>
      <c r="V107" s="37"/>
      <c r="W107" s="37"/>
      <c r="X107" s="37"/>
    </row>
    <row r="108" spans="1:26" ht="15.75" x14ac:dyDescent="0.25">
      <c r="A108" s="38" t="s">
        <v>88</v>
      </c>
      <c r="B108" s="37"/>
      <c r="C108" s="37"/>
      <c r="D108" s="37"/>
      <c r="E108" s="37"/>
      <c r="F108" s="37"/>
      <c r="G108" s="37"/>
      <c r="H108" s="37"/>
      <c r="I108" s="37"/>
      <c r="J108" s="37"/>
      <c r="K108" s="37"/>
      <c r="L108" s="37"/>
      <c r="M108" s="37"/>
      <c r="N108" s="37"/>
      <c r="O108" s="37"/>
      <c r="P108" s="37"/>
      <c r="Q108" s="37"/>
      <c r="R108" s="37"/>
      <c r="S108" s="37"/>
      <c r="T108" s="37"/>
      <c r="U108" s="37"/>
      <c r="V108" s="37"/>
      <c r="W108" s="37"/>
      <c r="X108" s="37"/>
    </row>
    <row r="109" spans="1:26" ht="15.75" x14ac:dyDescent="0.25">
      <c r="A109" s="38" t="s">
        <v>87</v>
      </c>
      <c r="B109" s="37"/>
      <c r="C109" s="37"/>
      <c r="D109" s="37"/>
      <c r="E109" s="37"/>
      <c r="F109" s="37"/>
      <c r="G109" s="37"/>
      <c r="H109" s="37"/>
      <c r="I109" s="37"/>
      <c r="J109" s="37"/>
      <c r="K109" s="37"/>
      <c r="L109" s="37"/>
      <c r="M109" s="37"/>
      <c r="N109" s="37"/>
      <c r="O109" s="37"/>
      <c r="P109" s="37"/>
      <c r="Q109" s="37"/>
      <c r="R109" s="37"/>
      <c r="S109" s="37"/>
      <c r="T109" s="37"/>
      <c r="U109" s="37"/>
      <c r="V109" s="37"/>
      <c r="W109" s="37"/>
      <c r="X109" s="37"/>
    </row>
    <row r="110" spans="1:26" ht="15.75" x14ac:dyDescent="0.25">
      <c r="A110" s="59" t="s">
        <v>89</v>
      </c>
      <c r="B110" s="37"/>
      <c r="C110" s="37"/>
      <c r="D110" s="37"/>
      <c r="E110" s="37"/>
      <c r="F110" s="37"/>
      <c r="G110" s="37"/>
      <c r="H110" s="37"/>
      <c r="I110" s="37"/>
      <c r="J110" s="37"/>
      <c r="K110" s="37"/>
      <c r="L110" s="37"/>
      <c r="M110" s="37"/>
      <c r="N110" s="37"/>
      <c r="O110" s="37"/>
      <c r="P110" s="37"/>
      <c r="Q110" s="37"/>
      <c r="R110" s="37"/>
      <c r="S110" s="37"/>
      <c r="T110" s="37"/>
      <c r="U110" s="37"/>
      <c r="V110" s="37"/>
      <c r="W110" s="37"/>
      <c r="X110" s="37"/>
    </row>
    <row r="111" spans="1:26" ht="35.25" customHeight="1" thickBot="1" x14ac:dyDescent="0.3">
      <c r="A111" s="124" t="s">
        <v>104</v>
      </c>
      <c r="B111" s="124"/>
      <c r="C111" s="124"/>
      <c r="D111" s="124"/>
      <c r="E111" s="124"/>
      <c r="F111" s="124"/>
      <c r="G111" s="124"/>
      <c r="H111" s="124"/>
      <c r="I111" s="124"/>
      <c r="J111" s="124"/>
      <c r="K111" s="124"/>
      <c r="L111" s="124"/>
      <c r="M111" s="124"/>
      <c r="N111" s="124"/>
      <c r="O111" s="124"/>
      <c r="P111" s="124"/>
      <c r="Q111" s="124"/>
      <c r="R111" s="37"/>
      <c r="S111" s="37"/>
      <c r="T111" s="37"/>
      <c r="U111" s="37"/>
      <c r="V111" s="37"/>
      <c r="W111" s="37"/>
      <c r="X111" s="37"/>
    </row>
    <row r="112" spans="1:26" ht="15.6" customHeight="1" thickBot="1" x14ac:dyDescent="0.3">
      <c r="A112" s="108" t="s">
        <v>2</v>
      </c>
      <c r="B112" s="103" t="s">
        <v>85</v>
      </c>
      <c r="C112" s="104"/>
      <c r="D112" s="104"/>
      <c r="E112" s="104"/>
      <c r="F112" s="104"/>
      <c r="G112" s="105"/>
      <c r="I112" s="73"/>
      <c r="J112" s="86" t="s">
        <v>27</v>
      </c>
      <c r="K112" s="86" t="s">
        <v>28</v>
      </c>
      <c r="L112" s="86" t="s">
        <v>29</v>
      </c>
      <c r="M112" s="86" t="s">
        <v>8</v>
      </c>
      <c r="N112" s="86" t="s">
        <v>30</v>
      </c>
    </row>
    <row r="113" spans="1:14" ht="45.95" customHeight="1" x14ac:dyDescent="0.25">
      <c r="A113" s="109"/>
      <c r="B113" s="32" t="s">
        <v>70</v>
      </c>
      <c r="C113" s="32" t="s">
        <v>64</v>
      </c>
      <c r="D113" s="32" t="s">
        <v>66</v>
      </c>
      <c r="E113" s="3" t="s">
        <v>7</v>
      </c>
      <c r="F113" s="3" t="s">
        <v>8</v>
      </c>
      <c r="G113" s="1" t="s">
        <v>68</v>
      </c>
      <c r="I113" s="87" t="s">
        <v>26</v>
      </c>
      <c r="J113" s="70">
        <f>C118/$B$118</f>
        <v>1</v>
      </c>
      <c r="K113" s="70">
        <f>D118/$B$118</f>
        <v>1</v>
      </c>
      <c r="L113" s="70">
        <f>E118/$B$118</f>
        <v>0.58000000000000007</v>
      </c>
      <c r="M113" s="70">
        <f>F118/$B$118</f>
        <v>0.58000000000000007</v>
      </c>
      <c r="N113" s="70">
        <f>G118/$B$118</f>
        <v>0.41000000000000003</v>
      </c>
    </row>
    <row r="114" spans="1:14" ht="32.25" thickBot="1" x14ac:dyDescent="0.3">
      <c r="A114" s="110"/>
      <c r="B114" s="34" t="s">
        <v>63</v>
      </c>
      <c r="C114" s="34" t="s">
        <v>65</v>
      </c>
      <c r="D114" s="34" t="s">
        <v>67</v>
      </c>
      <c r="E114" s="4" t="s">
        <v>10</v>
      </c>
      <c r="F114" s="4" t="s">
        <v>11</v>
      </c>
      <c r="G114" s="34" t="s">
        <v>69</v>
      </c>
    </row>
    <row r="115" spans="1:14" ht="16.5" thickBot="1" x14ac:dyDescent="0.3">
      <c r="A115" s="2" t="s">
        <v>6</v>
      </c>
      <c r="B115" s="10">
        <f>I116*1.1</f>
        <v>0</v>
      </c>
      <c r="C115" s="10">
        <f t="shared" ref="C115:G130" si="13">J116*1.1</f>
        <v>0</v>
      </c>
      <c r="D115" s="10">
        <f t="shared" si="13"/>
        <v>0</v>
      </c>
      <c r="E115" s="10">
        <f t="shared" si="13"/>
        <v>0</v>
      </c>
      <c r="F115" s="10">
        <f t="shared" si="13"/>
        <v>0</v>
      </c>
      <c r="G115" s="10">
        <f t="shared" si="13"/>
        <v>0</v>
      </c>
      <c r="I115" s="117" t="s">
        <v>103</v>
      </c>
      <c r="J115" s="117"/>
      <c r="K115" s="117"/>
      <c r="L115" s="117"/>
      <c r="M115" s="117"/>
      <c r="N115" s="117"/>
    </row>
    <row r="116" spans="1:14" ht="16.5" thickBot="1" x14ac:dyDescent="0.3">
      <c r="A116" s="2" t="s">
        <v>9</v>
      </c>
      <c r="B116" s="10">
        <f t="shared" ref="B116:B130" si="14">I117*1.1</f>
        <v>0</v>
      </c>
      <c r="C116" s="10">
        <f t="shared" si="13"/>
        <v>0</v>
      </c>
      <c r="D116" s="10">
        <f t="shared" si="13"/>
        <v>0</v>
      </c>
      <c r="E116" s="10">
        <f t="shared" si="13"/>
        <v>0</v>
      </c>
      <c r="F116" s="10">
        <f t="shared" si="13"/>
        <v>0</v>
      </c>
      <c r="G116" s="10">
        <f t="shared" si="13"/>
        <v>0</v>
      </c>
      <c r="I116" s="17">
        <v>0</v>
      </c>
      <c r="J116" s="17">
        <v>0</v>
      </c>
      <c r="K116" s="17">
        <v>0</v>
      </c>
      <c r="L116" s="17">
        <v>0</v>
      </c>
      <c r="M116" s="17">
        <v>0</v>
      </c>
      <c r="N116" s="17">
        <v>0</v>
      </c>
    </row>
    <row r="117" spans="1:14" ht="16.5" thickBot="1" x14ac:dyDescent="0.3">
      <c r="A117" s="2" t="s">
        <v>12</v>
      </c>
      <c r="B117" s="10">
        <f t="shared" si="14"/>
        <v>0</v>
      </c>
      <c r="C117" s="10">
        <f t="shared" si="13"/>
        <v>0</v>
      </c>
      <c r="D117" s="10">
        <f t="shared" si="13"/>
        <v>0</v>
      </c>
      <c r="E117" s="10">
        <f t="shared" si="13"/>
        <v>0</v>
      </c>
      <c r="F117" s="10">
        <f t="shared" si="13"/>
        <v>0</v>
      </c>
      <c r="G117" s="10">
        <f t="shared" si="13"/>
        <v>0</v>
      </c>
      <c r="I117" s="17">
        <v>0</v>
      </c>
      <c r="J117" s="17">
        <v>0</v>
      </c>
      <c r="K117" s="17">
        <v>0</v>
      </c>
      <c r="L117" s="17">
        <v>0</v>
      </c>
      <c r="M117" s="17">
        <v>0</v>
      </c>
      <c r="N117" s="17">
        <v>0</v>
      </c>
    </row>
    <row r="118" spans="1:14" ht="16.5" thickBot="1" x14ac:dyDescent="0.3">
      <c r="A118" s="2" t="s">
        <v>13</v>
      </c>
      <c r="B118" s="10">
        <f t="shared" si="14"/>
        <v>0.15554000000000001</v>
      </c>
      <c r="C118" s="10">
        <f t="shared" si="13"/>
        <v>0.15554000000000001</v>
      </c>
      <c r="D118" s="10">
        <f t="shared" si="13"/>
        <v>0.15554000000000001</v>
      </c>
      <c r="E118" s="10">
        <f t="shared" si="13"/>
        <v>9.0213200000000021E-2</v>
      </c>
      <c r="F118" s="10">
        <f t="shared" si="13"/>
        <v>9.0213200000000021E-2</v>
      </c>
      <c r="G118" s="10">
        <f t="shared" si="13"/>
        <v>6.3771400000000006E-2</v>
      </c>
      <c r="I118" s="17">
        <v>0</v>
      </c>
      <c r="J118" s="17">
        <v>0</v>
      </c>
      <c r="K118" s="17">
        <v>0</v>
      </c>
      <c r="L118" s="17">
        <v>0</v>
      </c>
      <c r="M118" s="17">
        <v>0</v>
      </c>
      <c r="N118" s="17">
        <v>0</v>
      </c>
    </row>
    <row r="119" spans="1:14" ht="16.5" thickBot="1" x14ac:dyDescent="0.3">
      <c r="A119" s="2" t="s">
        <v>14</v>
      </c>
      <c r="B119" s="10">
        <f t="shared" si="14"/>
        <v>0.30580000000000007</v>
      </c>
      <c r="C119" s="10">
        <f t="shared" si="13"/>
        <v>0.30580000000000007</v>
      </c>
      <c r="D119" s="10">
        <f t="shared" si="13"/>
        <v>0.30580000000000007</v>
      </c>
      <c r="E119" s="10">
        <f t="shared" si="13"/>
        <v>0.17736400000000005</v>
      </c>
      <c r="F119" s="10">
        <f t="shared" si="13"/>
        <v>0.17736400000000005</v>
      </c>
      <c r="G119" s="10">
        <f t="shared" si="13"/>
        <v>0.12537800000000004</v>
      </c>
      <c r="I119" s="17">
        <v>0.1414</v>
      </c>
      <c r="J119" s="17">
        <v>0.1414</v>
      </c>
      <c r="K119" s="17">
        <v>0.1414</v>
      </c>
      <c r="L119" s="17">
        <v>8.2012000000000015E-2</v>
      </c>
      <c r="M119" s="17">
        <v>8.2012000000000015E-2</v>
      </c>
      <c r="N119" s="17">
        <v>5.7974000000000005E-2</v>
      </c>
    </row>
    <row r="120" spans="1:14" ht="16.5" thickBot="1" x14ac:dyDescent="0.3">
      <c r="A120" s="2" t="s">
        <v>15</v>
      </c>
      <c r="B120" s="10">
        <f t="shared" si="14"/>
        <v>0.31196000000000007</v>
      </c>
      <c r="C120" s="10">
        <f t="shared" si="13"/>
        <v>0.31196000000000007</v>
      </c>
      <c r="D120" s="10">
        <f t="shared" si="13"/>
        <v>0.31196000000000007</v>
      </c>
      <c r="E120" s="10">
        <f t="shared" si="13"/>
        <v>0.18093680000000004</v>
      </c>
      <c r="F120" s="10">
        <f t="shared" si="13"/>
        <v>0.18093680000000004</v>
      </c>
      <c r="G120" s="10">
        <f t="shared" si="13"/>
        <v>0.12790360000000003</v>
      </c>
      <c r="I120" s="17">
        <v>0.27800000000000002</v>
      </c>
      <c r="J120" s="17">
        <v>0.27800000000000002</v>
      </c>
      <c r="K120" s="17">
        <v>0.27800000000000002</v>
      </c>
      <c r="L120" s="17">
        <v>0.16124000000000002</v>
      </c>
      <c r="M120" s="17">
        <v>0.16124000000000002</v>
      </c>
      <c r="N120" s="17">
        <v>0.11398000000000003</v>
      </c>
    </row>
    <row r="121" spans="1:14" ht="16.5" thickBot="1" x14ac:dyDescent="0.3">
      <c r="A121" s="2" t="s">
        <v>18</v>
      </c>
      <c r="B121" s="10">
        <f t="shared" si="14"/>
        <v>0.23232000000000003</v>
      </c>
      <c r="C121" s="10">
        <f t="shared" si="13"/>
        <v>0.23232000000000003</v>
      </c>
      <c r="D121" s="10">
        <f t="shared" si="13"/>
        <v>0.23232000000000003</v>
      </c>
      <c r="E121" s="10">
        <f t="shared" si="13"/>
        <v>0.13474560000000002</v>
      </c>
      <c r="F121" s="10">
        <f t="shared" si="13"/>
        <v>0.13474560000000002</v>
      </c>
      <c r="G121" s="10">
        <f t="shared" si="13"/>
        <v>9.5251200000000008E-2</v>
      </c>
      <c r="I121" s="17">
        <v>0.28360000000000002</v>
      </c>
      <c r="J121" s="17">
        <v>0.28360000000000002</v>
      </c>
      <c r="K121" s="17">
        <v>0.28360000000000002</v>
      </c>
      <c r="L121" s="17">
        <v>0.16448800000000002</v>
      </c>
      <c r="M121" s="17">
        <v>0.16448800000000002</v>
      </c>
      <c r="N121" s="17">
        <v>0.11627600000000002</v>
      </c>
    </row>
    <row r="122" spans="1:14" ht="16.5" thickBot="1" x14ac:dyDescent="0.3">
      <c r="A122" s="2" t="s">
        <v>17</v>
      </c>
      <c r="B122" s="10">
        <f t="shared" si="14"/>
        <v>0.14828000000000002</v>
      </c>
      <c r="C122" s="10">
        <f t="shared" si="13"/>
        <v>0.14828000000000002</v>
      </c>
      <c r="D122" s="10">
        <f t="shared" si="13"/>
        <v>0.14828000000000002</v>
      </c>
      <c r="E122" s="10">
        <f t="shared" si="13"/>
        <v>8.600240000000002E-2</v>
      </c>
      <c r="F122" s="10">
        <f t="shared" si="13"/>
        <v>8.600240000000002E-2</v>
      </c>
      <c r="G122" s="10">
        <f t="shared" si="13"/>
        <v>6.079480000000001E-2</v>
      </c>
      <c r="I122" s="17">
        <v>0.2112</v>
      </c>
      <c r="J122" s="17">
        <v>0.2112</v>
      </c>
      <c r="K122" s="17">
        <v>0.2112</v>
      </c>
      <c r="L122" s="17">
        <v>0.12249600000000001</v>
      </c>
      <c r="M122" s="17">
        <v>0.12249600000000001</v>
      </c>
      <c r="N122" s="17">
        <v>8.6592000000000002E-2</v>
      </c>
    </row>
    <row r="123" spans="1:14" ht="16.5" thickBot="1" x14ac:dyDescent="0.3">
      <c r="A123" s="2" t="s">
        <v>19</v>
      </c>
      <c r="B123" s="10">
        <f t="shared" si="14"/>
        <v>5.9620000000000013E-2</v>
      </c>
      <c r="C123" s="10">
        <f t="shared" si="13"/>
        <v>5.9620000000000013E-2</v>
      </c>
      <c r="D123" s="10">
        <f t="shared" si="13"/>
        <v>5.9620000000000013E-2</v>
      </c>
      <c r="E123" s="10">
        <f t="shared" si="13"/>
        <v>3.4579600000000009E-2</v>
      </c>
      <c r="F123" s="10">
        <f t="shared" si="13"/>
        <v>3.4579600000000009E-2</v>
      </c>
      <c r="G123" s="10">
        <f t="shared" si="13"/>
        <v>2.4444200000000003E-2</v>
      </c>
      <c r="I123" s="17">
        <v>0.1348</v>
      </c>
      <c r="J123" s="17">
        <v>0.1348</v>
      </c>
      <c r="K123" s="17">
        <v>0.1348</v>
      </c>
      <c r="L123" s="17">
        <v>7.8184000000000017E-2</v>
      </c>
      <c r="M123" s="17">
        <v>7.8184000000000017E-2</v>
      </c>
      <c r="N123" s="17">
        <v>5.5268000000000005E-2</v>
      </c>
    </row>
    <row r="124" spans="1:14" ht="16.5" thickBot="1" x14ac:dyDescent="0.3">
      <c r="A124" s="2" t="s">
        <v>20</v>
      </c>
      <c r="B124" s="10">
        <f t="shared" si="14"/>
        <v>1.9360000000000002E-2</v>
      </c>
      <c r="C124" s="10">
        <f t="shared" si="13"/>
        <v>1.9360000000000002E-2</v>
      </c>
      <c r="D124" s="10">
        <f t="shared" si="13"/>
        <v>1.9360000000000002E-2</v>
      </c>
      <c r="E124" s="10">
        <f t="shared" si="13"/>
        <v>1.1228800000000002E-2</v>
      </c>
      <c r="F124" s="10">
        <f t="shared" si="13"/>
        <v>1.1228800000000002E-2</v>
      </c>
      <c r="G124" s="10">
        <f t="shared" si="13"/>
        <v>7.9376000000000013E-3</v>
      </c>
      <c r="I124" s="17">
        <v>5.4200000000000005E-2</v>
      </c>
      <c r="J124" s="17">
        <v>5.4200000000000005E-2</v>
      </c>
      <c r="K124" s="17">
        <v>5.4200000000000005E-2</v>
      </c>
      <c r="L124" s="17">
        <v>3.1436000000000006E-2</v>
      </c>
      <c r="M124" s="17">
        <v>3.1436000000000006E-2</v>
      </c>
      <c r="N124" s="17">
        <v>2.2222000000000002E-2</v>
      </c>
    </row>
    <row r="125" spans="1:14" ht="16.5" thickBot="1" x14ac:dyDescent="0.3">
      <c r="A125" s="2" t="s">
        <v>21</v>
      </c>
      <c r="B125" s="10">
        <f t="shared" si="14"/>
        <v>0</v>
      </c>
      <c r="C125" s="10">
        <f t="shared" si="13"/>
        <v>0</v>
      </c>
      <c r="D125" s="10">
        <f t="shared" si="13"/>
        <v>0</v>
      </c>
      <c r="E125" s="10">
        <f t="shared" si="13"/>
        <v>0</v>
      </c>
      <c r="F125" s="10">
        <f t="shared" si="13"/>
        <v>0</v>
      </c>
      <c r="G125" s="10">
        <f t="shared" si="13"/>
        <v>0</v>
      </c>
      <c r="I125" s="17">
        <v>1.7600000000000001E-2</v>
      </c>
      <c r="J125" s="17">
        <v>1.7600000000000001E-2</v>
      </c>
      <c r="K125" s="17">
        <v>1.7600000000000001E-2</v>
      </c>
      <c r="L125" s="17">
        <v>1.0208000000000002E-2</v>
      </c>
      <c r="M125" s="17">
        <v>1.0208000000000002E-2</v>
      </c>
      <c r="N125" s="17">
        <v>7.2160000000000011E-3</v>
      </c>
    </row>
    <row r="126" spans="1:14" ht="16.5" thickBot="1" x14ac:dyDescent="0.3">
      <c r="A126" s="2" t="s">
        <v>22</v>
      </c>
      <c r="B126" s="10">
        <f t="shared" si="14"/>
        <v>0</v>
      </c>
      <c r="C126" s="10">
        <f t="shared" si="13"/>
        <v>0</v>
      </c>
      <c r="D126" s="10">
        <f t="shared" si="13"/>
        <v>0</v>
      </c>
      <c r="E126" s="10">
        <f t="shared" si="13"/>
        <v>0</v>
      </c>
      <c r="F126" s="10">
        <f t="shared" si="13"/>
        <v>0</v>
      </c>
      <c r="G126" s="10">
        <f t="shared" si="13"/>
        <v>0</v>
      </c>
      <c r="I126" s="17">
        <v>0</v>
      </c>
      <c r="J126" s="17">
        <v>0</v>
      </c>
      <c r="K126" s="17">
        <v>0</v>
      </c>
      <c r="L126" s="17">
        <v>0</v>
      </c>
      <c r="M126" s="17">
        <v>0</v>
      </c>
      <c r="N126" s="17">
        <v>0</v>
      </c>
    </row>
    <row r="127" spans="1:14" ht="16.5" thickBot="1" x14ac:dyDescent="0.3">
      <c r="A127" s="16" t="s">
        <v>42</v>
      </c>
      <c r="B127" s="10">
        <f t="shared" si="14"/>
        <v>0</v>
      </c>
      <c r="C127" s="10">
        <f t="shared" si="13"/>
        <v>0</v>
      </c>
      <c r="D127" s="10">
        <f t="shared" si="13"/>
        <v>0</v>
      </c>
      <c r="E127" s="10">
        <f t="shared" si="13"/>
        <v>0</v>
      </c>
      <c r="F127" s="10">
        <f t="shared" si="13"/>
        <v>0</v>
      </c>
      <c r="G127" s="10">
        <f t="shared" si="13"/>
        <v>0</v>
      </c>
      <c r="I127" s="17">
        <v>0</v>
      </c>
      <c r="J127" s="17">
        <v>0</v>
      </c>
      <c r="K127" s="17">
        <v>0</v>
      </c>
      <c r="L127" s="17">
        <v>0</v>
      </c>
      <c r="M127" s="17">
        <v>0</v>
      </c>
      <c r="N127" s="17">
        <v>0</v>
      </c>
    </row>
    <row r="128" spans="1:14" ht="16.5" thickBot="1" x14ac:dyDescent="0.3">
      <c r="A128" s="16" t="s">
        <v>43</v>
      </c>
      <c r="B128" s="10">
        <f t="shared" si="14"/>
        <v>0</v>
      </c>
      <c r="C128" s="10">
        <f t="shared" si="13"/>
        <v>0</v>
      </c>
      <c r="D128" s="10">
        <f t="shared" si="13"/>
        <v>0</v>
      </c>
      <c r="E128" s="10">
        <f t="shared" si="13"/>
        <v>0</v>
      </c>
      <c r="F128" s="10">
        <f t="shared" si="13"/>
        <v>0</v>
      </c>
      <c r="G128" s="10">
        <f t="shared" si="13"/>
        <v>0</v>
      </c>
      <c r="I128" s="17">
        <v>0</v>
      </c>
      <c r="J128" s="17">
        <v>0</v>
      </c>
      <c r="K128" s="17">
        <v>0</v>
      </c>
      <c r="L128" s="17">
        <v>0</v>
      </c>
      <c r="M128" s="17">
        <v>0</v>
      </c>
      <c r="N128" s="17">
        <v>0</v>
      </c>
    </row>
    <row r="129" spans="1:15" ht="16.5" thickBot="1" x14ac:dyDescent="0.3">
      <c r="A129" s="16" t="s">
        <v>44</v>
      </c>
      <c r="B129" s="10">
        <f t="shared" si="14"/>
        <v>0</v>
      </c>
      <c r="C129" s="10">
        <f t="shared" si="13"/>
        <v>0</v>
      </c>
      <c r="D129" s="10">
        <f t="shared" si="13"/>
        <v>0</v>
      </c>
      <c r="E129" s="10">
        <f t="shared" si="13"/>
        <v>0</v>
      </c>
      <c r="F129" s="10">
        <f t="shared" si="13"/>
        <v>0</v>
      </c>
      <c r="G129" s="10">
        <f t="shared" si="13"/>
        <v>0</v>
      </c>
      <c r="I129" s="17">
        <v>0</v>
      </c>
      <c r="J129" s="17">
        <v>0</v>
      </c>
      <c r="K129" s="17">
        <v>0</v>
      </c>
      <c r="L129" s="17">
        <v>0</v>
      </c>
      <c r="M129" s="17">
        <v>0</v>
      </c>
      <c r="N129" s="17">
        <v>0</v>
      </c>
    </row>
    <row r="130" spans="1:15" ht="16.5" thickBot="1" x14ac:dyDescent="0.3">
      <c r="A130" s="16" t="s">
        <v>45</v>
      </c>
      <c r="B130" s="10">
        <f t="shared" si="14"/>
        <v>0</v>
      </c>
      <c r="C130" s="10">
        <f t="shared" si="13"/>
        <v>0</v>
      </c>
      <c r="D130" s="10">
        <f t="shared" si="13"/>
        <v>0</v>
      </c>
      <c r="E130" s="10">
        <f t="shared" si="13"/>
        <v>0</v>
      </c>
      <c r="F130" s="10">
        <f t="shared" si="13"/>
        <v>0</v>
      </c>
      <c r="G130" s="10">
        <f t="shared" si="13"/>
        <v>0</v>
      </c>
      <c r="I130" s="17">
        <v>0</v>
      </c>
      <c r="J130" s="17">
        <v>0</v>
      </c>
      <c r="K130" s="17">
        <v>0</v>
      </c>
      <c r="L130" s="17">
        <v>0</v>
      </c>
      <c r="M130" s="17">
        <v>0</v>
      </c>
      <c r="N130" s="17">
        <v>0</v>
      </c>
    </row>
    <row r="131" spans="1:15" ht="15.75" x14ac:dyDescent="0.25">
      <c r="B131">
        <f t="shared" ref="B131:G131" si="15">5*SUM(B118:B124)</f>
        <v>6.1644000000000005</v>
      </c>
      <c r="C131">
        <f t="shared" si="15"/>
        <v>6.1644000000000005</v>
      </c>
      <c r="D131">
        <f t="shared" si="15"/>
        <v>6.1644000000000005</v>
      </c>
      <c r="E131">
        <f t="shared" si="15"/>
        <v>3.575352000000001</v>
      </c>
      <c r="F131">
        <f t="shared" si="15"/>
        <v>3.575352000000001</v>
      </c>
      <c r="G131">
        <f t="shared" si="15"/>
        <v>2.5274040000000007</v>
      </c>
      <c r="I131" s="17">
        <v>0</v>
      </c>
      <c r="J131" s="17">
        <v>0</v>
      </c>
      <c r="K131" s="17">
        <v>0</v>
      </c>
      <c r="L131" s="17">
        <v>0</v>
      </c>
      <c r="M131" s="17">
        <v>0</v>
      </c>
      <c r="N131" s="17">
        <v>0</v>
      </c>
    </row>
    <row r="132" spans="1:15" ht="15.75" thickBot="1" x14ac:dyDescent="0.3"/>
    <row r="133" spans="1:15" ht="15.6" customHeight="1" thickBot="1" x14ac:dyDescent="0.3">
      <c r="A133" s="100" t="s">
        <v>2</v>
      </c>
      <c r="B133" s="103" t="s">
        <v>86</v>
      </c>
      <c r="C133" s="104"/>
      <c r="D133" s="104"/>
      <c r="E133" s="104"/>
      <c r="F133" s="104"/>
      <c r="G133" s="105"/>
      <c r="I133" s="100" t="s">
        <v>2</v>
      </c>
      <c r="J133" s="103" t="s">
        <v>76</v>
      </c>
      <c r="K133" s="104"/>
      <c r="L133" s="104"/>
      <c r="M133" s="104"/>
      <c r="N133" s="104"/>
      <c r="O133" s="105"/>
    </row>
    <row r="134" spans="1:15" ht="15" customHeight="1" x14ac:dyDescent="0.25">
      <c r="A134" s="101"/>
      <c r="B134" s="26" t="s">
        <v>71</v>
      </c>
      <c r="C134" s="27" t="s">
        <v>64</v>
      </c>
      <c r="D134" s="27" t="s">
        <v>66</v>
      </c>
      <c r="E134" s="28" t="s">
        <v>7</v>
      </c>
      <c r="F134" s="28" t="s">
        <v>8</v>
      </c>
      <c r="G134" s="29" t="s">
        <v>30</v>
      </c>
      <c r="I134" s="101"/>
      <c r="J134" s="26" t="s">
        <v>71</v>
      </c>
      <c r="K134" s="27" t="s">
        <v>64</v>
      </c>
      <c r="L134" s="27" t="s">
        <v>66</v>
      </c>
      <c r="M134" s="28" t="s">
        <v>7</v>
      </c>
      <c r="N134" s="28" t="s">
        <v>8</v>
      </c>
      <c r="O134" s="29" t="s">
        <v>30</v>
      </c>
    </row>
    <row r="135" spans="1:15" ht="32.25" thickBot="1" x14ac:dyDescent="0.3">
      <c r="A135" s="102"/>
      <c r="B135" s="40" t="s">
        <v>63</v>
      </c>
      <c r="C135" s="41" t="s">
        <v>65</v>
      </c>
      <c r="D135" s="41" t="s">
        <v>67</v>
      </c>
      <c r="E135" s="30" t="s">
        <v>10</v>
      </c>
      <c r="F135" s="30" t="s">
        <v>11</v>
      </c>
      <c r="G135" s="34" t="s">
        <v>69</v>
      </c>
      <c r="I135" s="102"/>
      <c r="J135" s="40" t="s">
        <v>63</v>
      </c>
      <c r="K135" s="41" t="s">
        <v>65</v>
      </c>
      <c r="L135" s="41" t="s">
        <v>67</v>
      </c>
      <c r="M135" s="30" t="s">
        <v>10</v>
      </c>
      <c r="N135" s="30" t="s">
        <v>11</v>
      </c>
      <c r="O135" s="49" t="s">
        <v>69</v>
      </c>
    </row>
    <row r="136" spans="1:15" ht="16.5" thickBot="1" x14ac:dyDescent="0.3">
      <c r="A136" s="2" t="s">
        <v>6</v>
      </c>
      <c r="B136" s="17">
        <v>0</v>
      </c>
      <c r="C136" s="17">
        <v>0</v>
      </c>
      <c r="D136" s="17">
        <v>0</v>
      </c>
      <c r="E136" s="17">
        <v>0</v>
      </c>
      <c r="F136" s="17">
        <v>0</v>
      </c>
      <c r="G136" s="17">
        <v>0</v>
      </c>
      <c r="I136" s="50" t="s">
        <v>6</v>
      </c>
      <c r="J136" s="17">
        <v>0</v>
      </c>
      <c r="K136" s="17">
        <v>0</v>
      </c>
      <c r="L136" s="17">
        <v>0</v>
      </c>
      <c r="M136" s="17">
        <v>0</v>
      </c>
      <c r="N136" s="17">
        <v>0</v>
      </c>
      <c r="O136" s="17">
        <v>0</v>
      </c>
    </row>
    <row r="137" spans="1:15" ht="16.5" thickBot="1" x14ac:dyDescent="0.3">
      <c r="A137" s="2" t="s">
        <v>9</v>
      </c>
      <c r="B137" s="17">
        <v>0</v>
      </c>
      <c r="C137" s="17">
        <v>0</v>
      </c>
      <c r="D137" s="17">
        <v>0</v>
      </c>
      <c r="E137" s="17">
        <v>0</v>
      </c>
      <c r="F137" s="17">
        <v>0</v>
      </c>
      <c r="G137" s="17">
        <v>0</v>
      </c>
      <c r="I137" s="50" t="s">
        <v>9</v>
      </c>
      <c r="J137" s="17">
        <v>0</v>
      </c>
      <c r="K137" s="17">
        <v>0</v>
      </c>
      <c r="L137" s="17">
        <v>0</v>
      </c>
      <c r="M137" s="17">
        <v>0</v>
      </c>
      <c r="N137" s="17">
        <v>0</v>
      </c>
      <c r="O137" s="17">
        <v>0</v>
      </c>
    </row>
    <row r="138" spans="1:15" ht="16.5" thickBot="1" x14ac:dyDescent="0.3">
      <c r="A138" s="2" t="s">
        <v>12</v>
      </c>
      <c r="B138" s="17">
        <v>0</v>
      </c>
      <c r="C138" s="17">
        <v>0</v>
      </c>
      <c r="D138" s="17">
        <v>0</v>
      </c>
      <c r="E138" s="17">
        <v>0</v>
      </c>
      <c r="F138" s="17">
        <v>0</v>
      </c>
      <c r="G138" s="17">
        <v>0</v>
      </c>
      <c r="I138" s="50" t="s">
        <v>12</v>
      </c>
      <c r="J138" s="17">
        <v>0</v>
      </c>
      <c r="K138" s="17">
        <v>0</v>
      </c>
      <c r="L138" s="17">
        <v>0</v>
      </c>
      <c r="M138" s="17">
        <v>0</v>
      </c>
      <c r="N138" s="17">
        <v>0</v>
      </c>
      <c r="O138" s="17">
        <v>0</v>
      </c>
    </row>
    <row r="139" spans="1:15" ht="16.5" thickBot="1" x14ac:dyDescent="0.3">
      <c r="A139" s="2" t="s">
        <v>13</v>
      </c>
      <c r="B139" s="17">
        <f>B118*0.5</f>
        <v>7.7770000000000006E-2</v>
      </c>
      <c r="C139" s="17">
        <f t="shared" ref="C139:G139" si="16">C118*0.5</f>
        <v>7.7770000000000006E-2</v>
      </c>
      <c r="D139" s="17">
        <f t="shared" si="16"/>
        <v>7.7770000000000006E-2</v>
      </c>
      <c r="E139" s="17">
        <f t="shared" si="16"/>
        <v>4.5106600000000011E-2</v>
      </c>
      <c r="F139" s="17">
        <f t="shared" si="16"/>
        <v>4.5106600000000011E-2</v>
      </c>
      <c r="G139" s="17">
        <f t="shared" si="16"/>
        <v>3.1885700000000003E-2</v>
      </c>
      <c r="I139" s="50" t="s">
        <v>13</v>
      </c>
      <c r="J139" s="17">
        <f>B139*0.75</f>
        <v>5.8327500000000004E-2</v>
      </c>
      <c r="K139" s="17">
        <f t="shared" ref="K139:O145" si="17">C139*0.75</f>
        <v>5.8327500000000004E-2</v>
      </c>
      <c r="L139" s="17">
        <f t="shared" si="17"/>
        <v>5.8327500000000004E-2</v>
      </c>
      <c r="M139" s="17">
        <f t="shared" si="17"/>
        <v>3.3829950000000011E-2</v>
      </c>
      <c r="N139" s="17">
        <f t="shared" si="17"/>
        <v>3.3829950000000011E-2</v>
      </c>
      <c r="O139" s="17">
        <f t="shared" si="17"/>
        <v>2.3914275000000002E-2</v>
      </c>
    </row>
    <row r="140" spans="1:15" ht="16.5" thickBot="1" x14ac:dyDescent="0.3">
      <c r="A140" s="2" t="s">
        <v>14</v>
      </c>
      <c r="B140" s="17">
        <f t="shared" ref="B140:G145" si="18">B119*0.5</f>
        <v>0.15290000000000004</v>
      </c>
      <c r="C140" s="17">
        <f t="shared" si="18"/>
        <v>0.15290000000000004</v>
      </c>
      <c r="D140" s="17">
        <f t="shared" si="18"/>
        <v>0.15290000000000004</v>
      </c>
      <c r="E140" s="17">
        <f t="shared" si="18"/>
        <v>8.8682000000000025E-2</v>
      </c>
      <c r="F140" s="17">
        <f t="shared" si="18"/>
        <v>8.8682000000000025E-2</v>
      </c>
      <c r="G140" s="17">
        <f t="shared" si="18"/>
        <v>6.2689000000000022E-2</v>
      </c>
      <c r="I140" s="50" t="s">
        <v>14</v>
      </c>
      <c r="J140" s="17">
        <f t="shared" ref="J140:J145" si="19">B140*0.75</f>
        <v>0.11467500000000003</v>
      </c>
      <c r="K140" s="17">
        <f t="shared" si="17"/>
        <v>0.11467500000000003</v>
      </c>
      <c r="L140" s="17">
        <f t="shared" si="17"/>
        <v>0.11467500000000003</v>
      </c>
      <c r="M140" s="17">
        <f t="shared" si="17"/>
        <v>6.6511500000000015E-2</v>
      </c>
      <c r="N140" s="17">
        <f t="shared" si="17"/>
        <v>6.6511500000000015E-2</v>
      </c>
      <c r="O140" s="17">
        <f t="shared" si="17"/>
        <v>4.7016750000000017E-2</v>
      </c>
    </row>
    <row r="141" spans="1:15" ht="16.5" thickBot="1" x14ac:dyDescent="0.3">
      <c r="A141" s="2" t="s">
        <v>15</v>
      </c>
      <c r="B141" s="17">
        <f t="shared" si="18"/>
        <v>0.15598000000000004</v>
      </c>
      <c r="C141" s="17">
        <f t="shared" si="18"/>
        <v>0.15598000000000004</v>
      </c>
      <c r="D141" s="17">
        <f t="shared" si="18"/>
        <v>0.15598000000000004</v>
      </c>
      <c r="E141" s="17">
        <f t="shared" si="18"/>
        <v>9.0468400000000018E-2</v>
      </c>
      <c r="F141" s="17">
        <f t="shared" si="18"/>
        <v>9.0468400000000018E-2</v>
      </c>
      <c r="G141" s="17">
        <f t="shared" si="18"/>
        <v>6.3951800000000017E-2</v>
      </c>
      <c r="I141" s="50" t="s">
        <v>15</v>
      </c>
      <c r="J141" s="17">
        <f t="shared" si="19"/>
        <v>0.11698500000000003</v>
      </c>
      <c r="K141" s="17">
        <f t="shared" si="17"/>
        <v>0.11698500000000003</v>
      </c>
      <c r="L141" s="17">
        <f t="shared" si="17"/>
        <v>0.11698500000000003</v>
      </c>
      <c r="M141" s="17">
        <f t="shared" si="17"/>
        <v>6.7851300000000017E-2</v>
      </c>
      <c r="N141" s="17">
        <f t="shared" si="17"/>
        <v>6.7851300000000017E-2</v>
      </c>
      <c r="O141" s="17">
        <f t="shared" si="17"/>
        <v>4.7963850000000016E-2</v>
      </c>
    </row>
    <row r="142" spans="1:15" ht="16.5" thickBot="1" x14ac:dyDescent="0.3">
      <c r="A142" s="2" t="s">
        <v>18</v>
      </c>
      <c r="B142" s="17">
        <f t="shared" si="18"/>
        <v>0.11616000000000001</v>
      </c>
      <c r="C142" s="17">
        <f t="shared" si="18"/>
        <v>0.11616000000000001</v>
      </c>
      <c r="D142" s="17">
        <f t="shared" si="18"/>
        <v>0.11616000000000001</v>
      </c>
      <c r="E142" s="17">
        <f t="shared" si="18"/>
        <v>6.737280000000001E-2</v>
      </c>
      <c r="F142" s="17">
        <f t="shared" si="18"/>
        <v>6.737280000000001E-2</v>
      </c>
      <c r="G142" s="17">
        <f t="shared" si="18"/>
        <v>4.7625600000000004E-2</v>
      </c>
      <c r="I142" s="50" t="s">
        <v>18</v>
      </c>
      <c r="J142" s="17">
        <f t="shared" si="19"/>
        <v>8.7120000000000003E-2</v>
      </c>
      <c r="K142" s="17">
        <f t="shared" si="17"/>
        <v>8.7120000000000003E-2</v>
      </c>
      <c r="L142" s="17">
        <f t="shared" si="17"/>
        <v>8.7120000000000003E-2</v>
      </c>
      <c r="M142" s="17">
        <f t="shared" si="17"/>
        <v>5.0529600000000008E-2</v>
      </c>
      <c r="N142" s="17">
        <f t="shared" si="17"/>
        <v>5.0529600000000008E-2</v>
      </c>
      <c r="O142" s="17">
        <f t="shared" si="17"/>
        <v>3.5719200000000007E-2</v>
      </c>
    </row>
    <row r="143" spans="1:15" ht="16.5" thickBot="1" x14ac:dyDescent="0.3">
      <c r="A143" s="2" t="s">
        <v>17</v>
      </c>
      <c r="B143" s="17">
        <f t="shared" si="18"/>
        <v>7.4140000000000011E-2</v>
      </c>
      <c r="C143" s="17">
        <f t="shared" si="18"/>
        <v>7.4140000000000011E-2</v>
      </c>
      <c r="D143" s="17">
        <f t="shared" si="18"/>
        <v>7.4140000000000011E-2</v>
      </c>
      <c r="E143" s="17">
        <f t="shared" si="18"/>
        <v>4.300120000000001E-2</v>
      </c>
      <c r="F143" s="17">
        <f t="shared" si="18"/>
        <v>4.300120000000001E-2</v>
      </c>
      <c r="G143" s="17">
        <f t="shared" si="18"/>
        <v>3.0397400000000005E-2</v>
      </c>
      <c r="I143" s="50" t="s">
        <v>17</v>
      </c>
      <c r="J143" s="17">
        <f t="shared" si="19"/>
        <v>5.5605000000000009E-2</v>
      </c>
      <c r="K143" s="17">
        <f t="shared" si="17"/>
        <v>5.5605000000000009E-2</v>
      </c>
      <c r="L143" s="17">
        <f t="shared" si="17"/>
        <v>5.5605000000000009E-2</v>
      </c>
      <c r="M143" s="17">
        <f t="shared" si="17"/>
        <v>3.2250900000000006E-2</v>
      </c>
      <c r="N143" s="17">
        <f t="shared" si="17"/>
        <v>3.2250900000000006E-2</v>
      </c>
      <c r="O143" s="17">
        <f t="shared" si="17"/>
        <v>2.2798050000000004E-2</v>
      </c>
    </row>
    <row r="144" spans="1:15" ht="16.5" thickBot="1" x14ac:dyDescent="0.3">
      <c r="A144" s="2" t="s">
        <v>19</v>
      </c>
      <c r="B144" s="17">
        <f t="shared" si="18"/>
        <v>2.9810000000000007E-2</v>
      </c>
      <c r="C144" s="17">
        <f t="shared" si="18"/>
        <v>2.9810000000000007E-2</v>
      </c>
      <c r="D144" s="17">
        <f t="shared" si="18"/>
        <v>2.9810000000000007E-2</v>
      </c>
      <c r="E144" s="17">
        <f t="shared" si="18"/>
        <v>1.7289800000000004E-2</v>
      </c>
      <c r="F144" s="17">
        <f t="shared" si="18"/>
        <v>1.7289800000000004E-2</v>
      </c>
      <c r="G144" s="17">
        <f t="shared" si="18"/>
        <v>1.2222100000000001E-2</v>
      </c>
      <c r="I144" s="50" t="s">
        <v>19</v>
      </c>
      <c r="J144" s="17">
        <f t="shared" si="19"/>
        <v>2.2357500000000006E-2</v>
      </c>
      <c r="K144" s="17">
        <f t="shared" si="17"/>
        <v>2.2357500000000006E-2</v>
      </c>
      <c r="L144" s="17">
        <f t="shared" si="17"/>
        <v>2.2357500000000006E-2</v>
      </c>
      <c r="M144" s="17">
        <f t="shared" si="17"/>
        <v>1.2967350000000002E-2</v>
      </c>
      <c r="N144" s="17">
        <f t="shared" si="17"/>
        <v>1.2967350000000002E-2</v>
      </c>
      <c r="O144" s="17">
        <f t="shared" si="17"/>
        <v>9.1665750000000015E-3</v>
      </c>
    </row>
    <row r="145" spans="1:23" ht="16.5" thickBot="1" x14ac:dyDescent="0.3">
      <c r="A145" s="2" t="s">
        <v>20</v>
      </c>
      <c r="B145" s="17">
        <f t="shared" si="18"/>
        <v>9.6800000000000011E-3</v>
      </c>
      <c r="C145" s="17">
        <f t="shared" si="18"/>
        <v>9.6800000000000011E-3</v>
      </c>
      <c r="D145" s="17">
        <f t="shared" si="18"/>
        <v>9.6800000000000011E-3</v>
      </c>
      <c r="E145" s="17">
        <f t="shared" si="18"/>
        <v>5.6144000000000012E-3</v>
      </c>
      <c r="F145" s="17">
        <f t="shared" si="18"/>
        <v>5.6144000000000012E-3</v>
      </c>
      <c r="G145" s="17">
        <f t="shared" si="18"/>
        <v>3.9688000000000006E-3</v>
      </c>
      <c r="I145" s="50" t="s">
        <v>20</v>
      </c>
      <c r="J145" s="17">
        <f t="shared" si="19"/>
        <v>7.2600000000000008E-3</v>
      </c>
      <c r="K145" s="17">
        <f t="shared" si="17"/>
        <v>7.2600000000000008E-3</v>
      </c>
      <c r="L145" s="17">
        <f t="shared" si="17"/>
        <v>7.2600000000000008E-3</v>
      </c>
      <c r="M145" s="17">
        <f t="shared" si="17"/>
        <v>4.2108000000000007E-3</v>
      </c>
      <c r="N145" s="17">
        <f t="shared" si="17"/>
        <v>4.2108000000000007E-3</v>
      </c>
      <c r="O145" s="17">
        <f t="shared" si="17"/>
        <v>2.9766000000000003E-3</v>
      </c>
    </row>
    <row r="146" spans="1:23" ht="16.5" thickBot="1" x14ac:dyDescent="0.3">
      <c r="A146" s="2" t="s">
        <v>21</v>
      </c>
      <c r="B146" s="17">
        <v>0</v>
      </c>
      <c r="C146" s="17">
        <v>0</v>
      </c>
      <c r="D146" s="17">
        <v>0</v>
      </c>
      <c r="E146" s="17">
        <v>0</v>
      </c>
      <c r="F146" s="17">
        <v>0</v>
      </c>
      <c r="G146" s="17">
        <v>0</v>
      </c>
      <c r="I146" s="50" t="s">
        <v>21</v>
      </c>
      <c r="J146" s="17">
        <v>0</v>
      </c>
      <c r="K146" s="17">
        <v>0</v>
      </c>
      <c r="L146" s="17">
        <v>0</v>
      </c>
      <c r="M146" s="17">
        <v>0</v>
      </c>
      <c r="N146" s="17">
        <v>0</v>
      </c>
      <c r="O146" s="17">
        <v>0</v>
      </c>
    </row>
    <row r="147" spans="1:23" ht="16.5" thickBot="1" x14ac:dyDescent="0.3">
      <c r="A147" s="2" t="s">
        <v>22</v>
      </c>
      <c r="B147" s="17">
        <v>0</v>
      </c>
      <c r="C147" s="17">
        <v>0</v>
      </c>
      <c r="D147" s="17">
        <v>0</v>
      </c>
      <c r="E147" s="17">
        <v>0</v>
      </c>
      <c r="F147" s="17">
        <v>0</v>
      </c>
      <c r="G147" s="17">
        <v>0</v>
      </c>
      <c r="I147" s="50" t="s">
        <v>22</v>
      </c>
      <c r="J147" s="17">
        <v>0</v>
      </c>
      <c r="K147" s="17">
        <v>0</v>
      </c>
      <c r="L147" s="17">
        <v>0</v>
      </c>
      <c r="M147" s="17">
        <v>0</v>
      </c>
      <c r="N147" s="17">
        <v>0</v>
      </c>
      <c r="O147" s="17">
        <v>0</v>
      </c>
    </row>
    <row r="148" spans="1:23" ht="15.75" x14ac:dyDescent="0.25">
      <c r="A148" s="16" t="s">
        <v>42</v>
      </c>
      <c r="B148" s="17">
        <v>0</v>
      </c>
      <c r="C148" s="17">
        <v>0</v>
      </c>
      <c r="D148" s="17">
        <v>0</v>
      </c>
      <c r="E148" s="17">
        <v>0</v>
      </c>
      <c r="F148" s="17">
        <v>0</v>
      </c>
      <c r="G148" s="17">
        <v>0</v>
      </c>
      <c r="I148" s="16" t="s">
        <v>42</v>
      </c>
      <c r="J148" s="17">
        <v>0</v>
      </c>
      <c r="K148" s="17">
        <v>0</v>
      </c>
      <c r="L148" s="17">
        <v>0</v>
      </c>
      <c r="M148" s="17">
        <v>0</v>
      </c>
      <c r="N148" s="17">
        <v>0</v>
      </c>
      <c r="O148" s="17">
        <v>0</v>
      </c>
    </row>
    <row r="149" spans="1:23" ht="15.75" x14ac:dyDescent="0.25">
      <c r="A149" s="16" t="s">
        <v>43</v>
      </c>
      <c r="B149" s="17">
        <v>0</v>
      </c>
      <c r="C149" s="17">
        <v>0</v>
      </c>
      <c r="D149" s="17">
        <v>0</v>
      </c>
      <c r="E149" s="17">
        <v>0</v>
      </c>
      <c r="F149" s="17">
        <v>0</v>
      </c>
      <c r="G149" s="17">
        <v>0</v>
      </c>
      <c r="I149" s="16" t="s">
        <v>43</v>
      </c>
      <c r="J149" s="17">
        <v>0</v>
      </c>
      <c r="K149" s="17">
        <v>0</v>
      </c>
      <c r="L149" s="17">
        <v>0</v>
      </c>
      <c r="M149" s="17">
        <v>0</v>
      </c>
      <c r="N149" s="17">
        <v>0</v>
      </c>
      <c r="O149" s="17">
        <v>0</v>
      </c>
    </row>
    <row r="150" spans="1:23" ht="15.75" x14ac:dyDescent="0.25">
      <c r="A150" s="16" t="s">
        <v>44</v>
      </c>
      <c r="B150" s="17">
        <v>0</v>
      </c>
      <c r="C150" s="17">
        <v>0</v>
      </c>
      <c r="D150" s="17">
        <v>0</v>
      </c>
      <c r="E150" s="17">
        <v>0</v>
      </c>
      <c r="F150" s="17">
        <v>0</v>
      </c>
      <c r="G150" s="17">
        <v>0</v>
      </c>
      <c r="I150" s="16" t="s">
        <v>44</v>
      </c>
      <c r="J150" s="17">
        <v>0</v>
      </c>
      <c r="K150" s="17">
        <v>0</v>
      </c>
      <c r="L150" s="17">
        <v>0</v>
      </c>
      <c r="M150" s="17">
        <v>0</v>
      </c>
      <c r="N150" s="17">
        <v>0</v>
      </c>
      <c r="O150" s="17">
        <v>0</v>
      </c>
    </row>
    <row r="151" spans="1:23" ht="15.75" x14ac:dyDescent="0.25">
      <c r="A151" s="16" t="s">
        <v>45</v>
      </c>
      <c r="B151" s="17">
        <v>0</v>
      </c>
      <c r="C151" s="17">
        <v>0</v>
      </c>
      <c r="D151" s="17">
        <v>0</v>
      </c>
      <c r="E151" s="17">
        <v>0</v>
      </c>
      <c r="F151" s="17">
        <v>0</v>
      </c>
      <c r="G151" s="17">
        <v>0</v>
      </c>
      <c r="I151" s="16" t="s">
        <v>45</v>
      </c>
      <c r="J151" s="17">
        <v>0</v>
      </c>
      <c r="K151" s="17">
        <v>0</v>
      </c>
      <c r="L151" s="17">
        <v>0</v>
      </c>
      <c r="M151" s="17">
        <v>0</v>
      </c>
      <c r="N151" s="17">
        <v>0</v>
      </c>
      <c r="O151" s="17">
        <v>0</v>
      </c>
    </row>
    <row r="152" spans="1:23" x14ac:dyDescent="0.25">
      <c r="B152">
        <f t="shared" ref="B152:G152" si="20">5*SUM(B136:B151)</f>
        <v>3.0822000000000003</v>
      </c>
      <c r="C152">
        <f t="shared" si="20"/>
        <v>3.0822000000000003</v>
      </c>
      <c r="D152">
        <f t="shared" si="20"/>
        <v>3.0822000000000003</v>
      </c>
      <c r="E152">
        <f t="shared" si="20"/>
        <v>1.7876760000000005</v>
      </c>
      <c r="F152">
        <f t="shared" si="20"/>
        <v>1.7876760000000005</v>
      </c>
      <c r="G152">
        <f t="shared" si="20"/>
        <v>1.2637020000000003</v>
      </c>
      <c r="J152">
        <f t="shared" ref="J152:O152" si="21">5*SUM(J136:J151)</f>
        <v>2.3116500000000002</v>
      </c>
      <c r="K152">
        <f t="shared" si="21"/>
        <v>2.3116500000000002</v>
      </c>
      <c r="L152">
        <f t="shared" si="21"/>
        <v>2.3116500000000002</v>
      </c>
      <c r="M152">
        <f t="shared" si="21"/>
        <v>1.3407570000000004</v>
      </c>
      <c r="N152">
        <f t="shared" si="21"/>
        <v>1.3407570000000004</v>
      </c>
      <c r="O152">
        <f t="shared" si="21"/>
        <v>0.94777650000000035</v>
      </c>
    </row>
    <row r="158" spans="1:23" ht="15.75" x14ac:dyDescent="0.25">
      <c r="A158" s="36" t="s">
        <v>91</v>
      </c>
      <c r="B158" s="37"/>
      <c r="C158" s="37"/>
      <c r="D158" s="37"/>
      <c r="E158" s="37"/>
      <c r="F158" s="37"/>
      <c r="G158" s="37"/>
      <c r="H158" s="37"/>
      <c r="I158" s="37"/>
      <c r="J158" s="37"/>
      <c r="K158" s="37"/>
      <c r="L158" s="37"/>
      <c r="M158" s="37"/>
      <c r="N158" s="37"/>
      <c r="O158" s="37"/>
      <c r="P158" s="37"/>
      <c r="Q158" s="37"/>
      <c r="R158" s="37"/>
      <c r="S158" s="37"/>
      <c r="T158" s="37"/>
      <c r="U158" s="37"/>
      <c r="V158" s="37"/>
      <c r="W158" s="37"/>
    </row>
    <row r="159" spans="1:23" ht="15.75" x14ac:dyDescent="0.25">
      <c r="A159" s="38" t="s">
        <v>58</v>
      </c>
      <c r="B159" s="37"/>
      <c r="C159" s="37"/>
      <c r="D159" s="37"/>
      <c r="E159" s="37"/>
      <c r="F159" s="37"/>
      <c r="G159" s="37"/>
      <c r="H159" s="37"/>
      <c r="I159" s="37"/>
      <c r="J159" s="37"/>
      <c r="K159" s="37"/>
      <c r="L159" s="37"/>
      <c r="M159" s="37"/>
      <c r="N159" s="37"/>
      <c r="O159" s="37"/>
      <c r="P159" s="37"/>
      <c r="Q159" s="37"/>
      <c r="R159" s="37"/>
      <c r="S159" s="37"/>
      <c r="T159" s="37"/>
      <c r="U159" s="37"/>
      <c r="V159" s="37"/>
      <c r="W159" s="37"/>
    </row>
    <row r="160" spans="1:23" ht="15.75" x14ac:dyDescent="0.25">
      <c r="A160" s="36" t="s">
        <v>72</v>
      </c>
      <c r="B160" s="37"/>
      <c r="C160" s="37"/>
      <c r="D160" s="37"/>
      <c r="E160" s="37"/>
      <c r="F160" s="37"/>
      <c r="G160" s="37"/>
      <c r="H160" s="37"/>
      <c r="I160" s="37"/>
      <c r="J160" s="37"/>
      <c r="K160" s="37"/>
      <c r="L160" s="37"/>
      <c r="M160" s="37"/>
      <c r="N160" s="37"/>
      <c r="O160" s="37"/>
      <c r="P160" s="37"/>
      <c r="Q160" s="37"/>
      <c r="R160" s="37"/>
      <c r="S160" s="37"/>
      <c r="T160" s="37"/>
      <c r="U160" s="37"/>
      <c r="V160" s="37"/>
      <c r="W160" s="37"/>
    </row>
    <row r="161" spans="1:14" ht="30.6" customHeight="1" x14ac:dyDescent="0.25">
      <c r="A161" s="119" t="s">
        <v>90</v>
      </c>
      <c r="B161" s="121" t="s">
        <v>0</v>
      </c>
      <c r="C161" s="121"/>
      <c r="D161" s="121"/>
      <c r="E161" s="121" t="s">
        <v>1</v>
      </c>
      <c r="F161" s="121"/>
      <c r="G161" s="121"/>
    </row>
    <row r="162" spans="1:14" ht="15.75" x14ac:dyDescent="0.25">
      <c r="A162" s="119"/>
      <c r="B162" s="63" t="s">
        <v>3</v>
      </c>
      <c r="C162" s="63" t="s">
        <v>4</v>
      </c>
      <c r="D162" s="63" t="s">
        <v>5</v>
      </c>
      <c r="E162" s="63" t="s">
        <v>3</v>
      </c>
      <c r="F162" s="63" t="s">
        <v>4</v>
      </c>
      <c r="G162" s="63" t="s">
        <v>5</v>
      </c>
    </row>
    <row r="163" spans="1:14" ht="15.75" x14ac:dyDescent="0.25">
      <c r="A163" s="5" t="s">
        <v>6</v>
      </c>
      <c r="B163" s="60">
        <v>1.0000000000000001E-5</v>
      </c>
      <c r="C163" s="60">
        <v>1.0000000000000001E-5</v>
      </c>
      <c r="D163" s="60">
        <v>1.0000000000000001E-5</v>
      </c>
      <c r="E163" s="60">
        <v>1.0000000000000001E-5</v>
      </c>
      <c r="F163" s="60">
        <v>1.0000000000000001E-5</v>
      </c>
      <c r="G163" s="60">
        <v>1.0000000000000001E-5</v>
      </c>
      <c r="J163">
        <f t="shared" ref="J163:J178" si="22">B163*B54</f>
        <v>1.0000000000000001E-5</v>
      </c>
      <c r="K163">
        <f t="shared" ref="K163:K178" si="23">C163*C54</f>
        <v>0</v>
      </c>
      <c r="L163">
        <f t="shared" ref="L163:L178" si="24">D163*D54</f>
        <v>0</v>
      </c>
    </row>
    <row r="164" spans="1:14" ht="15.75" x14ac:dyDescent="0.25">
      <c r="A164" s="5" t="s">
        <v>9</v>
      </c>
      <c r="B164" s="60">
        <v>1.0000000000000001E-5</v>
      </c>
      <c r="C164" s="60">
        <v>1.0000000000000001E-5</v>
      </c>
      <c r="D164" s="60">
        <v>1.0000000000000001E-5</v>
      </c>
      <c r="E164" s="60">
        <v>1.0000000000000001E-5</v>
      </c>
      <c r="F164" s="60">
        <v>1.0000000000000001E-5</v>
      </c>
      <c r="G164" s="60">
        <v>1.0000000000000001E-5</v>
      </c>
      <c r="J164">
        <f t="shared" si="22"/>
        <v>1.0000000000000001E-5</v>
      </c>
      <c r="K164">
        <f t="shared" si="23"/>
        <v>0</v>
      </c>
      <c r="L164">
        <f t="shared" si="24"/>
        <v>0</v>
      </c>
    </row>
    <row r="165" spans="1:14" ht="15.75" x14ac:dyDescent="0.25">
      <c r="A165" s="5" t="s">
        <v>12</v>
      </c>
      <c r="B165" s="61">
        <v>1.2E-2</v>
      </c>
      <c r="C165" s="61">
        <v>0.12</v>
      </c>
      <c r="D165" s="61">
        <v>1.2</v>
      </c>
      <c r="E165" s="61">
        <v>1.2E-2</v>
      </c>
      <c r="F165" s="61">
        <v>0.12</v>
      </c>
      <c r="G165" s="61">
        <v>1.2</v>
      </c>
      <c r="J165">
        <f t="shared" si="22"/>
        <v>1.176E-2</v>
      </c>
      <c r="K165">
        <f t="shared" si="23"/>
        <v>1.8E-3</v>
      </c>
      <c r="L165">
        <f t="shared" si="24"/>
        <v>6.0000000000000218E-3</v>
      </c>
      <c r="M165">
        <f>SUM(J165:L165)</f>
        <v>1.9560000000000022E-2</v>
      </c>
      <c r="N165">
        <f>1/M165</f>
        <v>51.124744376278059</v>
      </c>
    </row>
    <row r="166" spans="1:14" ht="15.75" x14ac:dyDescent="0.25">
      <c r="A166" s="5" t="s">
        <v>13</v>
      </c>
      <c r="B166" s="61">
        <v>0.82961309523809501</v>
      </c>
      <c r="C166" s="61">
        <v>4.4693308550185904</v>
      </c>
      <c r="D166" s="61">
        <v>12.1863636363636</v>
      </c>
      <c r="E166" s="61">
        <v>0.82961309523809501</v>
      </c>
      <c r="F166" s="61">
        <v>4.4693308550185904</v>
      </c>
      <c r="G166" s="62">
        <v>12.1863636363636</v>
      </c>
      <c r="J166">
        <f t="shared" si="22"/>
        <v>0.4223484848484847</v>
      </c>
      <c r="K166">
        <f t="shared" si="23"/>
        <v>1.8215909090909104</v>
      </c>
      <c r="L166">
        <f t="shared" si="24"/>
        <v>1.0155303030302998</v>
      </c>
      <c r="M166">
        <f t="shared" ref="M166:M178" si="25">SUM(J166:L166)</f>
        <v>3.2594696969696946</v>
      </c>
      <c r="N166">
        <f t="shared" ref="N166:N178" si="26">1/M166</f>
        <v>0.30679837303893109</v>
      </c>
    </row>
    <row r="167" spans="1:14" ht="15.75" x14ac:dyDescent="0.25">
      <c r="A167" s="5" t="s">
        <v>14</v>
      </c>
      <c r="B167" s="61">
        <v>0.87908011869436198</v>
      </c>
      <c r="C167" s="61">
        <v>3.8212025316455702</v>
      </c>
      <c r="D167" s="61">
        <v>13.4262295081967</v>
      </c>
      <c r="E167" s="61">
        <v>0.87908011869436198</v>
      </c>
      <c r="F167" s="61">
        <v>3.8212025316455702</v>
      </c>
      <c r="G167" s="62">
        <v>13.4262295081967</v>
      </c>
      <c r="J167">
        <f t="shared" si="22"/>
        <v>0.41491596638655454</v>
      </c>
      <c r="K167">
        <f t="shared" si="23"/>
        <v>1.6911764705882355</v>
      </c>
      <c r="L167">
        <f t="shared" si="24"/>
        <v>1.1470588235294099</v>
      </c>
      <c r="M167">
        <f t="shared" si="25"/>
        <v>3.2531512605041999</v>
      </c>
      <c r="N167">
        <f t="shared" si="26"/>
        <v>0.30739425250242186</v>
      </c>
    </row>
    <row r="168" spans="1:14" ht="15.75" x14ac:dyDescent="0.25">
      <c r="A168" s="5" t="s">
        <v>15</v>
      </c>
      <c r="B168" s="61">
        <v>0.77027027027026995</v>
      </c>
      <c r="C168" s="61">
        <v>2.56424581005587</v>
      </c>
      <c r="D168" s="61">
        <v>6.9705882352941204</v>
      </c>
      <c r="E168" s="61">
        <v>0.77027027027026995</v>
      </c>
      <c r="F168" s="61">
        <v>2.56424581005587</v>
      </c>
      <c r="G168" s="62">
        <v>6.9705882352941204</v>
      </c>
      <c r="J168">
        <f t="shared" si="22"/>
        <v>0.39310344827586191</v>
      </c>
      <c r="K168">
        <f t="shared" si="23"/>
        <v>1.0551724137931051</v>
      </c>
      <c r="L168">
        <f t="shared" si="24"/>
        <v>0.54482758620689675</v>
      </c>
      <c r="M168">
        <f t="shared" si="25"/>
        <v>1.9931034482758638</v>
      </c>
      <c r="N168">
        <f t="shared" si="26"/>
        <v>0.50173010380622796</v>
      </c>
    </row>
    <row r="169" spans="1:14" ht="15.75" x14ac:dyDescent="0.25">
      <c r="A169" s="5" t="s">
        <v>18</v>
      </c>
      <c r="B169" s="61">
        <v>0.77102803738317804</v>
      </c>
      <c r="C169" s="61">
        <v>2.4793388429752099</v>
      </c>
      <c r="D169" s="61">
        <v>5.8421052631579</v>
      </c>
      <c r="E169" s="61">
        <v>0.77102803738317804</v>
      </c>
      <c r="F169" s="61">
        <v>2.4793388429752099</v>
      </c>
      <c r="G169" s="62">
        <v>5.8421052631579</v>
      </c>
      <c r="J169">
        <f t="shared" si="22"/>
        <v>0.46610169491525449</v>
      </c>
      <c r="K169">
        <f t="shared" si="23"/>
        <v>0.84745762711864525</v>
      </c>
      <c r="L169">
        <f t="shared" si="24"/>
        <v>0.31355932203389858</v>
      </c>
      <c r="M169">
        <f t="shared" si="25"/>
        <v>1.6271186440677983</v>
      </c>
      <c r="N169">
        <f t="shared" si="26"/>
        <v>0.6145833333333327</v>
      </c>
    </row>
    <row r="170" spans="1:14" ht="15.75" x14ac:dyDescent="0.25">
      <c r="A170" s="5" t="s">
        <v>17</v>
      </c>
      <c r="B170" s="61">
        <v>0.77927927927927898</v>
      </c>
      <c r="C170" s="61">
        <v>2.4067796610169498</v>
      </c>
      <c r="D170" s="61">
        <v>6.2222222222222197</v>
      </c>
      <c r="E170" s="61">
        <v>0.77927927927927898</v>
      </c>
      <c r="F170" s="61">
        <v>2.4067796610169498</v>
      </c>
      <c r="G170" s="62">
        <v>6.2222222222222197</v>
      </c>
      <c r="J170">
        <f t="shared" si="22"/>
        <v>0.59655172413793078</v>
      </c>
      <c r="K170">
        <f t="shared" si="23"/>
        <v>0.48965517241379319</v>
      </c>
      <c r="L170">
        <f t="shared" si="24"/>
        <v>0.19310344827586198</v>
      </c>
      <c r="M170">
        <f t="shared" si="25"/>
        <v>1.279310344827586</v>
      </c>
      <c r="N170">
        <f t="shared" si="26"/>
        <v>0.78167115902964968</v>
      </c>
    </row>
    <row r="171" spans="1:14" ht="15.75" x14ac:dyDescent="0.25">
      <c r="A171" s="5" t="s">
        <v>19</v>
      </c>
      <c r="B171" s="61">
        <v>0.841880341880342</v>
      </c>
      <c r="C171" s="61">
        <v>2.4166666666666701</v>
      </c>
      <c r="D171" s="61">
        <v>7.75</v>
      </c>
      <c r="E171" s="61">
        <v>0.841880341880342</v>
      </c>
      <c r="F171" s="61">
        <v>2.4166666666666701</v>
      </c>
      <c r="G171" s="62">
        <v>7.75</v>
      </c>
      <c r="J171">
        <f t="shared" si="22"/>
        <v>0.68881118881118886</v>
      </c>
      <c r="K171">
        <f t="shared" si="23"/>
        <v>0.40559440559440618</v>
      </c>
      <c r="L171">
        <f t="shared" si="24"/>
        <v>0.10839160839160839</v>
      </c>
      <c r="M171">
        <f t="shared" si="25"/>
        <v>1.2027972027972034</v>
      </c>
      <c r="N171">
        <f t="shared" si="26"/>
        <v>0.83139534883720889</v>
      </c>
    </row>
    <row r="172" spans="1:14" ht="15.75" x14ac:dyDescent="0.25">
      <c r="A172" s="5" t="s">
        <v>20</v>
      </c>
      <c r="B172" s="61">
        <v>0.71929824561403499</v>
      </c>
      <c r="C172" s="61">
        <v>2.3250000000000002</v>
      </c>
      <c r="D172" s="61">
        <v>1</v>
      </c>
      <c r="E172" s="61">
        <v>0.71929824561403499</v>
      </c>
      <c r="F172" s="61">
        <v>2.3250000000000002</v>
      </c>
      <c r="G172" s="62">
        <v>1</v>
      </c>
      <c r="J172">
        <f t="shared" si="22"/>
        <v>0.61194029850746257</v>
      </c>
      <c r="K172">
        <f t="shared" si="23"/>
        <v>0.34468992537313536</v>
      </c>
      <c r="L172">
        <f t="shared" si="24"/>
        <v>1E-3</v>
      </c>
      <c r="M172">
        <f t="shared" si="25"/>
        <v>0.95763022388059793</v>
      </c>
      <c r="N172">
        <f t="shared" si="26"/>
        <v>1.0442444015057371</v>
      </c>
    </row>
    <row r="173" spans="1:14" ht="15.75" x14ac:dyDescent="0.25">
      <c r="A173" s="5" t="s">
        <v>21</v>
      </c>
      <c r="B173" s="61">
        <v>0.71929824561403499</v>
      </c>
      <c r="C173" s="61">
        <v>2.3250000000000002</v>
      </c>
      <c r="D173" s="61">
        <v>1</v>
      </c>
      <c r="E173" s="61">
        <v>0.71929824561403499</v>
      </c>
      <c r="F173" s="61">
        <v>2.3250000000000002</v>
      </c>
      <c r="G173" s="62">
        <v>1</v>
      </c>
      <c r="J173">
        <f t="shared" si="22"/>
        <v>0.61194029850746257</v>
      </c>
      <c r="K173">
        <f t="shared" si="23"/>
        <v>0.34468992537313536</v>
      </c>
      <c r="L173">
        <f t="shared" si="24"/>
        <v>1E-3</v>
      </c>
      <c r="M173">
        <f t="shared" si="25"/>
        <v>0.95763022388059793</v>
      </c>
      <c r="N173">
        <f t="shared" si="26"/>
        <v>1.0442444015057371</v>
      </c>
    </row>
    <row r="174" spans="1:14" ht="15.75" x14ac:dyDescent="0.25">
      <c r="A174" s="5" t="s">
        <v>22</v>
      </c>
      <c r="B174" s="61">
        <v>0.71929824561403499</v>
      </c>
      <c r="C174" s="61">
        <v>2.3250000000000002</v>
      </c>
      <c r="D174" s="61">
        <v>1</v>
      </c>
      <c r="E174" s="61">
        <v>0.71929824561403499</v>
      </c>
      <c r="F174" s="61">
        <v>2.3250000000000002</v>
      </c>
      <c r="G174" s="62">
        <v>1</v>
      </c>
      <c r="J174">
        <f t="shared" si="22"/>
        <v>0.61194029850746257</v>
      </c>
      <c r="K174">
        <f t="shared" si="23"/>
        <v>0.34468992537313536</v>
      </c>
      <c r="L174">
        <f t="shared" si="24"/>
        <v>1E-3</v>
      </c>
      <c r="M174">
        <f t="shared" si="25"/>
        <v>0.95763022388059793</v>
      </c>
      <c r="N174">
        <f t="shared" si="26"/>
        <v>1.0442444015057371</v>
      </c>
    </row>
    <row r="175" spans="1:14" ht="15.75" x14ac:dyDescent="0.25">
      <c r="A175" s="16" t="s">
        <v>42</v>
      </c>
      <c r="B175" s="61">
        <v>0.71929824561403499</v>
      </c>
      <c r="C175" s="61">
        <v>2.3250000000000002</v>
      </c>
      <c r="D175" s="61">
        <v>1</v>
      </c>
      <c r="E175" s="61">
        <v>0.71929824561403499</v>
      </c>
      <c r="F175" s="61">
        <v>2.3250000000000002</v>
      </c>
      <c r="G175" s="62">
        <v>1</v>
      </c>
      <c r="J175">
        <f t="shared" si="22"/>
        <v>0.61194029850746257</v>
      </c>
      <c r="K175">
        <f t="shared" si="23"/>
        <v>0.34468992537313536</v>
      </c>
      <c r="L175">
        <f t="shared" si="24"/>
        <v>1E-3</v>
      </c>
      <c r="M175">
        <f t="shared" si="25"/>
        <v>0.95763022388059793</v>
      </c>
      <c r="N175">
        <f t="shared" si="26"/>
        <v>1.0442444015057371</v>
      </c>
    </row>
    <row r="176" spans="1:14" ht="15.75" x14ac:dyDescent="0.25">
      <c r="A176" s="16" t="s">
        <v>43</v>
      </c>
      <c r="B176" s="61">
        <v>0.71929824561403499</v>
      </c>
      <c r="C176" s="61">
        <v>2.3250000000000002</v>
      </c>
      <c r="D176" s="61">
        <v>1</v>
      </c>
      <c r="E176" s="61">
        <v>0.71929824561403499</v>
      </c>
      <c r="F176" s="61">
        <v>2.3250000000000002</v>
      </c>
      <c r="G176" s="62">
        <v>1</v>
      </c>
      <c r="J176">
        <f t="shared" si="22"/>
        <v>0.61194029850746257</v>
      </c>
      <c r="K176">
        <f t="shared" si="23"/>
        <v>0.34468992537313536</v>
      </c>
      <c r="L176">
        <f t="shared" si="24"/>
        <v>1E-3</v>
      </c>
      <c r="M176">
        <f t="shared" si="25"/>
        <v>0.95763022388059793</v>
      </c>
      <c r="N176">
        <f t="shared" si="26"/>
        <v>1.0442444015057371</v>
      </c>
    </row>
    <row r="177" spans="1:28" ht="15.75" x14ac:dyDescent="0.25">
      <c r="A177" s="16" t="s">
        <v>44</v>
      </c>
      <c r="B177" s="61">
        <v>0.71929824561403499</v>
      </c>
      <c r="C177" s="61">
        <v>2.3250000000000002</v>
      </c>
      <c r="D177" s="61">
        <v>1</v>
      </c>
      <c r="E177" s="61">
        <v>0.71929824561403499</v>
      </c>
      <c r="F177" s="61">
        <v>2.3250000000000002</v>
      </c>
      <c r="G177" s="62">
        <v>1</v>
      </c>
      <c r="J177">
        <f t="shared" si="22"/>
        <v>0.61194029850746257</v>
      </c>
      <c r="K177">
        <f t="shared" si="23"/>
        <v>0.34468992537313536</v>
      </c>
      <c r="L177">
        <f t="shared" si="24"/>
        <v>1E-3</v>
      </c>
      <c r="M177">
        <f t="shared" si="25"/>
        <v>0.95763022388059793</v>
      </c>
      <c r="N177">
        <f t="shared" si="26"/>
        <v>1.0442444015057371</v>
      </c>
    </row>
    <row r="178" spans="1:28" ht="15.75" x14ac:dyDescent="0.25">
      <c r="A178" s="16" t="s">
        <v>45</v>
      </c>
      <c r="B178" s="61">
        <v>0.71929824561403499</v>
      </c>
      <c r="C178" s="61">
        <v>2.3250000000000002</v>
      </c>
      <c r="D178" s="61">
        <v>1</v>
      </c>
      <c r="E178" s="61">
        <v>0.71929824561403499</v>
      </c>
      <c r="F178" s="61">
        <v>2.3250000000000002</v>
      </c>
      <c r="G178" s="62">
        <v>1</v>
      </c>
      <c r="H178">
        <f>SUM(B163:D178)/(3*16)</f>
        <v>2.1889244186386922</v>
      </c>
      <c r="J178">
        <f t="shared" si="22"/>
        <v>0.61194029850746257</v>
      </c>
      <c r="K178">
        <f t="shared" si="23"/>
        <v>0.34468992537313536</v>
      </c>
      <c r="L178">
        <f t="shared" si="24"/>
        <v>1E-3</v>
      </c>
      <c r="M178">
        <f t="shared" si="25"/>
        <v>0.95763022388059793</v>
      </c>
      <c r="N178">
        <f t="shared" si="26"/>
        <v>1.0442444015057371</v>
      </c>
    </row>
    <row r="179" spans="1:28" x14ac:dyDescent="0.25">
      <c r="A179" t="s">
        <v>31</v>
      </c>
      <c r="N179">
        <f>AVERAGE(N165:N178)</f>
        <v>4.412716268383285</v>
      </c>
    </row>
    <row r="183" spans="1:28" ht="15.75" x14ac:dyDescent="0.25">
      <c r="A183" s="7"/>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row>
    <row r="184" spans="1:28" x14ac:dyDescent="0.25">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row>
    <row r="185" spans="1:28" ht="15.75" x14ac:dyDescent="0.25">
      <c r="A185" s="67"/>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row>
    <row r="186" spans="1:28" ht="15.75" x14ac:dyDescent="0.25">
      <c r="A186" s="122"/>
      <c r="B186" s="122"/>
      <c r="C186" s="122"/>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row>
    <row r="187" spans="1:28" ht="15.75" x14ac:dyDescent="0.25">
      <c r="A187" s="68"/>
      <c r="B187" s="69"/>
      <c r="C187" s="69"/>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row>
    <row r="188" spans="1:28" ht="15.75" x14ac:dyDescent="0.25">
      <c r="A188" s="6"/>
      <c r="B188" s="66"/>
      <c r="C188" s="66"/>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row>
    <row r="189" spans="1:28" ht="15.75" x14ac:dyDescent="0.25">
      <c r="A189" s="6"/>
      <c r="B189" s="66"/>
      <c r="C189" s="66"/>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row>
    <row r="190" spans="1:28" ht="15.75" x14ac:dyDescent="0.25">
      <c r="A190" s="6"/>
      <c r="B190" s="66"/>
      <c r="C190" s="66"/>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row>
    <row r="197" spans="1:23" ht="15.75" x14ac:dyDescent="0.25">
      <c r="A197" s="36" t="s">
        <v>92</v>
      </c>
      <c r="B197" s="37"/>
      <c r="C197" s="37"/>
      <c r="D197" s="37"/>
      <c r="E197" s="37"/>
      <c r="F197" s="37"/>
      <c r="G197" s="37"/>
      <c r="H197" s="37"/>
      <c r="I197" s="37"/>
      <c r="J197" s="37"/>
      <c r="K197" s="37"/>
      <c r="L197" s="37"/>
      <c r="M197" s="37"/>
      <c r="N197" s="37"/>
      <c r="O197" s="37"/>
      <c r="P197" s="37"/>
      <c r="Q197" s="37"/>
      <c r="R197" s="37"/>
      <c r="S197" s="37"/>
      <c r="T197" s="37"/>
      <c r="U197" s="37"/>
      <c r="V197" s="37"/>
      <c r="W197" s="37"/>
    </row>
    <row r="198" spans="1:23" s="39" customFormat="1" ht="15.75" x14ac:dyDescent="0.25">
      <c r="A198" s="111" t="s">
        <v>73</v>
      </c>
      <c r="B198" s="111"/>
      <c r="C198" s="111"/>
      <c r="D198" s="111"/>
      <c r="E198" s="111"/>
      <c r="F198" s="111"/>
    </row>
    <row r="199" spans="1:23" s="39" customFormat="1" ht="15.75" x14ac:dyDescent="0.25">
      <c r="A199" s="123" t="s">
        <v>74</v>
      </c>
      <c r="B199" s="123"/>
      <c r="C199" s="123"/>
      <c r="D199" s="123"/>
      <c r="E199" s="123"/>
      <c r="F199" s="123"/>
    </row>
    <row r="200" spans="1:23" ht="15.75" x14ac:dyDescent="0.25">
      <c r="A200" s="106" t="s">
        <v>46</v>
      </c>
      <c r="B200" s="43"/>
      <c r="C200" s="43"/>
      <c r="D200" s="106" t="s">
        <v>51</v>
      </c>
      <c r="E200" s="106"/>
      <c r="F200" s="106"/>
    </row>
    <row r="201" spans="1:23" ht="15.75" x14ac:dyDescent="0.25">
      <c r="A201" s="106"/>
      <c r="B201" s="43"/>
      <c r="C201" s="44" t="s">
        <v>47</v>
      </c>
      <c r="D201" s="44" t="s">
        <v>48</v>
      </c>
      <c r="E201" s="44" t="s">
        <v>49</v>
      </c>
      <c r="F201" s="44" t="s">
        <v>50</v>
      </c>
    </row>
    <row r="202" spans="1:23" ht="15.75" x14ac:dyDescent="0.25">
      <c r="A202" s="45" t="s">
        <v>25</v>
      </c>
      <c r="B202" s="43"/>
      <c r="C202" s="43"/>
      <c r="D202" s="64">
        <v>0</v>
      </c>
      <c r="E202" s="64">
        <v>0</v>
      </c>
      <c r="F202" s="64">
        <v>0</v>
      </c>
      <c r="G202">
        <v>1</v>
      </c>
      <c r="H202">
        <f>D222*G202</f>
        <v>0</v>
      </c>
      <c r="J202" t="e">
        <f>D202/E202</f>
        <v>#DIV/0!</v>
      </c>
      <c r="K202" t="e">
        <f>E202/F202</f>
        <v>#DIV/0!</v>
      </c>
      <c r="N202" s="73" t="s">
        <v>2</v>
      </c>
      <c r="O202" s="118" t="s">
        <v>94</v>
      </c>
      <c r="P202" s="118"/>
      <c r="Q202" s="118"/>
    </row>
    <row r="203" spans="1:23" ht="15.75" x14ac:dyDescent="0.25">
      <c r="A203" s="45" t="s">
        <v>24</v>
      </c>
      <c r="B203" s="43"/>
      <c r="C203" s="43"/>
      <c r="D203" s="64">
        <v>0</v>
      </c>
      <c r="E203" s="64">
        <v>0</v>
      </c>
      <c r="F203" s="64">
        <v>0</v>
      </c>
      <c r="G203">
        <v>1</v>
      </c>
      <c r="H203">
        <f t="shared" ref="H203:H217" si="27">D223*G203</f>
        <v>0</v>
      </c>
      <c r="J203" t="e">
        <f t="shared" ref="J203:J217" si="28">D203/E203</f>
        <v>#DIV/0!</v>
      </c>
      <c r="K203" t="e">
        <f t="shared" ref="K203:K217" si="29">E203/F203</f>
        <v>#DIV/0!</v>
      </c>
      <c r="N203" s="45" t="s">
        <v>25</v>
      </c>
      <c r="O203" s="9">
        <v>0</v>
      </c>
      <c r="P203" s="9">
        <v>0</v>
      </c>
      <c r="Q203" s="9">
        <v>0</v>
      </c>
    </row>
    <row r="204" spans="1:23" ht="15.75" x14ac:dyDescent="0.25">
      <c r="A204" s="45" t="s">
        <v>32</v>
      </c>
      <c r="B204" s="43"/>
      <c r="C204" s="43">
        <v>0.05</v>
      </c>
      <c r="D204" s="65">
        <v>3.12</v>
      </c>
      <c r="E204" s="65">
        <v>1.8720000000000001</v>
      </c>
      <c r="F204" s="65">
        <v>1.1232</v>
      </c>
      <c r="G204">
        <f t="shared" ref="G203:G217" si="30">D204/D224</f>
        <v>0.4</v>
      </c>
      <c r="H204">
        <f t="shared" si="27"/>
        <v>3.12</v>
      </c>
      <c r="J204">
        <f t="shared" si="28"/>
        <v>1.6666666666666665</v>
      </c>
      <c r="K204">
        <f t="shared" si="29"/>
        <v>1.6666666666666667</v>
      </c>
      <c r="N204" s="45" t="s">
        <v>24</v>
      </c>
      <c r="O204" s="9">
        <v>0</v>
      </c>
      <c r="P204" s="9">
        <v>0</v>
      </c>
      <c r="Q204" s="9">
        <v>0</v>
      </c>
    </row>
    <row r="205" spans="1:23" ht="15.75" x14ac:dyDescent="0.25">
      <c r="A205" s="45" t="s">
        <v>33</v>
      </c>
      <c r="B205" s="43"/>
      <c r="C205" s="43">
        <v>0.1</v>
      </c>
      <c r="D205" s="65">
        <v>15.6</v>
      </c>
      <c r="E205" s="65">
        <v>9.36</v>
      </c>
      <c r="F205" s="65">
        <v>5.6159999999999997</v>
      </c>
      <c r="G205">
        <f t="shared" si="30"/>
        <v>0.83333333333333337</v>
      </c>
      <c r="H205">
        <f t="shared" si="27"/>
        <v>15.6</v>
      </c>
      <c r="J205">
        <f t="shared" si="28"/>
        <v>1.6666666666666667</v>
      </c>
      <c r="K205">
        <f t="shared" si="29"/>
        <v>1.6666666666666667</v>
      </c>
      <c r="N205" s="45" t="s">
        <v>32</v>
      </c>
      <c r="O205" s="9">
        <v>0</v>
      </c>
      <c r="P205" s="9">
        <v>0</v>
      </c>
      <c r="Q205" s="9">
        <v>0</v>
      </c>
    </row>
    <row r="206" spans="1:23" ht="15.75" x14ac:dyDescent="0.25">
      <c r="A206" s="45" t="s">
        <v>34</v>
      </c>
      <c r="B206" s="46">
        <v>1</v>
      </c>
      <c r="C206" s="43">
        <v>0.4</v>
      </c>
      <c r="D206" s="64">
        <v>62.4</v>
      </c>
      <c r="E206" s="64">
        <v>37.44</v>
      </c>
      <c r="F206" s="64">
        <v>22.463999999999999</v>
      </c>
      <c r="G206">
        <f t="shared" si="30"/>
        <v>0.83333333333333337</v>
      </c>
      <c r="H206">
        <f t="shared" si="27"/>
        <v>62.4</v>
      </c>
      <c r="J206">
        <f t="shared" si="28"/>
        <v>1.6666666666666667</v>
      </c>
      <c r="K206">
        <f t="shared" si="29"/>
        <v>1.6666666666666667</v>
      </c>
      <c r="N206" s="45" t="s">
        <v>33</v>
      </c>
      <c r="O206" s="9">
        <f t="shared" ref="O206:O218" si="31">D205/D204</f>
        <v>5</v>
      </c>
      <c r="P206" s="9">
        <f t="shared" ref="P206:P218" si="32">E205/E204</f>
        <v>4.9999999999999991</v>
      </c>
      <c r="Q206" s="9">
        <f t="shared" ref="Q206:Q218" si="33">F205/F204</f>
        <v>5</v>
      </c>
    </row>
    <row r="207" spans="1:23" ht="15.75" x14ac:dyDescent="0.25">
      <c r="A207" s="45" t="s">
        <v>35</v>
      </c>
      <c r="B207" s="46">
        <v>5</v>
      </c>
      <c r="C207" s="47"/>
      <c r="D207" s="65">
        <v>156</v>
      </c>
      <c r="E207" s="65">
        <v>93.6</v>
      </c>
      <c r="F207" s="65">
        <v>56.16</v>
      </c>
      <c r="G207">
        <f t="shared" si="30"/>
        <v>1.1111111111111112</v>
      </c>
      <c r="H207">
        <f t="shared" si="27"/>
        <v>156</v>
      </c>
      <c r="J207">
        <f t="shared" si="28"/>
        <v>1.6666666666666667</v>
      </c>
      <c r="K207">
        <f t="shared" si="29"/>
        <v>1.6666666666666667</v>
      </c>
      <c r="N207" s="45" t="s">
        <v>34</v>
      </c>
      <c r="O207" s="9">
        <f t="shared" si="31"/>
        <v>4</v>
      </c>
      <c r="P207" s="9">
        <f t="shared" si="32"/>
        <v>4</v>
      </c>
      <c r="Q207" s="9">
        <f t="shared" si="33"/>
        <v>4</v>
      </c>
    </row>
    <row r="208" spans="1:23" ht="15.75" x14ac:dyDescent="0.25">
      <c r="A208" s="45" t="s">
        <v>36</v>
      </c>
      <c r="B208" s="46">
        <v>10</v>
      </c>
      <c r="C208" s="43">
        <f t="shared" ref="C208:C217" si="34">EXP(LN(0.5)*B207/10)</f>
        <v>0.70710678118654757</v>
      </c>
      <c r="D208" s="65">
        <v>110.308657865101</v>
      </c>
      <c r="E208" s="65">
        <v>66.185194719060902</v>
      </c>
      <c r="F208" s="65">
        <v>39.711116831436499</v>
      </c>
      <c r="G208">
        <f t="shared" si="30"/>
        <v>1.1111111111111065</v>
      </c>
      <c r="H208">
        <f t="shared" si="27"/>
        <v>110.308657865101</v>
      </c>
      <c r="J208">
        <f t="shared" si="28"/>
        <v>1.666666666666659</v>
      </c>
      <c r="K208">
        <f t="shared" si="29"/>
        <v>1.6666666666666685</v>
      </c>
      <c r="M208" s="39"/>
      <c r="N208" s="45" t="s">
        <v>35</v>
      </c>
      <c r="O208" s="9">
        <f t="shared" si="31"/>
        <v>2.5</v>
      </c>
      <c r="P208" s="9">
        <f t="shared" si="32"/>
        <v>2.5</v>
      </c>
      <c r="Q208" s="9">
        <f t="shared" si="33"/>
        <v>2.5</v>
      </c>
    </row>
    <row r="209" spans="1:17" ht="15.75" x14ac:dyDescent="0.25">
      <c r="A209" s="45" t="s">
        <v>37</v>
      </c>
      <c r="B209" s="46">
        <v>15</v>
      </c>
      <c r="C209" s="43">
        <f t="shared" si="34"/>
        <v>0.5</v>
      </c>
      <c r="D209" s="65">
        <v>78</v>
      </c>
      <c r="E209" s="65">
        <v>46.8</v>
      </c>
      <c r="F209" s="65">
        <v>28.08</v>
      </c>
      <c r="G209">
        <f t="shared" si="30"/>
        <v>1.1111111111111112</v>
      </c>
      <c r="H209">
        <f t="shared" si="27"/>
        <v>78</v>
      </c>
      <c r="J209">
        <f t="shared" si="28"/>
        <v>1.6666666666666667</v>
      </c>
      <c r="K209">
        <f t="shared" si="29"/>
        <v>1.6666666666666667</v>
      </c>
      <c r="N209" s="45" t="s">
        <v>36</v>
      </c>
      <c r="O209" s="9">
        <f t="shared" si="31"/>
        <v>0.70710678118654491</v>
      </c>
      <c r="P209" s="9">
        <f t="shared" si="32"/>
        <v>0.70710678118654813</v>
      </c>
      <c r="Q209" s="9">
        <f t="shared" si="33"/>
        <v>0.70710678118654735</v>
      </c>
    </row>
    <row r="210" spans="1:17" ht="15.75" x14ac:dyDescent="0.25">
      <c r="A210" s="45" t="s">
        <v>38</v>
      </c>
      <c r="B210" s="46">
        <v>20</v>
      </c>
      <c r="C210" s="43">
        <f t="shared" si="34"/>
        <v>0.35355339059327379</v>
      </c>
      <c r="D210" s="65">
        <v>55.154328932550698</v>
      </c>
      <c r="E210" s="65">
        <v>33.092597359530401</v>
      </c>
      <c r="F210" s="65">
        <v>19.855558415718299</v>
      </c>
      <c r="G210">
        <f t="shared" si="30"/>
        <v>1.1111111111111116</v>
      </c>
      <c r="H210">
        <f t="shared" si="27"/>
        <v>55.15432893255069</v>
      </c>
      <c r="J210">
        <f t="shared" si="28"/>
        <v>1.6666666666666676</v>
      </c>
      <c r="K210">
        <f t="shared" si="29"/>
        <v>1.6666666666666619</v>
      </c>
      <c r="N210" s="45" t="s">
        <v>37</v>
      </c>
      <c r="O210" s="9">
        <f t="shared" si="31"/>
        <v>0.70710678118655024</v>
      </c>
      <c r="P210" s="9">
        <f t="shared" si="32"/>
        <v>0.70710678118654691</v>
      </c>
      <c r="Q210" s="9">
        <f t="shared" si="33"/>
        <v>0.70710678118654768</v>
      </c>
    </row>
    <row r="211" spans="1:17" ht="15.75" x14ac:dyDescent="0.25">
      <c r="A211" s="45" t="s">
        <v>39</v>
      </c>
      <c r="B211" s="46">
        <v>25</v>
      </c>
      <c r="C211" s="43">
        <f t="shared" si="34"/>
        <v>0.25</v>
      </c>
      <c r="D211" s="65">
        <v>39</v>
      </c>
      <c r="E211" s="65">
        <v>23.4</v>
      </c>
      <c r="F211" s="65">
        <v>14.04</v>
      </c>
      <c r="G211">
        <f t="shared" si="30"/>
        <v>1.1111111111111112</v>
      </c>
      <c r="H211">
        <f t="shared" si="27"/>
        <v>39</v>
      </c>
      <c r="J211">
        <f t="shared" si="28"/>
        <v>1.6666666666666667</v>
      </c>
      <c r="K211">
        <f t="shared" si="29"/>
        <v>1.6666666666666667</v>
      </c>
      <c r="N211" s="45" t="s">
        <v>38</v>
      </c>
      <c r="O211" s="9">
        <f t="shared" si="31"/>
        <v>0.70710678118654735</v>
      </c>
      <c r="P211" s="9">
        <f t="shared" si="32"/>
        <v>0.70710678118654713</v>
      </c>
      <c r="Q211" s="9">
        <f t="shared" si="33"/>
        <v>0.70710678118654913</v>
      </c>
    </row>
    <row r="212" spans="1:17" ht="15.75" x14ac:dyDescent="0.25">
      <c r="A212" s="45" t="s">
        <v>40</v>
      </c>
      <c r="B212" s="46">
        <v>30</v>
      </c>
      <c r="C212" s="43">
        <f t="shared" si="34"/>
        <v>0.17677669529663689</v>
      </c>
      <c r="D212" s="65">
        <v>27.577164466275399</v>
      </c>
      <c r="E212" s="65">
        <v>16.546298679765201</v>
      </c>
      <c r="F212" s="65">
        <v>9.92777920785913</v>
      </c>
      <c r="G212">
        <f t="shared" si="30"/>
        <v>1</v>
      </c>
      <c r="H212">
        <f t="shared" si="27"/>
        <v>27.577164466275399</v>
      </c>
      <c r="J212">
        <f t="shared" si="28"/>
        <v>1.6666666666666705</v>
      </c>
      <c r="K212">
        <f t="shared" si="29"/>
        <v>1.666666666666665</v>
      </c>
      <c r="N212" s="45" t="s">
        <v>39</v>
      </c>
      <c r="O212" s="9">
        <f t="shared" si="31"/>
        <v>0.70710678118654768</v>
      </c>
      <c r="P212" s="9">
        <f t="shared" si="32"/>
        <v>0.70710678118654802</v>
      </c>
      <c r="Q212" s="9">
        <f t="shared" si="33"/>
        <v>0.70710678118654591</v>
      </c>
    </row>
    <row r="213" spans="1:17" ht="15.75" x14ac:dyDescent="0.25">
      <c r="A213" s="45" t="s">
        <v>41</v>
      </c>
      <c r="B213" s="46">
        <v>35</v>
      </c>
      <c r="C213" s="43">
        <f t="shared" si="34"/>
        <v>0.12500000000000003</v>
      </c>
      <c r="D213" s="65">
        <v>19.5</v>
      </c>
      <c r="E213" s="65">
        <v>11.7</v>
      </c>
      <c r="F213" s="65">
        <v>7.02</v>
      </c>
      <c r="G213">
        <f t="shared" si="30"/>
        <v>1</v>
      </c>
      <c r="H213">
        <f t="shared" si="27"/>
        <v>19.5</v>
      </c>
      <c r="J213">
        <f t="shared" si="28"/>
        <v>1.6666666666666667</v>
      </c>
      <c r="K213">
        <f t="shared" si="29"/>
        <v>1.6666666666666667</v>
      </c>
      <c r="N213" s="45" t="s">
        <v>40</v>
      </c>
      <c r="O213" s="9">
        <f t="shared" si="31"/>
        <v>0.70710678118654868</v>
      </c>
      <c r="P213" s="9">
        <f t="shared" si="32"/>
        <v>0.70710678118654713</v>
      </c>
      <c r="Q213" s="9">
        <f t="shared" si="33"/>
        <v>0.70710678118654779</v>
      </c>
    </row>
    <row r="214" spans="1:17" ht="15.75" x14ac:dyDescent="0.25">
      <c r="A214" s="45" t="s">
        <v>42</v>
      </c>
      <c r="B214" s="46">
        <v>40</v>
      </c>
      <c r="C214" s="43">
        <f>EXP(LN(0.5)*B213/10)</f>
        <v>8.8388347648318447E-2</v>
      </c>
      <c r="D214" s="65">
        <v>13.788582233137699</v>
      </c>
      <c r="E214" s="65">
        <v>8.2731493398826093</v>
      </c>
      <c r="F214" s="65">
        <v>4.9638896039295597</v>
      </c>
      <c r="G214">
        <f t="shared" si="30"/>
        <v>1</v>
      </c>
      <c r="H214">
        <f t="shared" si="27"/>
        <v>13.788582233137699</v>
      </c>
      <c r="J214">
        <f t="shared" si="28"/>
        <v>1.6666666666666687</v>
      </c>
      <c r="K214">
        <f t="shared" si="29"/>
        <v>1.6666666666666687</v>
      </c>
      <c r="N214" s="45" t="s">
        <v>41</v>
      </c>
      <c r="O214" s="9">
        <f t="shared" si="31"/>
        <v>0.70710678118654635</v>
      </c>
      <c r="P214" s="9">
        <f t="shared" si="32"/>
        <v>0.70710678118654802</v>
      </c>
      <c r="Q214" s="9">
        <f t="shared" si="33"/>
        <v>0.70710678118654724</v>
      </c>
    </row>
    <row r="215" spans="1:17" ht="15.75" x14ac:dyDescent="0.25">
      <c r="A215" s="45" t="s">
        <v>43</v>
      </c>
      <c r="B215" s="46">
        <v>45</v>
      </c>
      <c r="C215" s="43">
        <f t="shared" si="34"/>
        <v>6.25E-2</v>
      </c>
      <c r="D215" s="65">
        <v>9.75</v>
      </c>
      <c r="E215" s="65">
        <v>5.85</v>
      </c>
      <c r="F215" s="65">
        <v>3.51</v>
      </c>
      <c r="G215">
        <f t="shared" si="30"/>
        <v>1</v>
      </c>
      <c r="H215">
        <f t="shared" si="27"/>
        <v>9.75</v>
      </c>
      <c r="J215">
        <f t="shared" si="28"/>
        <v>1.6666666666666667</v>
      </c>
      <c r="K215">
        <f t="shared" si="29"/>
        <v>1.6666666666666667</v>
      </c>
      <c r="N215" s="45" t="s">
        <v>42</v>
      </c>
      <c r="O215" s="9">
        <f t="shared" si="31"/>
        <v>0.70710678118654868</v>
      </c>
      <c r="P215" s="9">
        <f t="shared" si="32"/>
        <v>0.70710678118654779</v>
      </c>
      <c r="Q215" s="9">
        <f t="shared" si="33"/>
        <v>0.70710678118654702</v>
      </c>
    </row>
    <row r="216" spans="1:17" ht="15.75" x14ac:dyDescent="0.25">
      <c r="A216" s="45" t="s">
        <v>44</v>
      </c>
      <c r="B216" s="46">
        <v>50</v>
      </c>
      <c r="C216" s="43">
        <f t="shared" si="34"/>
        <v>4.4194173824159223E-2</v>
      </c>
      <c r="D216" s="65">
        <v>6.8942911165688399</v>
      </c>
      <c r="E216" s="65">
        <v>4.1365746699413002</v>
      </c>
      <c r="F216" s="65">
        <v>2.4819448019647798</v>
      </c>
      <c r="G216">
        <f t="shared" si="30"/>
        <v>1</v>
      </c>
      <c r="H216">
        <f t="shared" si="27"/>
        <v>6.8942911165688399</v>
      </c>
      <c r="J216">
        <f t="shared" si="28"/>
        <v>1.6666666666666681</v>
      </c>
      <c r="K216">
        <f t="shared" si="29"/>
        <v>1.6666666666666667</v>
      </c>
      <c r="N216" s="45" t="s">
        <v>43</v>
      </c>
      <c r="O216" s="9">
        <f t="shared" si="31"/>
        <v>0.70710678118654635</v>
      </c>
      <c r="P216" s="9">
        <f t="shared" si="32"/>
        <v>0.70710678118654724</v>
      </c>
      <c r="Q216" s="9">
        <f t="shared" si="33"/>
        <v>0.70710678118654802</v>
      </c>
    </row>
    <row r="217" spans="1:17" ht="15.75" x14ac:dyDescent="0.25">
      <c r="A217" s="45" t="s">
        <v>45</v>
      </c>
      <c r="B217" s="46">
        <v>55</v>
      </c>
      <c r="C217" s="43">
        <f t="shared" si="34"/>
        <v>3.125E-2</v>
      </c>
      <c r="D217" s="65">
        <v>4.875</v>
      </c>
      <c r="E217" s="65">
        <v>2.9249999999999998</v>
      </c>
      <c r="F217" s="65">
        <v>1.7549999999999999</v>
      </c>
      <c r="G217">
        <f t="shared" si="30"/>
        <v>1</v>
      </c>
      <c r="H217">
        <f t="shared" si="27"/>
        <v>4.875</v>
      </c>
      <c r="J217">
        <f t="shared" si="28"/>
        <v>1.6666666666666667</v>
      </c>
      <c r="K217">
        <f t="shared" si="29"/>
        <v>1.6666666666666667</v>
      </c>
      <c r="N217" s="45" t="s">
        <v>44</v>
      </c>
      <c r="O217" s="9">
        <f t="shared" si="31"/>
        <v>0.70710678118654768</v>
      </c>
      <c r="P217" s="9">
        <f t="shared" si="32"/>
        <v>0.70710678118654713</v>
      </c>
      <c r="Q217" s="9">
        <f t="shared" si="33"/>
        <v>0.70710678118654702</v>
      </c>
    </row>
    <row r="218" spans="1:17" ht="15.75" x14ac:dyDescent="0.25">
      <c r="A218" s="43"/>
      <c r="B218" s="46"/>
      <c r="C218" s="43"/>
      <c r="D218" s="48"/>
      <c r="E218" s="48"/>
      <c r="F218" s="48"/>
      <c r="N218" s="45" t="s">
        <v>45</v>
      </c>
      <c r="O218" s="9">
        <f t="shared" si="31"/>
        <v>0.70710678118654735</v>
      </c>
      <c r="P218" s="9">
        <f t="shared" si="32"/>
        <v>0.70710678118654802</v>
      </c>
      <c r="Q218" s="9">
        <f t="shared" si="33"/>
        <v>0.70710678118654802</v>
      </c>
    </row>
    <row r="219" spans="1:17" ht="15.75" x14ac:dyDescent="0.25">
      <c r="A219" s="107" t="s">
        <v>75</v>
      </c>
      <c r="B219" s="107"/>
      <c r="C219" s="107"/>
      <c r="D219" s="107"/>
      <c r="E219" s="107"/>
      <c r="F219" s="107"/>
    </row>
    <row r="220" spans="1:17" ht="15.75" x14ac:dyDescent="0.25">
      <c r="A220" s="120" t="s">
        <v>2</v>
      </c>
      <c r="B220" s="43"/>
      <c r="C220" s="43"/>
      <c r="D220" s="106" t="s">
        <v>51</v>
      </c>
      <c r="E220" s="106"/>
      <c r="F220" s="106"/>
    </row>
    <row r="221" spans="1:17" ht="15.75" x14ac:dyDescent="0.25">
      <c r="A221" s="120"/>
      <c r="B221" s="43"/>
      <c r="C221" s="44" t="s">
        <v>47</v>
      </c>
      <c r="D221" s="44" t="s">
        <v>48</v>
      </c>
      <c r="E221" s="44" t="s">
        <v>49</v>
      </c>
      <c r="F221" s="44" t="s">
        <v>50</v>
      </c>
    </row>
    <row r="222" spans="1:17" ht="15.75" x14ac:dyDescent="0.25">
      <c r="A222" s="45" t="s">
        <v>25</v>
      </c>
      <c r="B222" s="43"/>
      <c r="C222" s="43"/>
      <c r="D222" s="64">
        <v>0</v>
      </c>
      <c r="E222" s="64">
        <v>0</v>
      </c>
      <c r="F222" s="130">
        <v>0</v>
      </c>
      <c r="G222" s="131">
        <v>1</v>
      </c>
      <c r="H222">
        <f>D222*G222</f>
        <v>0</v>
      </c>
      <c r="J222" t="e">
        <f>D222/E222</f>
        <v>#DIV/0!</v>
      </c>
      <c r="K222" t="e">
        <f>E222/F222</f>
        <v>#DIV/0!</v>
      </c>
      <c r="N222" s="73" t="s">
        <v>2</v>
      </c>
      <c r="O222" s="118" t="s">
        <v>93</v>
      </c>
      <c r="P222" s="118"/>
      <c r="Q222" s="118"/>
    </row>
    <row r="223" spans="1:17" ht="15.75" x14ac:dyDescent="0.25">
      <c r="A223" s="45" t="s">
        <v>24</v>
      </c>
      <c r="B223" s="43"/>
      <c r="C223" s="43"/>
      <c r="D223" s="64">
        <v>0</v>
      </c>
      <c r="E223" s="64">
        <v>0</v>
      </c>
      <c r="F223" s="130">
        <v>0</v>
      </c>
      <c r="G223" s="131">
        <v>1</v>
      </c>
      <c r="H223">
        <f t="shared" ref="H223:H237" si="35">D223*G223</f>
        <v>0</v>
      </c>
      <c r="J223" t="e">
        <f t="shared" ref="J223:J233" si="36">D223/E223</f>
        <v>#DIV/0!</v>
      </c>
      <c r="K223" t="e">
        <f t="shared" ref="K223:K233" si="37">E223/F223</f>
        <v>#DIV/0!</v>
      </c>
      <c r="N223" s="45" t="s">
        <v>25</v>
      </c>
      <c r="O223" s="9">
        <v>0</v>
      </c>
      <c r="P223" s="9">
        <v>0</v>
      </c>
      <c r="Q223" s="9">
        <v>0</v>
      </c>
    </row>
    <row r="224" spans="1:17" ht="15.75" x14ac:dyDescent="0.25">
      <c r="A224" s="45" t="s">
        <v>32</v>
      </c>
      <c r="B224" s="43"/>
      <c r="C224" s="43">
        <v>0.05</v>
      </c>
      <c r="D224" s="64">
        <v>7.8</v>
      </c>
      <c r="E224" s="64">
        <v>4.68</v>
      </c>
      <c r="F224" s="64">
        <v>2.8079999999999998</v>
      </c>
      <c r="G224">
        <v>5.0999999999999996</v>
      </c>
      <c r="H224">
        <f t="shared" si="35"/>
        <v>39.779999999999994</v>
      </c>
      <c r="J224">
        <f t="shared" si="36"/>
        <v>1.6666666666666667</v>
      </c>
      <c r="K224">
        <f t="shared" si="37"/>
        <v>1.6666666666666667</v>
      </c>
      <c r="N224" s="45" t="s">
        <v>24</v>
      </c>
      <c r="O224" s="9">
        <v>0</v>
      </c>
      <c r="P224" s="9">
        <v>0</v>
      </c>
      <c r="Q224" s="9">
        <v>0</v>
      </c>
    </row>
    <row r="225" spans="1:17" ht="15.75" x14ac:dyDescent="0.25">
      <c r="A225" s="45" t="s">
        <v>33</v>
      </c>
      <c r="B225" s="43"/>
      <c r="C225" s="43">
        <v>0.1</v>
      </c>
      <c r="D225" s="65">
        <v>18.72</v>
      </c>
      <c r="E225" s="65">
        <v>11.231999999999999</v>
      </c>
      <c r="F225" s="65">
        <v>6.7392000000000003</v>
      </c>
      <c r="G225">
        <v>4.25</v>
      </c>
      <c r="H225">
        <f t="shared" si="35"/>
        <v>79.56</v>
      </c>
      <c r="J225">
        <f t="shared" si="36"/>
        <v>1.6666666666666667</v>
      </c>
      <c r="K225">
        <f t="shared" si="37"/>
        <v>1.6666666666666665</v>
      </c>
      <c r="N225" s="45" t="s">
        <v>32</v>
      </c>
      <c r="O225" s="9">
        <v>0</v>
      </c>
      <c r="P225" s="9">
        <v>0</v>
      </c>
      <c r="Q225" s="9">
        <v>0</v>
      </c>
    </row>
    <row r="226" spans="1:17" ht="15.75" x14ac:dyDescent="0.25">
      <c r="A226" s="45" t="s">
        <v>34</v>
      </c>
      <c r="B226" s="46">
        <v>1</v>
      </c>
      <c r="C226" s="43">
        <v>0.4</v>
      </c>
      <c r="D226" s="64">
        <v>74.88</v>
      </c>
      <c r="E226" s="64">
        <v>44.927999999999997</v>
      </c>
      <c r="F226" s="64">
        <v>26.956800000000001</v>
      </c>
      <c r="G226">
        <v>1.05</v>
      </c>
      <c r="H226">
        <f t="shared" si="35"/>
        <v>78.623999999999995</v>
      </c>
      <c r="J226">
        <f t="shared" si="36"/>
        <v>1.6666666666666667</v>
      </c>
      <c r="K226">
        <f t="shared" si="37"/>
        <v>1.6666666666666665</v>
      </c>
      <c r="N226" s="45" t="s">
        <v>33</v>
      </c>
      <c r="O226" s="9">
        <f t="shared" ref="O226:O238" si="38">D225/D224</f>
        <v>2.4</v>
      </c>
      <c r="P226" s="9">
        <f t="shared" ref="P226:P238" si="39">E225/E224</f>
        <v>2.4</v>
      </c>
      <c r="Q226" s="9">
        <f t="shared" ref="Q226:Q238" si="40">F225/F224</f>
        <v>2.4000000000000004</v>
      </c>
    </row>
    <row r="227" spans="1:17" ht="15.75" x14ac:dyDescent="0.25">
      <c r="A227" s="45" t="s">
        <v>35</v>
      </c>
      <c r="B227" s="46">
        <v>5</v>
      </c>
      <c r="C227" s="47"/>
      <c r="D227" s="64">
        <v>140.4</v>
      </c>
      <c r="E227" s="64">
        <v>84.24</v>
      </c>
      <c r="F227" s="130">
        <v>50.543999999999997</v>
      </c>
      <c r="G227" s="131">
        <v>0.4</v>
      </c>
      <c r="H227">
        <f t="shared" si="35"/>
        <v>56.160000000000004</v>
      </c>
      <c r="J227">
        <f t="shared" si="36"/>
        <v>1.6666666666666667</v>
      </c>
      <c r="K227">
        <f t="shared" si="37"/>
        <v>1.6666666666666667</v>
      </c>
      <c r="N227" s="45" t="s">
        <v>34</v>
      </c>
      <c r="O227" s="9">
        <f t="shared" si="38"/>
        <v>4</v>
      </c>
      <c r="P227" s="9">
        <f t="shared" si="39"/>
        <v>4</v>
      </c>
      <c r="Q227" s="9">
        <f t="shared" si="40"/>
        <v>4</v>
      </c>
    </row>
    <row r="228" spans="1:17" ht="15.75" x14ac:dyDescent="0.25">
      <c r="A228" s="45" t="s">
        <v>36</v>
      </c>
      <c r="B228" s="46">
        <v>10</v>
      </c>
      <c r="C228" s="43">
        <f t="shared" ref="C228:C237" si="41">EXP(LN(0.5)*B227/10)</f>
        <v>0.70710678118654757</v>
      </c>
      <c r="D228" s="64">
        <v>99.277792078591304</v>
      </c>
      <c r="E228" s="64">
        <v>59.566675247154798</v>
      </c>
      <c r="F228" s="130">
        <v>35.740005148292902</v>
      </c>
      <c r="G228" s="131">
        <v>0.55000000000000004</v>
      </c>
      <c r="H228">
        <f t="shared" si="35"/>
        <v>54.602785643225225</v>
      </c>
      <c r="J228">
        <f t="shared" si="36"/>
        <v>1.6666666666666663</v>
      </c>
      <c r="K228">
        <f t="shared" si="37"/>
        <v>1.6666666666666656</v>
      </c>
      <c r="N228" s="45" t="s">
        <v>35</v>
      </c>
      <c r="O228" s="9">
        <f t="shared" si="38"/>
        <v>1.8750000000000002</v>
      </c>
      <c r="P228" s="9">
        <f t="shared" si="39"/>
        <v>1.875</v>
      </c>
      <c r="Q228" s="9">
        <f t="shared" si="40"/>
        <v>1.8749999999999998</v>
      </c>
    </row>
    <row r="229" spans="1:17" ht="15.75" x14ac:dyDescent="0.25">
      <c r="A229" s="45" t="s">
        <v>37</v>
      </c>
      <c r="B229" s="46">
        <v>15</v>
      </c>
      <c r="C229" s="43">
        <f t="shared" si="41"/>
        <v>0.5</v>
      </c>
      <c r="D229" s="64">
        <v>70.2</v>
      </c>
      <c r="E229" s="64">
        <v>42.12</v>
      </c>
      <c r="F229" s="130">
        <v>25.271999999999998</v>
      </c>
      <c r="G229" s="132"/>
      <c r="H229">
        <f>H228</f>
        <v>54.602785643225225</v>
      </c>
      <c r="J229">
        <f t="shared" si="36"/>
        <v>1.6666666666666667</v>
      </c>
      <c r="K229">
        <f t="shared" si="37"/>
        <v>1.6666666666666667</v>
      </c>
      <c r="N229" s="45" t="s">
        <v>36</v>
      </c>
      <c r="O229" s="9">
        <f t="shared" si="38"/>
        <v>0.70710678118654768</v>
      </c>
      <c r="P229" s="9">
        <f t="shared" si="39"/>
        <v>0.70710678118654802</v>
      </c>
      <c r="Q229" s="9">
        <f t="shared" si="40"/>
        <v>0.70710678118654846</v>
      </c>
    </row>
    <row r="230" spans="1:17" ht="15.75" x14ac:dyDescent="0.25">
      <c r="A230" s="45" t="s">
        <v>38</v>
      </c>
      <c r="B230" s="46">
        <v>20</v>
      </c>
      <c r="C230" s="43">
        <f t="shared" si="41"/>
        <v>0.35355339059327379</v>
      </c>
      <c r="D230" s="64">
        <v>49.638896039295602</v>
      </c>
      <c r="E230" s="64">
        <v>29.783337623577399</v>
      </c>
      <c r="F230" s="130">
        <v>17.870002574146401</v>
      </c>
      <c r="G230" s="131">
        <v>1</v>
      </c>
      <c r="H230">
        <f t="shared" si="35"/>
        <v>49.638896039295602</v>
      </c>
      <c r="J230">
        <f t="shared" si="36"/>
        <v>1.6666666666666645</v>
      </c>
      <c r="K230">
        <f t="shared" si="37"/>
        <v>1.6666666666666703</v>
      </c>
      <c r="N230" s="45" t="s">
        <v>37</v>
      </c>
      <c r="O230" s="9">
        <f t="shared" si="38"/>
        <v>0.70710678118654735</v>
      </c>
      <c r="P230" s="9">
        <f t="shared" si="39"/>
        <v>0.70710678118654702</v>
      </c>
      <c r="Q230" s="9">
        <f t="shared" si="40"/>
        <v>0.70710678118654657</v>
      </c>
    </row>
    <row r="231" spans="1:17" ht="15.75" x14ac:dyDescent="0.25">
      <c r="A231" s="45" t="s">
        <v>39</v>
      </c>
      <c r="B231" s="46">
        <v>25</v>
      </c>
      <c r="C231" s="43">
        <f t="shared" si="41"/>
        <v>0.25</v>
      </c>
      <c r="D231" s="64">
        <v>35.1</v>
      </c>
      <c r="E231" s="64">
        <v>21.06</v>
      </c>
      <c r="F231" s="64">
        <v>12.635999999999999</v>
      </c>
      <c r="G231">
        <v>1.5</v>
      </c>
      <c r="H231">
        <f t="shared" si="35"/>
        <v>52.650000000000006</v>
      </c>
      <c r="J231">
        <f t="shared" si="36"/>
        <v>1.6666666666666667</v>
      </c>
      <c r="K231">
        <f t="shared" si="37"/>
        <v>1.6666666666666667</v>
      </c>
      <c r="N231" s="45" t="s">
        <v>38</v>
      </c>
      <c r="O231" s="9">
        <f t="shared" si="38"/>
        <v>0.70710678118654702</v>
      </c>
      <c r="P231" s="9">
        <f t="shared" si="39"/>
        <v>0.70710678118654802</v>
      </c>
      <c r="Q231" s="9">
        <f t="shared" si="40"/>
        <v>0.70710678118654646</v>
      </c>
    </row>
    <row r="232" spans="1:17" ht="15.75" x14ac:dyDescent="0.25">
      <c r="A232" s="45" t="s">
        <v>40</v>
      </c>
      <c r="B232" s="46">
        <v>30</v>
      </c>
      <c r="C232" s="43">
        <f t="shared" si="41"/>
        <v>0.17677669529663689</v>
      </c>
      <c r="D232" s="64">
        <v>27.577164466275399</v>
      </c>
      <c r="E232" s="64">
        <v>16.546298679765201</v>
      </c>
      <c r="F232" s="64">
        <v>9.92777920785913</v>
      </c>
      <c r="G232">
        <v>1.5</v>
      </c>
      <c r="H232">
        <f t="shared" si="35"/>
        <v>41.365746699413094</v>
      </c>
      <c r="J232">
        <f t="shared" si="36"/>
        <v>1.6666666666666705</v>
      </c>
      <c r="K232">
        <f t="shared" si="37"/>
        <v>1.666666666666665</v>
      </c>
      <c r="N232" s="45" t="s">
        <v>39</v>
      </c>
      <c r="O232" s="9">
        <f t="shared" si="38"/>
        <v>0.70710678118654802</v>
      </c>
      <c r="P232" s="9">
        <f t="shared" si="39"/>
        <v>0.70710678118654702</v>
      </c>
      <c r="Q232" s="9">
        <f t="shared" si="40"/>
        <v>0.70710678118654857</v>
      </c>
    </row>
    <row r="233" spans="1:17" ht="15.75" x14ac:dyDescent="0.25">
      <c r="A233" s="45" t="s">
        <v>41</v>
      </c>
      <c r="B233" s="46">
        <v>35</v>
      </c>
      <c r="C233" s="43">
        <f t="shared" si="41"/>
        <v>0.12500000000000003</v>
      </c>
      <c r="D233" s="64">
        <v>19.5</v>
      </c>
      <c r="E233" s="64">
        <v>11.7</v>
      </c>
      <c r="F233" s="64">
        <v>7.02</v>
      </c>
      <c r="G233">
        <v>2</v>
      </c>
      <c r="H233">
        <f t="shared" si="35"/>
        <v>39</v>
      </c>
      <c r="J233">
        <f t="shared" si="36"/>
        <v>1.6666666666666667</v>
      </c>
      <c r="K233">
        <f t="shared" si="37"/>
        <v>1.6666666666666667</v>
      </c>
      <c r="N233" s="45" t="s">
        <v>40</v>
      </c>
      <c r="O233" s="9">
        <f t="shared" si="38"/>
        <v>0.78567420131838739</v>
      </c>
      <c r="P233" s="9">
        <f t="shared" si="39"/>
        <v>0.78567420131838561</v>
      </c>
      <c r="Q233" s="9">
        <f t="shared" si="40"/>
        <v>0.78567420131838639</v>
      </c>
    </row>
    <row r="234" spans="1:17" ht="15.75" x14ac:dyDescent="0.25">
      <c r="A234" s="45" t="s">
        <v>42</v>
      </c>
      <c r="B234" s="46">
        <v>40</v>
      </c>
      <c r="C234" s="43">
        <f t="shared" si="41"/>
        <v>8.8388347648318447E-2</v>
      </c>
      <c r="D234" s="64">
        <v>13.788582233137699</v>
      </c>
      <c r="E234" s="64">
        <v>8.2731493398826093</v>
      </c>
      <c r="F234" s="64">
        <v>4.9638896039295597</v>
      </c>
      <c r="G234">
        <v>2.2000000000000002</v>
      </c>
      <c r="H234">
        <f t="shared" si="35"/>
        <v>30.334880912902939</v>
      </c>
      <c r="J234">
        <f>D234/E234</f>
        <v>1.6666666666666687</v>
      </c>
      <c r="K234">
        <f>E234/F234</f>
        <v>1.6666666666666687</v>
      </c>
      <c r="N234" s="45" t="s">
        <v>41</v>
      </c>
      <c r="O234" s="9">
        <f t="shared" si="38"/>
        <v>0.70710678118654635</v>
      </c>
      <c r="P234" s="9">
        <f t="shared" si="39"/>
        <v>0.70710678118654802</v>
      </c>
      <c r="Q234" s="9">
        <f t="shared" si="40"/>
        <v>0.70710678118654724</v>
      </c>
    </row>
    <row r="235" spans="1:17" ht="15.75" x14ac:dyDescent="0.25">
      <c r="A235" s="45" t="s">
        <v>43</v>
      </c>
      <c r="B235" s="46">
        <v>45</v>
      </c>
      <c r="C235" s="43">
        <f t="shared" si="41"/>
        <v>6.25E-2</v>
      </c>
      <c r="D235" s="64">
        <v>9.75</v>
      </c>
      <c r="E235" s="64">
        <v>5.85</v>
      </c>
      <c r="F235" s="64">
        <v>3.51</v>
      </c>
      <c r="G235">
        <v>2.2999999999999998</v>
      </c>
      <c r="H235">
        <f t="shared" si="35"/>
        <v>22.424999999999997</v>
      </c>
      <c r="J235">
        <f t="shared" ref="J235:J237" si="42">D235/E235</f>
        <v>1.6666666666666667</v>
      </c>
      <c r="K235">
        <f t="shared" ref="K235:K237" si="43">E235/F235</f>
        <v>1.6666666666666667</v>
      </c>
      <c r="N235" s="45" t="s">
        <v>42</v>
      </c>
      <c r="O235" s="9">
        <f t="shared" si="38"/>
        <v>0.70710678118654868</v>
      </c>
      <c r="P235" s="9">
        <f t="shared" si="39"/>
        <v>0.70710678118654779</v>
      </c>
      <c r="Q235" s="9">
        <f t="shared" si="40"/>
        <v>0.70710678118654702</v>
      </c>
    </row>
    <row r="236" spans="1:17" ht="15.75" x14ac:dyDescent="0.25">
      <c r="A236" s="45" t="s">
        <v>44</v>
      </c>
      <c r="B236" s="46">
        <v>50</v>
      </c>
      <c r="C236" s="43">
        <f>EXP(LN(0.5)*B235/10)</f>
        <v>4.4194173824159223E-2</v>
      </c>
      <c r="D236" s="64">
        <v>6.8942911165688399</v>
      </c>
      <c r="E236" s="64">
        <v>4.1365746699413002</v>
      </c>
      <c r="F236" s="64">
        <v>2.4819448019647798</v>
      </c>
      <c r="G236">
        <v>2.2999999999999998</v>
      </c>
      <c r="H236">
        <f t="shared" si="35"/>
        <v>15.85686956810833</v>
      </c>
      <c r="J236">
        <f t="shared" si="42"/>
        <v>1.6666666666666681</v>
      </c>
      <c r="K236">
        <f t="shared" si="43"/>
        <v>1.6666666666666667</v>
      </c>
      <c r="N236" s="45" t="s">
        <v>43</v>
      </c>
      <c r="O236" s="9">
        <f t="shared" si="38"/>
        <v>0.70710678118654635</v>
      </c>
      <c r="P236" s="9">
        <f t="shared" si="39"/>
        <v>0.70710678118654724</v>
      </c>
      <c r="Q236" s="9">
        <f t="shared" si="40"/>
        <v>0.70710678118654802</v>
      </c>
    </row>
    <row r="237" spans="1:17" ht="15.75" x14ac:dyDescent="0.25">
      <c r="A237" s="45" t="s">
        <v>45</v>
      </c>
      <c r="B237" s="46">
        <v>55</v>
      </c>
      <c r="C237" s="43">
        <f t="shared" si="41"/>
        <v>3.125E-2</v>
      </c>
      <c r="D237" s="64">
        <v>4.875</v>
      </c>
      <c r="E237" s="64">
        <v>2.9249999999999998</v>
      </c>
      <c r="F237" s="64">
        <v>1.7549999999999999</v>
      </c>
      <c r="G237">
        <v>2.1</v>
      </c>
      <c r="H237">
        <f t="shared" si="35"/>
        <v>10.237500000000001</v>
      </c>
      <c r="J237">
        <f t="shared" si="42"/>
        <v>1.6666666666666667</v>
      </c>
      <c r="K237">
        <f t="shared" si="43"/>
        <v>1.6666666666666667</v>
      </c>
      <c r="N237" s="45" t="s">
        <v>44</v>
      </c>
      <c r="O237" s="9">
        <f t="shared" si="38"/>
        <v>0.70710678118654768</v>
      </c>
      <c r="P237" s="9">
        <f t="shared" si="39"/>
        <v>0.70710678118654713</v>
      </c>
      <c r="Q237" s="9">
        <f t="shared" si="40"/>
        <v>0.70710678118654702</v>
      </c>
    </row>
    <row r="238" spans="1:17" ht="15.75" x14ac:dyDescent="0.25">
      <c r="A238" s="35"/>
      <c r="B238" s="35"/>
      <c r="C238" s="42"/>
      <c r="D238" s="35"/>
      <c r="E238" s="35"/>
      <c r="F238" s="35"/>
      <c r="N238" s="45" t="s">
        <v>45</v>
      </c>
      <c r="O238" s="9">
        <f t="shared" si="38"/>
        <v>0.70710678118654735</v>
      </c>
      <c r="P238" s="9">
        <f t="shared" si="39"/>
        <v>0.70710678118654802</v>
      </c>
      <c r="Q238" s="9">
        <f t="shared" si="40"/>
        <v>0.70710678118654802</v>
      </c>
    </row>
    <row r="239" spans="1:17" ht="15.75" x14ac:dyDescent="0.25">
      <c r="A239" s="71"/>
      <c r="B239" s="20"/>
      <c r="C239" s="20"/>
      <c r="D239" s="20"/>
      <c r="E239" s="72"/>
      <c r="F239" s="35"/>
    </row>
    <row r="240" spans="1:17" ht="15.75" x14ac:dyDescent="0.25">
      <c r="A240" s="68"/>
      <c r="B240" s="69"/>
      <c r="C240" s="69"/>
      <c r="D240" s="69"/>
      <c r="E240" s="72"/>
      <c r="F240" s="35"/>
    </row>
    <row r="241" spans="1:5" ht="15.75" x14ac:dyDescent="0.25">
      <c r="A241" s="6"/>
      <c r="B241" s="66"/>
      <c r="C241" s="66"/>
      <c r="D241" s="66"/>
      <c r="E241" s="25"/>
    </row>
    <row r="242" spans="1:5" ht="15.75" x14ac:dyDescent="0.25">
      <c r="A242" s="6"/>
      <c r="B242" s="66"/>
      <c r="C242" s="66"/>
      <c r="D242" s="66"/>
      <c r="E242" s="25"/>
    </row>
    <row r="243" spans="1:5" x14ac:dyDescent="0.25">
      <c r="A243" s="25"/>
      <c r="B243" s="25"/>
      <c r="C243" s="25"/>
      <c r="D243" s="25"/>
      <c r="E243" s="25"/>
    </row>
    <row r="244" spans="1:5" x14ac:dyDescent="0.25">
      <c r="A244" s="25"/>
      <c r="B244" s="25"/>
      <c r="C244" s="25"/>
      <c r="D244" s="25"/>
      <c r="E244" s="25"/>
    </row>
    <row r="245" spans="1:5" x14ac:dyDescent="0.25">
      <c r="A245" s="25"/>
      <c r="B245" s="25"/>
      <c r="C245" s="25"/>
      <c r="D245" s="25"/>
      <c r="E245" s="25"/>
    </row>
  </sheetData>
  <mergeCells count="37">
    <mergeCell ref="AA87:AA88"/>
    <mergeCell ref="N81:N83"/>
    <mergeCell ref="B81:L82"/>
    <mergeCell ref="AA81:AI81"/>
    <mergeCell ref="AB82:AI82"/>
    <mergeCell ref="AB87:AI87"/>
    <mergeCell ref="O81:Y82"/>
    <mergeCell ref="AA82:AA83"/>
    <mergeCell ref="O222:Q222"/>
    <mergeCell ref="O202:Q202"/>
    <mergeCell ref="D4:E4"/>
    <mergeCell ref="A161:A162"/>
    <mergeCell ref="A220:A221"/>
    <mergeCell ref="B161:D161"/>
    <mergeCell ref="E161:G161"/>
    <mergeCell ref="A186:C186"/>
    <mergeCell ref="A198:F198"/>
    <mergeCell ref="A199:F199"/>
    <mergeCell ref="D200:F200"/>
    <mergeCell ref="D220:F220"/>
    <mergeCell ref="A111:Q111"/>
    <mergeCell ref="A2:H2"/>
    <mergeCell ref="I133:I135"/>
    <mergeCell ref="J133:O133"/>
    <mergeCell ref="A200:A201"/>
    <mergeCell ref="A219:F219"/>
    <mergeCell ref="A112:A114"/>
    <mergeCell ref="B112:G112"/>
    <mergeCell ref="B133:G133"/>
    <mergeCell ref="A133:A135"/>
    <mergeCell ref="B4:C4"/>
    <mergeCell ref="B27:C27"/>
    <mergeCell ref="A52:A53"/>
    <mergeCell ref="B52:D52"/>
    <mergeCell ref="E52:G52"/>
    <mergeCell ref="A81:A83"/>
    <mergeCell ref="I115:N115"/>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Demographics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Tan</dc:creator>
  <cp:lastModifiedBy>Cara Bayer</cp:lastModifiedBy>
  <dcterms:created xsi:type="dcterms:W3CDTF">2017-01-05T21:29:02Z</dcterms:created>
  <dcterms:modified xsi:type="dcterms:W3CDTF">2020-03-12T17:36:11Z</dcterms:modified>
</cp:coreProperties>
</file>