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H:\HHCoM\Config\"/>
    </mc:Choice>
  </mc:AlternateContent>
  <xr:revisionPtr revIDLastSave="0" documentId="8_{82A87779-8D75-4362-9370-426DF5074574}" xr6:coauthVersionLast="36" xr6:coauthVersionMax="36" xr10:uidLastSave="{00000000-0000-0000-0000-000000000000}"/>
  <bookViews>
    <workbookView xWindow="0" yWindow="0" windowWidth="28800" windowHeight="11325" xr2:uid="{7CD6CD59-083B-8C48-8727-6B2E393AEE8B}"/>
  </bookViews>
  <sheets>
    <sheet name="Sheet1" sheetId="1" r:id="rId1"/>
    <sheet name="Notes" sheetId="2" r:id="rId2"/>
  </sheets>
  <definedNames>
    <definedName name="hpvpers.ablative">Sheet1!$B$12</definedName>
    <definedName name="hpvpers.leep">Sheet1!$B$13</definedName>
    <definedName name="prop.leep.CIN1">Sheet1!$B$14</definedName>
    <definedName name="prop.leep.CIN2">Sheet1!$B$15</definedName>
    <definedName name="prop.leep.CIN3">Sheet1!$B$16</definedName>
    <definedName name="rt.ablation">Sheet1!$B$6</definedName>
    <definedName name="rt.colpo">Sheet1!$B$2</definedName>
    <definedName name="rt.LEEP">Sheet1!$B$7</definedName>
    <definedName name="rt.tx.base">Sheet1!$B$5</definedName>
    <definedName name="rt.tx.cc">Sheet1!$B$8</definedName>
    <definedName name="sn.colpo">Sheet1!$B$3</definedName>
    <definedName name="sp.colpo">Sheet1!$B$4</definedName>
    <definedName name="tx.eff.neg">Sheet1!$B$9</definedName>
    <definedName name="tx.eff.pos">Sheet1!$B$10</definedName>
    <definedName name="tx.eff.vs">Sheet1!$B$11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34" i="1" l="1"/>
  <c r="AB33" i="1"/>
  <c r="AB32" i="1"/>
  <c r="AB30" i="1"/>
  <c r="AB29" i="1"/>
  <c r="AB28" i="1"/>
  <c r="AB26" i="1"/>
  <c r="AB25" i="1"/>
  <c r="AB24" i="1"/>
  <c r="B13" i="1"/>
  <c r="B12" i="1"/>
  <c r="O32" i="1" l="1"/>
  <c r="O34" i="1"/>
  <c r="O33" i="1"/>
  <c r="N34" i="1"/>
  <c r="M34" i="1"/>
  <c r="L34" i="1"/>
  <c r="N33" i="1"/>
  <c r="M33" i="1"/>
  <c r="L33" i="1"/>
  <c r="N32" i="1"/>
  <c r="M32" i="1"/>
  <c r="L32" i="1"/>
  <c r="K34" i="1"/>
  <c r="J34" i="1"/>
  <c r="K33" i="1"/>
  <c r="J33" i="1"/>
  <c r="K32" i="1"/>
  <c r="J32" i="1"/>
  <c r="I34" i="1"/>
  <c r="I33" i="1"/>
  <c r="I32" i="1"/>
  <c r="Y34" i="1"/>
  <c r="X34" i="1"/>
  <c r="W34" i="1"/>
  <c r="T34" i="1"/>
  <c r="S34" i="1"/>
  <c r="R34" i="1"/>
  <c r="Q34" i="1"/>
  <c r="P34" i="1"/>
  <c r="Y33" i="1"/>
  <c r="X33" i="1"/>
  <c r="W33" i="1"/>
  <c r="T33" i="1"/>
  <c r="S33" i="1"/>
  <c r="R33" i="1"/>
  <c r="Q33" i="1"/>
  <c r="P33" i="1"/>
  <c r="Y32" i="1"/>
  <c r="X32" i="1"/>
  <c r="W32" i="1"/>
  <c r="T32" i="1"/>
  <c r="S32" i="1"/>
  <c r="R32" i="1"/>
  <c r="Q32" i="1"/>
  <c r="P32" i="1"/>
  <c r="R29" i="1"/>
  <c r="P28" i="1"/>
  <c r="Y30" i="1"/>
  <c r="X30" i="1"/>
  <c r="W30" i="1"/>
  <c r="T30" i="1"/>
  <c r="S30" i="1"/>
  <c r="R30" i="1"/>
  <c r="Q30" i="1"/>
  <c r="P30" i="1"/>
  <c r="Y29" i="1"/>
  <c r="X29" i="1"/>
  <c r="W29" i="1"/>
  <c r="T29" i="1"/>
  <c r="S29" i="1"/>
  <c r="Q29" i="1"/>
  <c r="P29" i="1"/>
  <c r="Y28" i="1"/>
  <c r="X28" i="1"/>
  <c r="W28" i="1"/>
  <c r="T28" i="1"/>
  <c r="S28" i="1"/>
  <c r="R28" i="1"/>
  <c r="Q28" i="1"/>
  <c r="W26" i="1"/>
  <c r="W25" i="1"/>
  <c r="W24" i="1"/>
  <c r="T26" i="1"/>
  <c r="T25" i="1"/>
  <c r="T24" i="1"/>
  <c r="S26" i="1"/>
  <c r="S25" i="1"/>
  <c r="S24" i="1"/>
  <c r="R26" i="1"/>
  <c r="R25" i="1"/>
  <c r="R24" i="1"/>
  <c r="Q26" i="1"/>
  <c r="Q25" i="1"/>
  <c r="Q24" i="1"/>
  <c r="P26" i="1"/>
  <c r="P25" i="1"/>
  <c r="P24" i="1"/>
  <c r="N24" i="1"/>
  <c r="M24" i="1"/>
  <c r="L24" i="1"/>
  <c r="K26" i="1"/>
  <c r="K25" i="1"/>
  <c r="K24" i="1"/>
  <c r="J26" i="1"/>
  <c r="J25" i="1"/>
  <c r="J24" i="1"/>
  <c r="Y26" i="1"/>
  <c r="X26" i="1"/>
  <c r="Y25" i="1"/>
  <c r="X25" i="1"/>
  <c r="Y24" i="1"/>
  <c r="X24" i="1"/>
  <c r="Y22" i="1"/>
  <c r="X22" i="1"/>
  <c r="Y21" i="1"/>
  <c r="X21" i="1"/>
  <c r="Y20" i="1"/>
  <c r="X20" i="1"/>
  <c r="T22" i="1"/>
  <c r="T21" i="1"/>
  <c r="T20" i="1"/>
  <c r="S22" i="1"/>
  <c r="S21" i="1"/>
  <c r="S20" i="1"/>
  <c r="R22" i="1"/>
  <c r="R21" i="1"/>
  <c r="R20" i="1"/>
  <c r="Q22" i="1"/>
  <c r="P22" i="1"/>
  <c r="Q21" i="1"/>
  <c r="P21" i="1"/>
  <c r="Q20" i="1"/>
  <c r="P20" i="1"/>
  <c r="O22" i="1"/>
  <c r="O21" i="1"/>
  <c r="O20" i="1"/>
  <c r="AE30" i="1"/>
  <c r="K22" i="1"/>
  <c r="J22" i="1"/>
  <c r="I22" i="1"/>
  <c r="K21" i="1"/>
  <c r="J21" i="1"/>
  <c r="I21" i="1"/>
  <c r="K20" i="1"/>
  <c r="J20" i="1"/>
  <c r="I20" i="1"/>
  <c r="AC34" i="1" l="1"/>
  <c r="AD34" i="1"/>
  <c r="AC32" i="1"/>
  <c r="AD32" i="1"/>
  <c r="AD33" i="1"/>
  <c r="AE32" i="1"/>
  <c r="AE33" i="1"/>
  <c r="AE34" i="1"/>
  <c r="AC33" i="1"/>
  <c r="AD26" i="1"/>
  <c r="AD28" i="1"/>
  <c r="AE29" i="1"/>
  <c r="AD22" i="1"/>
  <c r="AC25" i="1"/>
  <c r="AC30" i="1"/>
  <c r="AD30" i="1"/>
  <c r="AE20" i="1"/>
  <c r="AC26" i="1"/>
  <c r="AE24" i="1"/>
  <c r="AE28" i="1"/>
  <c r="AD20" i="1"/>
  <c r="AE21" i="1"/>
  <c r="AD24" i="1"/>
  <c r="AE25" i="1"/>
  <c r="AC29" i="1"/>
  <c r="AD21" i="1"/>
  <c r="AE22" i="1"/>
  <c r="AC24" i="1"/>
  <c r="AD25" i="1"/>
  <c r="AE26" i="1"/>
  <c r="AC28" i="1"/>
  <c r="AD29" i="1"/>
</calcChain>
</file>

<file path=xl/sharedStrings.xml><?xml version="1.0" encoding="utf-8"?>
<sst xmlns="http://schemas.openxmlformats.org/spreadsheetml/2006/main" count="144" uniqueCount="56">
  <si>
    <t>HIV neg</t>
  </si>
  <si>
    <t>HIV+ untreated</t>
  </si>
  <si>
    <t>HIV+ VS</t>
  </si>
  <si>
    <t>Total number of women screened</t>
  </si>
  <si>
    <t>Susceptible</t>
  </si>
  <si>
    <t>non-9v HPV+ (but no CIN)</t>
  </si>
  <si>
    <t>CIN1</t>
  </si>
  <si>
    <t>CIN2</t>
  </si>
  <si>
    <t>CIN3</t>
  </si>
  <si>
    <t>CC</t>
  </si>
  <si>
    <t>HIV status</t>
  </si>
  <si>
    <t>Scenario</t>
  </si>
  <si>
    <t>S0-S2
(cytology -&gt; colpo -&gt; tx)</t>
  </si>
  <si>
    <t xml:space="preserve">Proportion of women screened in each state who screen positive </t>
  </si>
  <si>
    <t>Proportion of women who screen positive who are treated</t>
  </si>
  <si>
    <t>HPV persistence (proportion of women treated who remain HPV infected but clear the CIN)</t>
  </si>
  <si>
    <t>Treatment failure (proportion of women treated who stay in the CIN state they were diagnosed in)</t>
  </si>
  <si>
    <t>Notes</t>
  </si>
  <si>
    <t>• May over-estimate impact on cancer incidence for cytology strategies b/c assume colposcopy is 100% sensitive, but may also under-estimate overtreatment b/c assume colposcopy is 100% specific and women are only treated if positive</t>
  </si>
  <si>
    <t>• Assuming the same sensitivity for all CIN2+ states, so may under-estimate the performance of tests for higher grade lesions</t>
  </si>
  <si>
    <t>Proportion return for colpo</t>
  </si>
  <si>
    <t>Colpo sensitivity</t>
  </si>
  <si>
    <t>Colpo specificity</t>
  </si>
  <si>
    <t>Proportion return for cancer treatment</t>
  </si>
  <si>
    <t>Proportion return for LEEP</t>
  </si>
  <si>
    <t>Proportion return for thermal ablation</t>
  </si>
  <si>
    <t>Proportion return for treatment with 3-visit algorithm (cytology + colpo + treatment)</t>
  </si>
  <si>
    <t>Treatment efficacy HIV-</t>
  </si>
  <si>
    <t>Treatment efficacy HIV+ untreated</t>
  </si>
  <si>
    <t>Treatment efficacy HIV+ VS</t>
  </si>
  <si>
    <t>HPV persistence cryo/TA</t>
  </si>
  <si>
    <t>HPV persistence LEEP</t>
  </si>
  <si>
    <t>Select parameters used across scenarios</t>
  </si>
  <si>
    <t>NA</t>
  </si>
  <si>
    <t>• We assume the same treatment failure regardless of the CIN state. This may over-estimate the treatment failure for women with low-grade lesions (esp those who were mistakenly treated with CIN1)</t>
  </si>
  <si>
    <t>• Our estimates of HPV persistence may be over-estimates, as they are not specific to type-specific persistence. Data indicate that post-treatment persistence is lower when measured as type-specific persistence</t>
  </si>
  <si>
    <t>• We also assume that, conditional on the CIN state that women are in, the proportion referred to LEEP is the same regardless of HIV status. There is indication that women living with HIV are more likely to have lesions ineligible for cryotherapy (Anderson et al 2015, PLoS One; Oga et al. 2016), but it is not clear the extent to which this is driven by WLHIV having more advanced lesions.</t>
  </si>
  <si>
    <t>CIN1 - percent referred to LEEP</t>
  </si>
  <si>
    <t>CIN2 - percent referred to LEEP</t>
  </si>
  <si>
    <t>CIN3 - percent referred to LEEP</t>
  </si>
  <si>
    <t>• We assume the same sensitivity of HPV testing for those with 9v and other type infections. This likely under-estimates sensitivity for those with 9v infection and over-estimates sensitvity for those with other type hrHPV infection.</t>
  </si>
  <si>
    <t>*Note for defining HPV persistence, weighted average takes into account the proportion of women who actually receive LEEP vs. thermal ablation -- that is, it takes into account both what proportion of women in each CIN state are referred for LEEP and what proportion of those referred vs. not referred get treatment</t>
  </si>
  <si>
    <t>S3-S4
(HPV DNA -&gt; tx)</t>
  </si>
  <si>
    <t>For each group, this is a function of the number of women in the age(s) targeted for screening and screening uptake/coverage in those ages</t>
  </si>
  <si>
    <t>S5-S6
(HPV genotyping-&gt; tx)</t>
  </si>
  <si>
    <t>HPV+ (but no CIN)</t>
  </si>
  <si>
    <t>S7-S8
(VIA-&gt; tx)</t>
  </si>
  <si>
    <t>*for the below scenarios (S5-S6), CIN state is defined based on the more advanced HPV infection, which is fine. As long as they have a 9v HPV infection, screen positive, and are assumed to be treated, it is the more advanced lesion that we will treat</t>
  </si>
  <si>
    <t>0.92 of women who are infected with 9v HPV across all states screen positive. *No women who are non-9v HPV+  screen positive unless they are co-infected with 9vHPV</t>
  </si>
  <si>
    <t>OUTPUTS</t>
  </si>
  <si>
    <t>1. Number of CC cases in each scenario, by HIV status and year</t>
  </si>
  <si>
    <t>3. Number of women with false positive screening results (sum of the number of women screened in the susceptible, HPV infected, and CIN1 states multipled by the proportion of women in each of those states who screen positive). Report by HIV status</t>
  </si>
  <si>
    <t>* We can derive what specificity is in our model for HPV testing scenarios as the estimates from output 3 divided by those from output 2</t>
  </si>
  <si>
    <t>4. Number of women overtreated (estimates from 4 multiplied by the proportion of women who screen positive who are treated). Stratified by HIV status</t>
  </si>
  <si>
    <t>2. Number of women screened in states &lt;CIN2 (sum of cells in columsn C:E). Track by HIV status</t>
  </si>
  <si>
    <t>*Note here I adjusted these already to subtract the proportion with treatment failure among HIV-neg. For people treated in the HPV+ (no CIN) category, apply the HPV persistence estimates without adjustment for treatment failure, since treatment failure refers to failure to remove 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</si>
</sst>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2"/>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DFDBFC"/>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B4BDFC"/>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1" xfId="0" applyFont="1" applyBorder="1"/>
    <xf numFmtId="0" fontId="0" fillId="0" borderId="0" xfId="0" applyAlignment="1">
      <alignment vertical="center"/>
    </xf>
    <xf numFmtId="0" fontId="0" fillId="0" borderId="0" xfId="0" applyBorder="1"/>
    <xf numFmtId="0" fontId="1" fillId="7" borderId="7" xfId="0" applyFont="1" applyFill="1" applyBorder="1" applyAlignment="1">
      <alignment wrapText="1"/>
    </xf>
    <xf numFmtId="0" fontId="1" fillId="8" borderId="7" xfId="0" applyFont="1" applyFill="1" applyBorder="1" applyAlignment="1">
      <alignment wrapText="1"/>
    </xf>
    <xf numFmtId="0" fontId="1" fillId="9" borderId="7" xfId="0" applyFont="1" applyFill="1" applyBorder="1" applyAlignment="1">
      <alignment wrapText="1"/>
    </xf>
    <xf numFmtId="0" fontId="1" fillId="10" borderId="7" xfId="0" applyFont="1" applyFill="1" applyBorder="1" applyAlignment="1">
      <alignment wrapText="1"/>
    </xf>
    <xf numFmtId="0" fontId="1" fillId="11" borderId="7" xfId="0" applyFont="1" applyFill="1" applyBorder="1" applyAlignment="1">
      <alignment wrapText="1"/>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0" borderId="0" xfId="0" applyAlignment="1">
      <alignment horizontal="left"/>
    </xf>
    <xf numFmtId="164" fontId="0" fillId="6" borderId="0" xfId="0" applyNumberFormat="1" applyFill="1" applyAlignment="1">
      <alignment horizontal="left"/>
    </xf>
    <xf numFmtId="0" fontId="0" fillId="3" borderId="0" xfId="0" applyFill="1"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2" borderId="0" xfId="0" applyFill="1" applyBorder="1" applyAlignment="1">
      <alignment horizontal="center"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B4BDFC"/>
      <color rgb="FFDFDB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6B3E-98E7-AE49-8010-7F60882FC616}">
  <dimension ref="A1:AG41"/>
  <sheetViews>
    <sheetView tabSelected="1" topLeftCell="A4" zoomScale="90" zoomScaleNormal="90" workbookViewId="0">
      <selection activeCell="AI19" sqref="AI19"/>
    </sheetView>
  </sheetViews>
  <sheetFormatPr defaultColWidth="10.625" defaultRowHeight="15.75" x14ac:dyDescent="0.25"/>
  <cols>
    <col min="1" max="1" width="23.375" customWidth="1"/>
    <col min="2" max="2" width="14.375" customWidth="1"/>
    <col min="3" max="3" width="13.5" customWidth="1"/>
  </cols>
  <sheetData>
    <row r="1" spans="1:3" x14ac:dyDescent="0.25">
      <c r="A1" s="7" t="s">
        <v>32</v>
      </c>
      <c r="B1" s="2"/>
    </row>
    <row r="2" spans="1:3" x14ac:dyDescent="0.25">
      <c r="A2" s="3" t="s">
        <v>20</v>
      </c>
      <c r="B2" s="4">
        <v>0.72</v>
      </c>
    </row>
    <row r="3" spans="1:3" x14ac:dyDescent="0.25">
      <c r="A3" s="3" t="s">
        <v>21</v>
      </c>
      <c r="B3" s="4">
        <v>1</v>
      </c>
    </row>
    <row r="4" spans="1:3" x14ac:dyDescent="0.25">
      <c r="A4" s="3" t="s">
        <v>22</v>
      </c>
      <c r="B4" s="4">
        <v>1</v>
      </c>
    </row>
    <row r="5" spans="1:3" x14ac:dyDescent="0.25">
      <c r="A5" s="3" t="s">
        <v>26</v>
      </c>
      <c r="B5" s="4">
        <v>0.5</v>
      </c>
    </row>
    <row r="6" spans="1:3" x14ac:dyDescent="0.25">
      <c r="A6" s="3" t="s">
        <v>25</v>
      </c>
      <c r="B6" s="4">
        <v>0.95</v>
      </c>
    </row>
    <row r="7" spans="1:3" x14ac:dyDescent="0.25">
      <c r="A7" s="3" t="s">
        <v>24</v>
      </c>
      <c r="B7" s="4">
        <v>0.8</v>
      </c>
    </row>
    <row r="8" spans="1:3" x14ac:dyDescent="0.25">
      <c r="A8" s="3" t="s">
        <v>23</v>
      </c>
      <c r="B8" s="4">
        <v>0.4</v>
      </c>
    </row>
    <row r="9" spans="1:3" x14ac:dyDescent="0.25">
      <c r="A9" s="3" t="s">
        <v>27</v>
      </c>
      <c r="B9" s="4">
        <v>0.91</v>
      </c>
    </row>
    <row r="10" spans="1:3" x14ac:dyDescent="0.25">
      <c r="A10" s="3" t="s">
        <v>28</v>
      </c>
      <c r="B10" s="4">
        <v>0.77</v>
      </c>
    </row>
    <row r="11" spans="1:3" x14ac:dyDescent="0.25">
      <c r="A11" s="3" t="s">
        <v>29</v>
      </c>
      <c r="B11" s="4">
        <v>0.84</v>
      </c>
    </row>
    <row r="12" spans="1:3" x14ac:dyDescent="0.25">
      <c r="A12" s="3" t="s">
        <v>30</v>
      </c>
      <c r="B12" s="4">
        <f>0.48 - (1-tx.eff.neg)</f>
        <v>0.39</v>
      </c>
      <c r="C12" t="s">
        <v>55</v>
      </c>
    </row>
    <row r="13" spans="1:3" x14ac:dyDescent="0.25">
      <c r="A13" s="3" t="s">
        <v>31</v>
      </c>
      <c r="B13" s="4">
        <f>0.28-(1-tx.eff.neg)</f>
        <v>0.19000000000000006</v>
      </c>
      <c r="C13" t="s">
        <v>55</v>
      </c>
    </row>
    <row r="14" spans="1:3" x14ac:dyDescent="0.25">
      <c r="A14" s="3" t="s">
        <v>37</v>
      </c>
      <c r="B14" s="4">
        <v>0</v>
      </c>
    </row>
    <row r="15" spans="1:3" x14ac:dyDescent="0.25">
      <c r="A15" s="3" t="s">
        <v>38</v>
      </c>
      <c r="B15" s="4">
        <v>0.1</v>
      </c>
    </row>
    <row r="16" spans="1:3" x14ac:dyDescent="0.25">
      <c r="A16" s="5" t="s">
        <v>39</v>
      </c>
      <c r="B16" s="6">
        <v>0.3</v>
      </c>
    </row>
    <row r="17" spans="1:33" x14ac:dyDescent="0.25">
      <c r="A17" s="9"/>
      <c r="B17" s="9"/>
    </row>
    <row r="18" spans="1:33" x14ac:dyDescent="0.25">
      <c r="C18" t="s">
        <v>3</v>
      </c>
      <c r="I18" t="s">
        <v>13</v>
      </c>
      <c r="O18" t="s">
        <v>14</v>
      </c>
      <c r="U18" t="s">
        <v>16</v>
      </c>
      <c r="AA18" t="s">
        <v>15</v>
      </c>
    </row>
    <row r="19" spans="1:33" s="1" customFormat="1" ht="47.25" x14ac:dyDescent="0.25">
      <c r="A19" s="1" t="s">
        <v>11</v>
      </c>
      <c r="B19" s="1" t="s">
        <v>10</v>
      </c>
      <c r="C19" s="11" t="s">
        <v>4</v>
      </c>
      <c r="D19" s="11" t="s">
        <v>45</v>
      </c>
      <c r="E19" s="11" t="s">
        <v>6</v>
      </c>
      <c r="F19" s="11" t="s">
        <v>7</v>
      </c>
      <c r="G19" s="11" t="s">
        <v>8</v>
      </c>
      <c r="H19" s="11" t="s">
        <v>9</v>
      </c>
      <c r="I19" s="10" t="s">
        <v>4</v>
      </c>
      <c r="J19" s="10" t="s">
        <v>45</v>
      </c>
      <c r="K19" s="10" t="s">
        <v>6</v>
      </c>
      <c r="L19" s="10" t="s">
        <v>7</v>
      </c>
      <c r="M19" s="10" t="s">
        <v>8</v>
      </c>
      <c r="N19" s="10" t="s">
        <v>9</v>
      </c>
      <c r="O19" s="12" t="s">
        <v>4</v>
      </c>
      <c r="P19" s="12" t="s">
        <v>45</v>
      </c>
      <c r="Q19" s="12" t="s">
        <v>6</v>
      </c>
      <c r="R19" s="12" t="s">
        <v>7</v>
      </c>
      <c r="S19" s="12" t="s">
        <v>8</v>
      </c>
      <c r="T19" s="12" t="s">
        <v>9</v>
      </c>
      <c r="U19" s="13" t="s">
        <v>4</v>
      </c>
      <c r="V19" s="13" t="s">
        <v>45</v>
      </c>
      <c r="W19" s="13" t="s">
        <v>6</v>
      </c>
      <c r="X19" s="13" t="s">
        <v>7</v>
      </c>
      <c r="Y19" s="13" t="s">
        <v>8</v>
      </c>
      <c r="Z19" s="13" t="s">
        <v>9</v>
      </c>
      <c r="AA19" s="14" t="s">
        <v>4</v>
      </c>
      <c r="AB19" s="14" t="s">
        <v>5</v>
      </c>
      <c r="AC19" s="14" t="s">
        <v>6</v>
      </c>
      <c r="AD19" s="14" t="s">
        <v>7</v>
      </c>
      <c r="AE19" s="14" t="s">
        <v>8</v>
      </c>
      <c r="AF19" s="14" t="s">
        <v>9</v>
      </c>
    </row>
    <row r="20" spans="1:33" x14ac:dyDescent="0.25">
      <c r="A20" s="23" t="s">
        <v>12</v>
      </c>
      <c r="B20" t="s">
        <v>0</v>
      </c>
      <c r="C20" s="26" t="s">
        <v>43</v>
      </c>
      <c r="D20" s="26"/>
      <c r="E20" s="26"/>
      <c r="F20" s="26"/>
      <c r="G20" s="26"/>
      <c r="H20" s="26"/>
      <c r="I20" s="15">
        <f>1-0.93</f>
        <v>6.9999999999999951E-2</v>
      </c>
      <c r="J20" s="15">
        <f t="shared" ref="J20:K20" si="0">1-0.93</f>
        <v>6.9999999999999951E-2</v>
      </c>
      <c r="K20" s="15">
        <f t="shared" si="0"/>
        <v>6.9999999999999951E-2</v>
      </c>
      <c r="L20" s="15">
        <v>0.56999999999999995</v>
      </c>
      <c r="M20" s="15">
        <v>0.56999999999999995</v>
      </c>
      <c r="N20" s="15">
        <v>0.56999999999999995</v>
      </c>
      <c r="O20" s="16">
        <f t="shared" ref="O20:Q22" si="1">rt.colpo*(1-sp.colpo)*rt.tx.base</f>
        <v>0</v>
      </c>
      <c r="P20" s="16">
        <f t="shared" si="1"/>
        <v>0</v>
      </c>
      <c r="Q20" s="16">
        <f t="shared" si="1"/>
        <v>0</v>
      </c>
      <c r="R20" s="16">
        <f t="shared" ref="R20:S22" si="2">rt.colpo*sn.colpo*rt.tx.base</f>
        <v>0.36</v>
      </c>
      <c r="S20" s="16">
        <f t="shared" si="2"/>
        <v>0.36</v>
      </c>
      <c r="T20" s="16">
        <f>rt.colpo*sn.colpo*rt.tx.cc</f>
        <v>0.28799999999999998</v>
      </c>
      <c r="U20" s="17" t="s">
        <v>33</v>
      </c>
      <c r="V20" s="17" t="s">
        <v>33</v>
      </c>
      <c r="W20" s="17" t="s">
        <v>33</v>
      </c>
      <c r="X20" s="17">
        <f>1-tx.eff.neg</f>
        <v>8.9999999999999969E-2</v>
      </c>
      <c r="Y20" s="17">
        <f>1-tx.eff.neg</f>
        <v>8.9999999999999969E-2</v>
      </c>
      <c r="Z20" s="17"/>
      <c r="AA20" s="18" t="s">
        <v>33</v>
      </c>
      <c r="AB20" s="18" t="s">
        <v>33</v>
      </c>
      <c r="AC20" s="18" t="s">
        <v>33</v>
      </c>
      <c r="AD20" s="18">
        <f>hpvpers.ablative*(1-prop.leep.CIN2) + hpvpers.leep*prop.leep.CIN2</f>
        <v>0.37000000000000005</v>
      </c>
      <c r="AE20" s="18">
        <f>hpvpers.ablative*(1-prop.leep.CIN3) + hpvpers.leep*prop.leep.CIN3</f>
        <v>0.32999999999999996</v>
      </c>
      <c r="AF20" s="18"/>
    </row>
    <row r="21" spans="1:33" x14ac:dyDescent="0.25">
      <c r="A21" s="24"/>
      <c r="B21" t="s">
        <v>1</v>
      </c>
      <c r="C21" s="27"/>
      <c r="D21" s="27"/>
      <c r="E21" s="27"/>
      <c r="F21" s="27"/>
      <c r="G21" s="27"/>
      <c r="H21" s="27"/>
      <c r="I21" s="15">
        <f>1-0.85</f>
        <v>0.15000000000000002</v>
      </c>
      <c r="J21" s="15">
        <f t="shared" ref="J21:K21" si="3">1-0.85</f>
        <v>0.15000000000000002</v>
      </c>
      <c r="K21" s="15">
        <f t="shared" si="3"/>
        <v>0.15000000000000002</v>
      </c>
      <c r="L21" s="15">
        <v>0.52</v>
      </c>
      <c r="M21" s="15">
        <v>0.52</v>
      </c>
      <c r="N21" s="15">
        <v>0.52</v>
      </c>
      <c r="O21" s="16">
        <f t="shared" si="1"/>
        <v>0</v>
      </c>
      <c r="P21" s="16">
        <f t="shared" si="1"/>
        <v>0</v>
      </c>
      <c r="Q21" s="16">
        <f t="shared" si="1"/>
        <v>0</v>
      </c>
      <c r="R21" s="16">
        <f t="shared" si="2"/>
        <v>0.36</v>
      </c>
      <c r="S21" s="16">
        <f t="shared" si="2"/>
        <v>0.36</v>
      </c>
      <c r="T21" s="16">
        <f>rt.colpo*sn.colpo*rt.tx.cc</f>
        <v>0.28799999999999998</v>
      </c>
      <c r="U21" s="17" t="s">
        <v>33</v>
      </c>
      <c r="V21" s="17" t="s">
        <v>33</v>
      </c>
      <c r="W21" s="17" t="s">
        <v>33</v>
      </c>
      <c r="X21" s="17">
        <f>1-tx.eff.pos</f>
        <v>0.22999999999999998</v>
      </c>
      <c r="Y21" s="17">
        <f>1-tx.eff.pos</f>
        <v>0.22999999999999998</v>
      </c>
      <c r="Z21" s="17"/>
      <c r="AA21" s="18" t="s">
        <v>33</v>
      </c>
      <c r="AB21" s="18" t="s">
        <v>33</v>
      </c>
      <c r="AC21" s="18" t="s">
        <v>33</v>
      </c>
      <c r="AD21" s="18">
        <f>hpvpers.ablative*(1-prop.leep.CIN2) + hpvpers.leep*prop.leep.CIN2</f>
        <v>0.37000000000000005</v>
      </c>
      <c r="AE21" s="18">
        <f>hpvpers.ablative*(1-prop.leep.CIN3) + hpvpers.leep*prop.leep.CIN3</f>
        <v>0.32999999999999996</v>
      </c>
      <c r="AF21" s="18"/>
    </row>
    <row r="22" spans="1:33" x14ac:dyDescent="0.25">
      <c r="A22" s="24"/>
      <c r="B22" t="s">
        <v>2</v>
      </c>
      <c r="C22" s="27"/>
      <c r="D22" s="27"/>
      <c r="E22" s="27"/>
      <c r="F22" s="27"/>
      <c r="G22" s="27"/>
      <c r="H22" s="27"/>
      <c r="I22" s="15">
        <f>1-0.89</f>
        <v>0.10999999999999999</v>
      </c>
      <c r="J22" s="15">
        <f t="shared" ref="J22:K22" si="4">1-0.89</f>
        <v>0.10999999999999999</v>
      </c>
      <c r="K22" s="15">
        <f t="shared" si="4"/>
        <v>0.10999999999999999</v>
      </c>
      <c r="L22" s="15">
        <v>0.55000000000000004</v>
      </c>
      <c r="M22" s="15">
        <v>0.55000000000000004</v>
      </c>
      <c r="N22" s="15">
        <v>0.55000000000000004</v>
      </c>
      <c r="O22" s="16">
        <f t="shared" si="1"/>
        <v>0</v>
      </c>
      <c r="P22" s="16">
        <f t="shared" si="1"/>
        <v>0</v>
      </c>
      <c r="Q22" s="16">
        <f t="shared" si="1"/>
        <v>0</v>
      </c>
      <c r="R22" s="16">
        <f t="shared" si="2"/>
        <v>0.36</v>
      </c>
      <c r="S22" s="16">
        <f t="shared" si="2"/>
        <v>0.36</v>
      </c>
      <c r="T22" s="16">
        <f>rt.colpo*sn.colpo*rt.tx.cc</f>
        <v>0.28799999999999998</v>
      </c>
      <c r="U22" s="17" t="s">
        <v>33</v>
      </c>
      <c r="V22" s="17" t="s">
        <v>33</v>
      </c>
      <c r="W22" s="17" t="s">
        <v>33</v>
      </c>
      <c r="X22" s="17">
        <f>1-tx.eff.vs</f>
        <v>0.16000000000000003</v>
      </c>
      <c r="Y22" s="17">
        <f>1-tx.eff.vs</f>
        <v>0.16000000000000003</v>
      </c>
      <c r="Z22" s="17"/>
      <c r="AA22" s="18" t="s">
        <v>33</v>
      </c>
      <c r="AB22" s="18" t="s">
        <v>33</v>
      </c>
      <c r="AC22" s="18" t="s">
        <v>33</v>
      </c>
      <c r="AD22" s="18">
        <f>hpvpers.ablative*(1-prop.leep.CIN2) + hpvpers.leep*prop.leep.CIN2</f>
        <v>0.37000000000000005</v>
      </c>
      <c r="AE22" s="18">
        <f>hpvpers.ablative*(1-prop.leep.CIN3) + hpvpers.leep*prop.leep.CIN3</f>
        <v>0.32999999999999996</v>
      </c>
      <c r="AF22" s="18"/>
    </row>
    <row r="23" spans="1:33" x14ac:dyDescent="0.25">
      <c r="C23" s="8"/>
      <c r="D23" s="8"/>
      <c r="E23" s="8"/>
      <c r="F23" s="8"/>
      <c r="G23" s="8"/>
      <c r="H23" s="8"/>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spans="1:33" x14ac:dyDescent="0.25">
      <c r="A24" s="23" t="s">
        <v>42</v>
      </c>
      <c r="B24" t="s">
        <v>0</v>
      </c>
      <c r="C24" s="25" t="s">
        <v>43</v>
      </c>
      <c r="D24" s="25"/>
      <c r="E24" s="25"/>
      <c r="F24" s="25"/>
      <c r="G24" s="25"/>
      <c r="H24" s="25"/>
      <c r="I24" s="15">
        <v>0</v>
      </c>
      <c r="J24" s="15">
        <f>1-0.85</f>
        <v>0.15000000000000002</v>
      </c>
      <c r="K24" s="15">
        <f>1-0.85</f>
        <v>0.15000000000000002</v>
      </c>
      <c r="L24" s="15">
        <f>0.85</f>
        <v>0.85</v>
      </c>
      <c r="M24" s="15">
        <f>0.85</f>
        <v>0.85</v>
      </c>
      <c r="N24" s="15">
        <f>0.85</f>
        <v>0.85</v>
      </c>
      <c r="O24" s="16" t="s">
        <v>33</v>
      </c>
      <c r="P24" s="16">
        <f t="shared" ref="P24:Q26" si="5">(1-prop.leep.CIN1)*rt.ablation + prop.leep.CIN1*rt.LEEP</f>
        <v>0.95</v>
      </c>
      <c r="Q24" s="16">
        <f t="shared" si="5"/>
        <v>0.95</v>
      </c>
      <c r="R24" s="16">
        <f>(1-prop.leep.CIN2)*rt.ablation + prop.leep.CIN2*rt.LEEP</f>
        <v>0.93500000000000005</v>
      </c>
      <c r="S24" s="16">
        <f>(1-prop.leep.CIN3)*rt.ablation + prop.leep.CIN3*rt.LEEP</f>
        <v>0.90499999999999992</v>
      </c>
      <c r="T24" s="16">
        <f>rt.tx.cc</f>
        <v>0.4</v>
      </c>
      <c r="U24" s="17" t="s">
        <v>33</v>
      </c>
      <c r="V24" s="17" t="s">
        <v>33</v>
      </c>
      <c r="W24" s="17">
        <f>1-tx.eff.neg</f>
        <v>8.9999999999999969E-2</v>
      </c>
      <c r="X24" s="17">
        <f>1-tx.eff.neg</f>
        <v>8.9999999999999969E-2</v>
      </c>
      <c r="Y24" s="17">
        <f>1-tx.eff.neg</f>
        <v>8.9999999999999969E-2</v>
      </c>
      <c r="Z24" s="17"/>
      <c r="AA24" s="18" t="s">
        <v>33</v>
      </c>
      <c r="AB24" s="18">
        <f>(hpvpers.ablative+(1-tx.eff.neg))*(1-(prop.leep.CIN1*rt.LEEP) / ((prop.leep.CIN1*rt.LEEP) + ((1-prop.leep.CIN1)*rt.ablation))) + (hpvpers.leep + (1-tx.eff.neg))*(prop.leep.CIN1*rt.LEEP) / ((prop.leep.CIN1*rt.LEEP) + ((1-prop.leep.CIN1)*rt.ablation))</f>
        <v>0.48</v>
      </c>
      <c r="AC24" s="18">
        <f t="shared" ref="AC24:AC26" si="6">hpvpers.ablative*(1-(prop.leep.CIN1*rt.LEEP) / ((prop.leep.CIN1*rt.LEEP) + ((1-prop.leep.CIN1)*rt.ablation))) + hpvpers.leep*(prop.leep.CIN1*rt.LEEP) / ((prop.leep.CIN1*rt.LEEP) + ((1-prop.leep.CIN1)*rt.ablation))</f>
        <v>0.39</v>
      </c>
      <c r="AD24" s="20">
        <f>hpvpers.ablative*(1-(prop.leep.CIN2*rt.LEEP) / ((prop.leep.CIN2*rt.LEEP) + ((1-prop.leep.CIN2)*rt.ablation))) + hpvpers.leep*(prop.leep.CIN2*rt.LEEP) / ((prop.leep.CIN2*rt.LEEP) + ((1-prop.leep.CIN2)*rt.ablation))</f>
        <v>0.37288770053475934</v>
      </c>
      <c r="AE24" s="20">
        <f>hpvpers.ablative*(1-(prop.leep.CIN3*rt.LEEP) / ((prop.leep.CIN3*rt.LEEP) + ((1-prop.leep.CIN3)*rt.ablation))) + hpvpers.leep*(prop.leep.CIN3*rt.LEEP) / ((prop.leep.CIN3*rt.LEEP) + ((1-prop.leep.CIN3)*rt.ablation))</f>
        <v>0.33696132596685091</v>
      </c>
      <c r="AF24" s="18"/>
      <c r="AG24" t="s">
        <v>41</v>
      </c>
    </row>
    <row r="25" spans="1:33" x14ac:dyDescent="0.25">
      <c r="A25" s="24"/>
      <c r="B25" t="s">
        <v>1</v>
      </c>
      <c r="C25" s="25"/>
      <c r="D25" s="25"/>
      <c r="E25" s="25"/>
      <c r="F25" s="25"/>
      <c r="G25" s="25"/>
      <c r="H25" s="25"/>
      <c r="I25" s="15">
        <v>0</v>
      </c>
      <c r="J25" s="15">
        <f>1-0.94</f>
        <v>6.0000000000000053E-2</v>
      </c>
      <c r="K25" s="15">
        <f>1-0.94</f>
        <v>6.0000000000000053E-2</v>
      </c>
      <c r="L25" s="15">
        <v>0.94</v>
      </c>
      <c r="M25" s="15">
        <v>0.94</v>
      </c>
      <c r="N25" s="15">
        <v>0.94</v>
      </c>
      <c r="O25" s="16" t="s">
        <v>33</v>
      </c>
      <c r="P25" s="16">
        <f t="shared" si="5"/>
        <v>0.95</v>
      </c>
      <c r="Q25" s="16">
        <f t="shared" si="5"/>
        <v>0.95</v>
      </c>
      <c r="R25" s="16">
        <f>(1-prop.leep.CIN2)*rt.ablation + prop.leep.CIN2*rt.LEEP</f>
        <v>0.93500000000000005</v>
      </c>
      <c r="S25" s="16">
        <f>(1-prop.leep.CIN3)*rt.ablation + prop.leep.CIN3*rt.LEEP</f>
        <v>0.90499999999999992</v>
      </c>
      <c r="T25" s="16">
        <f>rt.tx.cc</f>
        <v>0.4</v>
      </c>
      <c r="U25" s="17" t="s">
        <v>33</v>
      </c>
      <c r="V25" s="17" t="s">
        <v>33</v>
      </c>
      <c r="W25" s="17">
        <f>1-tx.eff.pos</f>
        <v>0.22999999999999998</v>
      </c>
      <c r="X25" s="17">
        <f>1-tx.eff.pos</f>
        <v>0.22999999999999998</v>
      </c>
      <c r="Y25" s="17">
        <f>1-tx.eff.pos</f>
        <v>0.22999999999999998</v>
      </c>
      <c r="Z25" s="17"/>
      <c r="AA25" s="18" t="s">
        <v>33</v>
      </c>
      <c r="AB25" s="18">
        <f>(hpvpers.ablative+(1-tx.eff.neg))*(1-(prop.leep.CIN1*rt.LEEP) / ((prop.leep.CIN1*rt.LEEP) + ((1-prop.leep.CIN1)*rt.ablation))) + (hpvpers.leep + (1-tx.eff.neg))*(prop.leep.CIN1*rt.LEEP) / ((prop.leep.CIN1*rt.LEEP) + ((1-prop.leep.CIN1)*rt.ablation))</f>
        <v>0.48</v>
      </c>
      <c r="AC25" s="18">
        <f t="shared" si="6"/>
        <v>0.39</v>
      </c>
      <c r="AD25" s="20">
        <f>hpvpers.ablative*(1-(prop.leep.CIN2*rt.LEEP) / ((prop.leep.CIN2*rt.LEEP) + ((1-prop.leep.CIN2)*rt.ablation))) + hpvpers.leep*(prop.leep.CIN2*rt.LEEP) / ((prop.leep.CIN2*rt.LEEP) + ((1-prop.leep.CIN2)*rt.ablation))</f>
        <v>0.37288770053475934</v>
      </c>
      <c r="AE25" s="20">
        <f>hpvpers.ablative*(1-(prop.leep.CIN3*rt.LEEP) / ((prop.leep.CIN3*rt.LEEP) + ((1-prop.leep.CIN3)*rt.ablation))) + hpvpers.leep*(prop.leep.CIN3*rt.LEEP) / ((prop.leep.CIN3*rt.LEEP) + ((1-prop.leep.CIN3)*rt.ablation))</f>
        <v>0.33696132596685091</v>
      </c>
      <c r="AF25" s="18"/>
    </row>
    <row r="26" spans="1:33" x14ac:dyDescent="0.25">
      <c r="A26" s="24"/>
      <c r="B26" t="s">
        <v>2</v>
      </c>
      <c r="C26" s="25"/>
      <c r="D26" s="25"/>
      <c r="E26" s="25"/>
      <c r="F26" s="25"/>
      <c r="G26" s="25"/>
      <c r="H26" s="25"/>
      <c r="I26" s="15">
        <v>0</v>
      </c>
      <c r="J26" s="15">
        <f>1-0.9</f>
        <v>9.9999999999999978E-2</v>
      </c>
      <c r="K26" s="15">
        <f>1-0.9</f>
        <v>9.9999999999999978E-2</v>
      </c>
      <c r="L26" s="15">
        <v>0.9</v>
      </c>
      <c r="M26" s="15">
        <v>0.9</v>
      </c>
      <c r="N26" s="15">
        <v>0.9</v>
      </c>
      <c r="O26" s="16" t="s">
        <v>33</v>
      </c>
      <c r="P26" s="16">
        <f t="shared" si="5"/>
        <v>0.95</v>
      </c>
      <c r="Q26" s="16">
        <f t="shared" si="5"/>
        <v>0.95</v>
      </c>
      <c r="R26" s="16">
        <f>(1-prop.leep.CIN2)*rt.ablation + prop.leep.CIN2*rt.LEEP</f>
        <v>0.93500000000000005</v>
      </c>
      <c r="S26" s="16">
        <f>(1-prop.leep.CIN3)*rt.ablation + prop.leep.CIN3*rt.LEEP</f>
        <v>0.90499999999999992</v>
      </c>
      <c r="T26" s="16">
        <f>rt.tx.cc</f>
        <v>0.4</v>
      </c>
      <c r="U26" s="17" t="s">
        <v>33</v>
      </c>
      <c r="V26" s="17" t="s">
        <v>33</v>
      </c>
      <c r="W26" s="17">
        <f>1-tx.eff.vs</f>
        <v>0.16000000000000003</v>
      </c>
      <c r="X26" s="17">
        <f>1-tx.eff.vs</f>
        <v>0.16000000000000003</v>
      </c>
      <c r="Y26" s="17">
        <f>1-tx.eff.vs</f>
        <v>0.16000000000000003</v>
      </c>
      <c r="Z26" s="17"/>
      <c r="AA26" s="18" t="s">
        <v>33</v>
      </c>
      <c r="AB26" s="18">
        <f>(hpvpers.ablative+(1-tx.eff.neg))*(1-(prop.leep.CIN1*rt.LEEP) / ((prop.leep.CIN1*rt.LEEP) + ((1-prop.leep.CIN1)*rt.ablation))) + (hpvpers.leep + (1-tx.eff.neg))*(prop.leep.CIN1*rt.LEEP) / ((prop.leep.CIN1*rt.LEEP) + ((1-prop.leep.CIN1)*rt.ablation))</f>
        <v>0.48</v>
      </c>
      <c r="AC26" s="18">
        <f t="shared" si="6"/>
        <v>0.39</v>
      </c>
      <c r="AD26" s="20">
        <f>hpvpers.ablative*(1-(prop.leep.CIN2*rt.LEEP) / ((prop.leep.CIN2*rt.LEEP) + ((1-prop.leep.CIN2)*rt.ablation))) + hpvpers.leep*(prop.leep.CIN2*rt.LEEP) / ((prop.leep.CIN2*rt.LEEP) + ((1-prop.leep.CIN2)*rt.ablation))</f>
        <v>0.37288770053475934</v>
      </c>
      <c r="AE26" s="20">
        <f>hpvpers.ablative*(1-(prop.leep.CIN3*rt.LEEP) / ((prop.leep.CIN3*rt.LEEP) + ((1-prop.leep.CIN3)*rt.ablation))) + hpvpers.leep*(prop.leep.CIN3*rt.LEEP) / ((prop.leep.CIN3*rt.LEEP) + ((1-prop.leep.CIN3)*rt.ablation))</f>
        <v>0.33696132596685091</v>
      </c>
      <c r="AF26" s="18"/>
    </row>
    <row r="27" spans="1:33" x14ac:dyDescent="0.25">
      <c r="C27" s="8"/>
      <c r="D27" s="8"/>
      <c r="E27" s="8"/>
      <c r="F27" s="8"/>
      <c r="G27" s="8"/>
      <c r="H27" s="8"/>
      <c r="I27" s="19"/>
      <c r="J27" s="19"/>
      <c r="K27" s="19"/>
      <c r="L27" s="19"/>
      <c r="M27" s="19"/>
      <c r="N27" s="19"/>
      <c r="O27" s="19"/>
      <c r="P27" s="19"/>
      <c r="Q27" s="19"/>
      <c r="R27" s="19"/>
      <c r="S27" s="19"/>
      <c r="T27" s="19"/>
      <c r="U27" s="19"/>
      <c r="V27" s="19"/>
      <c r="W27" s="19" t="s">
        <v>47</v>
      </c>
      <c r="X27" s="19"/>
      <c r="Y27" s="19"/>
      <c r="Z27" s="19"/>
      <c r="AA27" s="19"/>
      <c r="AB27" s="19"/>
      <c r="AC27" s="19"/>
      <c r="AD27" s="19"/>
      <c r="AE27" s="19"/>
      <c r="AF27" s="19"/>
    </row>
    <row r="28" spans="1:33" x14ac:dyDescent="0.25">
      <c r="A28" s="23" t="s">
        <v>44</v>
      </c>
      <c r="B28" t="s">
        <v>0</v>
      </c>
      <c r="C28" s="25" t="s">
        <v>43</v>
      </c>
      <c r="D28" s="25"/>
      <c r="E28" s="25"/>
      <c r="F28" s="25"/>
      <c r="G28" s="25"/>
      <c r="H28" s="25"/>
      <c r="I28" s="15">
        <v>0</v>
      </c>
      <c r="J28" s="22" t="s">
        <v>48</v>
      </c>
      <c r="K28" s="22"/>
      <c r="L28" s="22"/>
      <c r="M28" s="22"/>
      <c r="N28" s="22"/>
      <c r="O28" s="16" t="s">
        <v>33</v>
      </c>
      <c r="P28" s="16">
        <f t="shared" ref="P28:Q30" si="7">(1-prop.leep.CIN1)*rt.ablation + prop.leep.CIN1*rt.LEEP</f>
        <v>0.95</v>
      </c>
      <c r="Q28" s="16">
        <f t="shared" si="7"/>
        <v>0.95</v>
      </c>
      <c r="R28" s="16">
        <f>(1-prop.leep.CIN2)*rt.ablation + prop.leep.CIN2*rt.LEEP</f>
        <v>0.93500000000000005</v>
      </c>
      <c r="S28" s="16">
        <f>(1-prop.leep.CIN3)*rt.ablation + prop.leep.CIN3*rt.LEEP</f>
        <v>0.90499999999999992</v>
      </c>
      <c r="T28" s="16">
        <f>rt.tx.cc</f>
        <v>0.4</v>
      </c>
      <c r="U28" s="17" t="s">
        <v>33</v>
      </c>
      <c r="V28" s="17" t="s">
        <v>33</v>
      </c>
      <c r="W28" s="17">
        <f>1-tx.eff.neg</f>
        <v>8.9999999999999969E-2</v>
      </c>
      <c r="X28" s="17">
        <f>1-tx.eff.neg</f>
        <v>8.9999999999999969E-2</v>
      </c>
      <c r="Y28" s="17">
        <f>1-tx.eff.neg</f>
        <v>8.9999999999999969E-2</v>
      </c>
      <c r="Z28" s="17"/>
      <c r="AA28" s="18" t="s">
        <v>33</v>
      </c>
      <c r="AB28" s="18">
        <f>(hpvpers.ablative+(1-tx.eff.neg))*(1-(prop.leep.CIN1*rt.LEEP) / ((prop.leep.CIN1*rt.LEEP) + ((1-prop.leep.CIN1)*rt.ablation))) + (hpvpers.leep + (1-tx.eff.neg))*(prop.leep.CIN1*rt.LEEP) / ((prop.leep.CIN1*rt.LEEP) + ((1-prop.leep.CIN1)*rt.ablation))</f>
        <v>0.48</v>
      </c>
      <c r="AC28" s="18">
        <f t="shared" ref="AC28:AC30" si="8">hpvpers.ablative*(1-(prop.leep.CIN1*rt.LEEP) / ((prop.leep.CIN1*rt.LEEP) + ((1-prop.leep.CIN1)*rt.ablation))) + hpvpers.leep*(prop.leep.CIN1*rt.LEEP) / ((prop.leep.CIN1*rt.LEEP) + ((1-prop.leep.CIN1)*rt.ablation))</f>
        <v>0.39</v>
      </c>
      <c r="AD28" s="20">
        <f>hpvpers.ablative*(1-(prop.leep.CIN2*rt.LEEP) / ((prop.leep.CIN2*rt.LEEP) + ((1-prop.leep.CIN2)*rt.ablation))) + hpvpers.leep*(prop.leep.CIN2*rt.LEEP) / ((prop.leep.CIN2*rt.LEEP) + ((1-prop.leep.CIN2)*rt.ablation))</f>
        <v>0.37288770053475934</v>
      </c>
      <c r="AE28" s="20">
        <f>hpvpers.ablative*(1-(prop.leep.CIN3*rt.LEEP) / ((prop.leep.CIN3*rt.LEEP) + ((1-prop.leep.CIN3)*rt.ablation))) + hpvpers.leep*(prop.leep.CIN3*rt.LEEP) / ((prop.leep.CIN3*rt.LEEP) + ((1-prop.leep.CIN3)*rt.ablation))</f>
        <v>0.33696132596685091</v>
      </c>
      <c r="AF28" s="18"/>
      <c r="AG28" t="s">
        <v>41</v>
      </c>
    </row>
    <row r="29" spans="1:33" x14ac:dyDescent="0.25">
      <c r="A29" s="24"/>
      <c r="B29" t="s">
        <v>1</v>
      </c>
      <c r="C29" s="25"/>
      <c r="D29" s="25"/>
      <c r="E29" s="25"/>
      <c r="F29" s="25"/>
      <c r="G29" s="25"/>
      <c r="H29" s="25"/>
      <c r="I29" s="15">
        <v>0</v>
      </c>
      <c r="J29" s="22"/>
      <c r="K29" s="22"/>
      <c r="L29" s="22"/>
      <c r="M29" s="22"/>
      <c r="N29" s="22"/>
      <c r="O29" s="16" t="s">
        <v>33</v>
      </c>
      <c r="P29" s="16">
        <f t="shared" si="7"/>
        <v>0.95</v>
      </c>
      <c r="Q29" s="16">
        <f t="shared" si="7"/>
        <v>0.95</v>
      </c>
      <c r="R29" s="16">
        <f>(1-prop.leep.CIN2)*rt.ablation + prop.leep.CIN2*rt.LEEP</f>
        <v>0.93500000000000005</v>
      </c>
      <c r="S29" s="16">
        <f>(1-prop.leep.CIN3)*rt.ablation + prop.leep.CIN3*rt.LEEP</f>
        <v>0.90499999999999992</v>
      </c>
      <c r="T29" s="16">
        <f>rt.tx.cc</f>
        <v>0.4</v>
      </c>
      <c r="U29" s="17" t="s">
        <v>33</v>
      </c>
      <c r="V29" s="17" t="s">
        <v>33</v>
      </c>
      <c r="W29" s="17">
        <f>1-tx.eff.pos</f>
        <v>0.22999999999999998</v>
      </c>
      <c r="X29" s="17">
        <f>1-tx.eff.pos</f>
        <v>0.22999999999999998</v>
      </c>
      <c r="Y29" s="17">
        <f>1-tx.eff.pos</f>
        <v>0.22999999999999998</v>
      </c>
      <c r="Z29" s="17"/>
      <c r="AA29" s="18" t="s">
        <v>33</v>
      </c>
      <c r="AB29" s="18">
        <f>(hpvpers.ablative+(1-tx.eff.neg))*(1-(prop.leep.CIN1*rt.LEEP) / ((prop.leep.CIN1*rt.LEEP) + ((1-prop.leep.CIN1)*rt.ablation))) + (hpvpers.leep + (1-tx.eff.neg))*(prop.leep.CIN1*rt.LEEP) / ((prop.leep.CIN1*rt.LEEP) + ((1-prop.leep.CIN1)*rt.ablation))</f>
        <v>0.48</v>
      </c>
      <c r="AC29" s="18">
        <f t="shared" si="8"/>
        <v>0.39</v>
      </c>
      <c r="AD29" s="20">
        <f>hpvpers.ablative*(1-(prop.leep.CIN2*rt.LEEP) / ((prop.leep.CIN2*rt.LEEP) + ((1-prop.leep.CIN2)*rt.ablation))) + hpvpers.leep*(prop.leep.CIN2*rt.LEEP) / ((prop.leep.CIN2*rt.LEEP) + ((1-prop.leep.CIN2)*rt.ablation))</f>
        <v>0.37288770053475934</v>
      </c>
      <c r="AE29" s="20">
        <f>hpvpers.ablative*(1-(prop.leep.CIN3*rt.LEEP) / ((prop.leep.CIN3*rt.LEEP) + ((1-prop.leep.CIN3)*rt.ablation))) + hpvpers.leep*(prop.leep.CIN3*rt.LEEP) / ((prop.leep.CIN3*rt.LEEP) + ((1-prop.leep.CIN3)*rt.ablation))</f>
        <v>0.33696132596685091</v>
      </c>
      <c r="AF29" s="18"/>
    </row>
    <row r="30" spans="1:33" x14ac:dyDescent="0.25">
      <c r="A30" s="24"/>
      <c r="B30" t="s">
        <v>2</v>
      </c>
      <c r="C30" s="25"/>
      <c r="D30" s="25"/>
      <c r="E30" s="25"/>
      <c r="F30" s="25"/>
      <c r="G30" s="25"/>
      <c r="H30" s="25"/>
      <c r="I30" s="15">
        <v>0</v>
      </c>
      <c r="J30" s="22"/>
      <c r="K30" s="22"/>
      <c r="L30" s="22"/>
      <c r="M30" s="22"/>
      <c r="N30" s="22"/>
      <c r="O30" s="16" t="s">
        <v>33</v>
      </c>
      <c r="P30" s="16">
        <f t="shared" si="7"/>
        <v>0.95</v>
      </c>
      <c r="Q30" s="16">
        <f t="shared" si="7"/>
        <v>0.95</v>
      </c>
      <c r="R30" s="16">
        <f>(1-prop.leep.CIN2)*rt.ablation + prop.leep.CIN2*rt.LEEP</f>
        <v>0.93500000000000005</v>
      </c>
      <c r="S30" s="16">
        <f>(1-prop.leep.CIN3)*rt.ablation + prop.leep.CIN3*rt.LEEP</f>
        <v>0.90499999999999992</v>
      </c>
      <c r="T30" s="16">
        <f>rt.tx.cc</f>
        <v>0.4</v>
      </c>
      <c r="U30" s="17" t="s">
        <v>33</v>
      </c>
      <c r="V30" s="17" t="s">
        <v>33</v>
      </c>
      <c r="W30" s="17">
        <f>1-tx.eff.vs</f>
        <v>0.16000000000000003</v>
      </c>
      <c r="X30" s="17">
        <f>1-tx.eff.vs</f>
        <v>0.16000000000000003</v>
      </c>
      <c r="Y30" s="17">
        <f>1-tx.eff.vs</f>
        <v>0.16000000000000003</v>
      </c>
      <c r="Z30" s="17"/>
      <c r="AA30" s="18" t="s">
        <v>33</v>
      </c>
      <c r="AB30" s="18">
        <f>(hpvpers.ablative+(1-tx.eff.neg))*(1-(prop.leep.CIN1*rt.LEEP) / ((prop.leep.CIN1*rt.LEEP) + ((1-prop.leep.CIN1)*rt.ablation))) + (hpvpers.leep + (1-tx.eff.neg))*(prop.leep.CIN1*rt.LEEP) / ((prop.leep.CIN1*rt.LEEP) + ((1-prop.leep.CIN1)*rt.ablation))</f>
        <v>0.48</v>
      </c>
      <c r="AC30" s="18">
        <f t="shared" si="8"/>
        <v>0.39</v>
      </c>
      <c r="AD30" s="20">
        <f>hpvpers.ablative*(1-(prop.leep.CIN2*rt.LEEP) / ((prop.leep.CIN2*rt.LEEP) + ((1-prop.leep.CIN2)*rt.ablation))) + hpvpers.leep*(prop.leep.CIN2*rt.LEEP) / ((prop.leep.CIN2*rt.LEEP) + ((1-prop.leep.CIN2)*rt.ablation))</f>
        <v>0.37288770053475934</v>
      </c>
      <c r="AE30" s="20">
        <f>hpvpers.ablative*(1-(prop.leep.CIN3*rt.LEEP) / ((prop.leep.CIN3*rt.LEEP) + ((1-prop.leep.CIN3)*rt.ablation))) + hpvpers.leep*(prop.leep.CIN3*rt.LEEP) / ((prop.leep.CIN3*rt.LEEP) + ((1-prop.leep.CIN3)*rt.ablation))</f>
        <v>0.33696132596685091</v>
      </c>
      <c r="AF30" s="18"/>
    </row>
    <row r="31" spans="1:33" x14ac:dyDescent="0.25">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spans="1:33" ht="15.95" customHeight="1" x14ac:dyDescent="0.25">
      <c r="A32" s="23" t="s">
        <v>46</v>
      </c>
      <c r="B32" t="s">
        <v>0</v>
      </c>
      <c r="C32" s="25" t="s">
        <v>43</v>
      </c>
      <c r="D32" s="25"/>
      <c r="E32" s="25"/>
      <c r="F32" s="25"/>
      <c r="G32" s="25"/>
      <c r="H32" s="25"/>
      <c r="I32" s="15">
        <f>1-0.84</f>
        <v>0.16000000000000003</v>
      </c>
      <c r="J32" s="15">
        <f t="shared" ref="J32:K32" si="9">1-0.84</f>
        <v>0.16000000000000003</v>
      </c>
      <c r="K32" s="15">
        <f t="shared" si="9"/>
        <v>0.16000000000000003</v>
      </c>
      <c r="L32" s="21">
        <f>0.98</f>
        <v>0.98</v>
      </c>
      <c r="M32" s="21">
        <f t="shared" ref="M32:N34" si="10">0.98</f>
        <v>0.98</v>
      </c>
      <c r="N32" s="21">
        <f t="shared" si="10"/>
        <v>0.98</v>
      </c>
      <c r="O32" s="16">
        <f t="shared" ref="O32:Q34" si="11">(1-prop.leep.CIN1)*rt.ablation + prop.leep.CIN1*rt.LEEP</f>
        <v>0.95</v>
      </c>
      <c r="P32" s="16">
        <f t="shared" si="11"/>
        <v>0.95</v>
      </c>
      <c r="Q32" s="16">
        <f t="shared" si="11"/>
        <v>0.95</v>
      </c>
      <c r="R32" s="16">
        <f>(1-prop.leep.CIN2)*rt.ablation + prop.leep.CIN2*rt.LEEP</f>
        <v>0.93500000000000005</v>
      </c>
      <c r="S32" s="16">
        <f>(1-prop.leep.CIN3)*rt.ablation + prop.leep.CIN3*rt.LEEP</f>
        <v>0.90499999999999992</v>
      </c>
      <c r="T32" s="16">
        <f>rt.tx.cc</f>
        <v>0.4</v>
      </c>
      <c r="U32" s="17" t="s">
        <v>33</v>
      </c>
      <c r="V32" s="17" t="s">
        <v>33</v>
      </c>
      <c r="W32" s="17">
        <f>1-tx.eff.neg</f>
        <v>8.9999999999999969E-2</v>
      </c>
      <c r="X32" s="17">
        <f>1-tx.eff.neg</f>
        <v>8.9999999999999969E-2</v>
      </c>
      <c r="Y32" s="17">
        <f>1-tx.eff.neg</f>
        <v>8.9999999999999969E-2</v>
      </c>
      <c r="Z32" s="17"/>
      <c r="AA32" s="18" t="s">
        <v>33</v>
      </c>
      <c r="AB32" s="18">
        <f>(hpvpers.ablative+(1-tx.eff.neg))*(1-(prop.leep.CIN1*rt.LEEP) / ((prop.leep.CIN1*rt.LEEP) + ((1-prop.leep.CIN1)*rt.ablation))) + (hpvpers.leep + (1-tx.eff.neg))*(prop.leep.CIN1*rt.LEEP) / ((prop.leep.CIN1*rt.LEEP) + ((1-prop.leep.CIN1)*rt.ablation))</f>
        <v>0.48</v>
      </c>
      <c r="AC32" s="18">
        <f t="shared" ref="AC32:AC34" si="12">hpvpers.ablative*(1-(prop.leep.CIN1*rt.LEEP) / ((prop.leep.CIN1*rt.LEEP) + ((1-prop.leep.CIN1)*rt.ablation))) + hpvpers.leep*(prop.leep.CIN1*rt.LEEP) / ((prop.leep.CIN1*rt.LEEP) + ((1-prop.leep.CIN1)*rt.ablation))</f>
        <v>0.39</v>
      </c>
      <c r="AD32" s="20">
        <f>hpvpers.ablative*(1-(prop.leep.CIN2*rt.LEEP) / ((prop.leep.CIN2*rt.LEEP) + ((1-prop.leep.CIN2)*rt.ablation))) + hpvpers.leep*(prop.leep.CIN2*rt.LEEP) / ((prop.leep.CIN2*rt.LEEP) + ((1-prop.leep.CIN2)*rt.ablation))</f>
        <v>0.37288770053475934</v>
      </c>
      <c r="AE32" s="20">
        <f>hpvpers.ablative*(1-(prop.leep.CIN3*rt.LEEP) / ((prop.leep.CIN3*rt.LEEP) + ((1-prop.leep.CIN3)*rt.ablation))) + hpvpers.leep*(prop.leep.CIN3*rt.LEEP) / ((prop.leep.CIN3*rt.LEEP) + ((1-prop.leep.CIN3)*rt.ablation))</f>
        <v>0.33696132596685091</v>
      </c>
      <c r="AF32" s="18"/>
      <c r="AG32" t="s">
        <v>41</v>
      </c>
    </row>
    <row r="33" spans="1:32" x14ac:dyDescent="0.25">
      <c r="A33" s="24"/>
      <c r="B33" t="s">
        <v>1</v>
      </c>
      <c r="C33" s="25"/>
      <c r="D33" s="25"/>
      <c r="E33" s="25"/>
      <c r="F33" s="25"/>
      <c r="G33" s="25"/>
      <c r="H33" s="25"/>
      <c r="I33" s="15">
        <f>1-0.78</f>
        <v>0.21999999999999997</v>
      </c>
      <c r="J33" s="15">
        <f t="shared" ref="J33:K33" si="13">1-0.78</f>
        <v>0.21999999999999997</v>
      </c>
      <c r="K33" s="15">
        <f t="shared" si="13"/>
        <v>0.21999999999999997</v>
      </c>
      <c r="L33" s="21">
        <f t="shared" ref="L33:L34" si="14">0.98</f>
        <v>0.98</v>
      </c>
      <c r="M33" s="21">
        <f t="shared" si="10"/>
        <v>0.98</v>
      </c>
      <c r="N33" s="21">
        <f t="shared" si="10"/>
        <v>0.98</v>
      </c>
      <c r="O33" s="16">
        <f t="shared" si="11"/>
        <v>0.95</v>
      </c>
      <c r="P33" s="16">
        <f t="shared" si="11"/>
        <v>0.95</v>
      </c>
      <c r="Q33" s="16">
        <f t="shared" si="11"/>
        <v>0.95</v>
      </c>
      <c r="R33" s="16">
        <f>(1-prop.leep.CIN2)*rt.ablation + prop.leep.CIN2*rt.LEEP</f>
        <v>0.93500000000000005</v>
      </c>
      <c r="S33" s="16">
        <f>(1-prop.leep.CIN3)*rt.ablation + prop.leep.CIN3*rt.LEEP</f>
        <v>0.90499999999999992</v>
      </c>
      <c r="T33" s="16">
        <f>rt.tx.cc</f>
        <v>0.4</v>
      </c>
      <c r="U33" s="17" t="s">
        <v>33</v>
      </c>
      <c r="V33" s="17" t="s">
        <v>33</v>
      </c>
      <c r="W33" s="17">
        <f>1-tx.eff.pos</f>
        <v>0.22999999999999998</v>
      </c>
      <c r="X33" s="17">
        <f>1-tx.eff.pos</f>
        <v>0.22999999999999998</v>
      </c>
      <c r="Y33" s="17">
        <f>1-tx.eff.pos</f>
        <v>0.22999999999999998</v>
      </c>
      <c r="Z33" s="17"/>
      <c r="AA33" s="18" t="s">
        <v>33</v>
      </c>
      <c r="AB33" s="18">
        <f>(hpvpers.ablative+(1-tx.eff.neg))*(1-(prop.leep.CIN1*rt.LEEP) / ((prop.leep.CIN1*rt.LEEP) + ((1-prop.leep.CIN1)*rt.ablation))) + (hpvpers.leep + (1-tx.eff.neg))*(prop.leep.CIN1*rt.LEEP) / ((prop.leep.CIN1*rt.LEEP) + ((1-prop.leep.CIN1)*rt.ablation))</f>
        <v>0.48</v>
      </c>
      <c r="AC33" s="18">
        <f t="shared" si="12"/>
        <v>0.39</v>
      </c>
      <c r="AD33" s="20">
        <f>hpvpers.ablative*(1-(prop.leep.CIN2*rt.LEEP) / ((prop.leep.CIN2*rt.LEEP) + ((1-prop.leep.CIN2)*rt.ablation))) + hpvpers.leep*(prop.leep.CIN2*rt.LEEP) / ((prop.leep.CIN2*rt.LEEP) + ((1-prop.leep.CIN2)*rt.ablation))</f>
        <v>0.37288770053475934</v>
      </c>
      <c r="AE33" s="20">
        <f>hpvpers.ablative*(1-(prop.leep.CIN3*rt.LEEP) / ((prop.leep.CIN3*rt.LEEP) + ((1-prop.leep.CIN3)*rt.ablation))) + hpvpers.leep*(prop.leep.CIN3*rt.LEEP) / ((prop.leep.CIN3*rt.LEEP) + ((1-prop.leep.CIN3)*rt.ablation))</f>
        <v>0.33696132596685091</v>
      </c>
      <c r="AF33" s="18"/>
    </row>
    <row r="34" spans="1:32" x14ac:dyDescent="0.25">
      <c r="A34" s="24"/>
      <c r="B34" t="s">
        <v>2</v>
      </c>
      <c r="C34" s="25"/>
      <c r="D34" s="25"/>
      <c r="E34" s="25"/>
      <c r="F34" s="25"/>
      <c r="G34" s="25"/>
      <c r="H34" s="25"/>
      <c r="I34" s="15">
        <f>1-0.81</f>
        <v>0.18999999999999995</v>
      </c>
      <c r="J34" s="15">
        <f t="shared" ref="J34:K34" si="15">1-0.81</f>
        <v>0.18999999999999995</v>
      </c>
      <c r="K34" s="15">
        <f t="shared" si="15"/>
        <v>0.18999999999999995</v>
      </c>
      <c r="L34" s="21">
        <f t="shared" si="14"/>
        <v>0.98</v>
      </c>
      <c r="M34" s="21">
        <f t="shared" si="10"/>
        <v>0.98</v>
      </c>
      <c r="N34" s="21">
        <f t="shared" si="10"/>
        <v>0.98</v>
      </c>
      <c r="O34" s="16">
        <f t="shared" si="11"/>
        <v>0.95</v>
      </c>
      <c r="P34" s="16">
        <f t="shared" si="11"/>
        <v>0.95</v>
      </c>
      <c r="Q34" s="16">
        <f t="shared" si="11"/>
        <v>0.95</v>
      </c>
      <c r="R34" s="16">
        <f>(1-prop.leep.CIN2)*rt.ablation + prop.leep.CIN2*rt.LEEP</f>
        <v>0.93500000000000005</v>
      </c>
      <c r="S34" s="16">
        <f>(1-prop.leep.CIN3)*rt.ablation + prop.leep.CIN3*rt.LEEP</f>
        <v>0.90499999999999992</v>
      </c>
      <c r="T34" s="16">
        <f>rt.tx.cc</f>
        <v>0.4</v>
      </c>
      <c r="U34" s="17" t="s">
        <v>33</v>
      </c>
      <c r="V34" s="17" t="s">
        <v>33</v>
      </c>
      <c r="W34" s="17">
        <f>1-tx.eff.vs</f>
        <v>0.16000000000000003</v>
      </c>
      <c r="X34" s="17">
        <f>1-tx.eff.vs</f>
        <v>0.16000000000000003</v>
      </c>
      <c r="Y34" s="17">
        <f>1-tx.eff.vs</f>
        <v>0.16000000000000003</v>
      </c>
      <c r="Z34" s="17"/>
      <c r="AA34" s="18" t="s">
        <v>33</v>
      </c>
      <c r="AB34" s="18">
        <f>(hpvpers.ablative+(1-tx.eff.neg))*(1-(prop.leep.CIN1*rt.LEEP) / ((prop.leep.CIN1*rt.LEEP) + ((1-prop.leep.CIN1)*rt.ablation))) + (hpvpers.leep + (1-tx.eff.neg))*(prop.leep.CIN1*rt.LEEP) / ((prop.leep.CIN1*rt.LEEP) + ((1-prop.leep.CIN1)*rt.ablation))</f>
        <v>0.48</v>
      </c>
      <c r="AC34" s="18">
        <f t="shared" si="12"/>
        <v>0.39</v>
      </c>
      <c r="AD34" s="20">
        <f>hpvpers.ablative*(1-(prop.leep.CIN2*rt.LEEP) / ((prop.leep.CIN2*rt.LEEP) + ((1-prop.leep.CIN2)*rt.ablation))) + hpvpers.leep*(prop.leep.CIN2*rt.LEEP) / ((prop.leep.CIN2*rt.LEEP) + ((1-prop.leep.CIN2)*rt.ablation))</f>
        <v>0.37288770053475934</v>
      </c>
      <c r="AE34" s="20">
        <f>hpvpers.ablative*(1-(prop.leep.CIN3*rt.LEEP) / ((prop.leep.CIN3*rt.LEEP) + ((1-prop.leep.CIN3)*rt.ablation))) + hpvpers.leep*(prop.leep.CIN3*rt.LEEP) / ((prop.leep.CIN3*rt.LEEP) + ((1-prop.leep.CIN3)*rt.ablation))</f>
        <v>0.33696132596685091</v>
      </c>
      <c r="AF34" s="18"/>
    </row>
    <row r="36" spans="1:32" x14ac:dyDescent="0.25">
      <c r="A36" s="1" t="s">
        <v>49</v>
      </c>
    </row>
    <row r="37" spans="1:32" x14ac:dyDescent="0.25">
      <c r="A37" t="s">
        <v>50</v>
      </c>
    </row>
    <row r="38" spans="1:32" x14ac:dyDescent="0.25">
      <c r="A38" t="s">
        <v>54</v>
      </c>
    </row>
    <row r="39" spans="1:32" x14ac:dyDescent="0.25">
      <c r="A39" t="s">
        <v>51</v>
      </c>
    </row>
    <row r="40" spans="1:32" x14ac:dyDescent="0.25">
      <c r="A40" t="s">
        <v>52</v>
      </c>
    </row>
    <row r="41" spans="1:32" x14ac:dyDescent="0.25">
      <c r="A41" t="s">
        <v>53</v>
      </c>
    </row>
  </sheetData>
  <mergeCells count="9">
    <mergeCell ref="J28:N30"/>
    <mergeCell ref="A20:A22"/>
    <mergeCell ref="A32:A34"/>
    <mergeCell ref="C32:H34"/>
    <mergeCell ref="A24:A26"/>
    <mergeCell ref="A28:A30"/>
    <mergeCell ref="C20:H22"/>
    <mergeCell ref="C24:H26"/>
    <mergeCell ref="C28: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350B7-87F0-BB4E-BD21-4342ED158582}">
  <dimension ref="A1:A7"/>
  <sheetViews>
    <sheetView workbookViewId="0">
      <selection activeCell="B10" sqref="B10"/>
    </sheetView>
  </sheetViews>
  <sheetFormatPr defaultColWidth="10.625" defaultRowHeight="15.75" x14ac:dyDescent="0.25"/>
  <sheetData>
    <row r="1" spans="1:1" x14ac:dyDescent="0.25">
      <c r="A1" t="s">
        <v>17</v>
      </c>
    </row>
    <row r="2" spans="1:1" x14ac:dyDescent="0.25">
      <c r="A2" t="s">
        <v>18</v>
      </c>
    </row>
    <row r="3" spans="1:1" x14ac:dyDescent="0.25">
      <c r="A3" t="s">
        <v>19</v>
      </c>
    </row>
    <row r="4" spans="1:1" x14ac:dyDescent="0.25">
      <c r="A4" t="s">
        <v>34</v>
      </c>
    </row>
    <row r="5" spans="1:1" x14ac:dyDescent="0.25">
      <c r="A5" t="s">
        <v>35</v>
      </c>
    </row>
    <row r="6" spans="1:1" x14ac:dyDescent="0.25">
      <c r="A6" t="s">
        <v>36</v>
      </c>
    </row>
    <row r="7" spans="1:1" x14ac:dyDescent="0.25">
      <c r="A7" s="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Sheet1</vt:lpstr>
      <vt:lpstr>Notes</vt:lpstr>
      <vt:lpstr>hpvpers.ablative</vt:lpstr>
      <vt:lpstr>hpvpers.leep</vt:lpstr>
      <vt:lpstr>prop.leep.CIN1</vt:lpstr>
      <vt:lpstr>prop.leep.CIN2</vt:lpstr>
      <vt:lpstr>prop.leep.CIN3</vt:lpstr>
      <vt:lpstr>rt.ablation</vt:lpstr>
      <vt:lpstr>rt.colpo</vt:lpstr>
      <vt:lpstr>rt.LEEP</vt:lpstr>
      <vt:lpstr>rt.tx.base</vt:lpstr>
      <vt:lpstr>rt.tx.cc</vt:lpstr>
      <vt:lpstr>sn.colpo</vt:lpstr>
      <vt:lpstr>sp.colpo</vt:lpstr>
      <vt:lpstr>tx.eff.neg</vt:lpstr>
      <vt:lpstr>tx.eff.pos</vt:lpstr>
      <vt:lpstr>tx.eff.vs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Rao</dc:creator>
  <cp:lastModifiedBy>Cara Bayer</cp:lastModifiedBy>
  <dcterms:created xsi:type="dcterms:W3CDTF">2020-11-12T18:44:01Z</dcterms:created>
  <dcterms:modified xsi:type="dcterms:W3CDTF">2020-12-03T21:49:32Z</dcterms:modified>
</cp:coreProperties>
</file>