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9200" windowHeight="6330"/>
  </bookViews>
  <sheets>
    <sheet name="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4" i="1" l="1"/>
  <c r="AC94" i="1"/>
  <c r="AD94" i="1"/>
  <c r="AE94" i="1"/>
  <c r="AB95" i="1"/>
  <c r="AC95" i="1"/>
  <c r="AD95" i="1"/>
  <c r="AE95" i="1"/>
  <c r="AB96" i="1"/>
  <c r="AC96" i="1"/>
  <c r="AD96" i="1"/>
  <c r="AE96" i="1"/>
  <c r="AA96" i="1"/>
  <c r="AA95" i="1"/>
  <c r="AA94" i="1"/>
  <c r="AB93" i="1"/>
  <c r="AC93" i="1"/>
  <c r="AD93" i="1"/>
  <c r="AE93" i="1"/>
  <c r="AA93" i="1"/>
  <c r="AB92" i="1"/>
  <c r="AC92" i="1"/>
  <c r="AD92" i="1"/>
  <c r="AE92" i="1"/>
  <c r="AA92" i="1"/>
  <c r="X93" i="1" l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92" i="1"/>
  <c r="V92" i="1"/>
  <c r="W92" i="1"/>
  <c r="X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92" i="1"/>
  <c r="N108" i="1"/>
  <c r="O108" i="1"/>
  <c r="P108" i="1"/>
  <c r="Q108" i="1"/>
  <c r="M108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92" i="1"/>
  <c r="M176" i="1" l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75" i="1"/>
  <c r="O185" i="1"/>
  <c r="M185" i="1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55" i="1"/>
  <c r="M171" i="1" l="1"/>
  <c r="M191" i="1"/>
  <c r="B142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6" i="1"/>
  <c r="I97" i="1" s="1"/>
  <c r="J95" i="1"/>
  <c r="J94" i="1"/>
  <c r="J93" i="1"/>
  <c r="J92" i="1"/>
  <c r="J96" i="1" s="1"/>
  <c r="J97" i="1" s="1"/>
  <c r="C128" i="1"/>
  <c r="F128" i="1"/>
  <c r="B128" i="1"/>
  <c r="C108" i="1"/>
  <c r="F108" i="1"/>
  <c r="F129" i="1" s="1"/>
  <c r="F130" i="1" s="1"/>
  <c r="E108" i="1"/>
  <c r="E129" i="1" s="1"/>
  <c r="E130" i="1" s="1"/>
  <c r="D108" i="1"/>
  <c r="D129" i="1" s="1"/>
  <c r="D130" i="1" s="1"/>
  <c r="B108" i="1"/>
  <c r="B129" i="1" s="1"/>
  <c r="B130" i="1" s="1"/>
  <c r="C56" i="1"/>
  <c r="C77" i="1" s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C76" i="1"/>
  <c r="D76" i="1"/>
  <c r="E76" i="1"/>
  <c r="F76" i="1"/>
  <c r="G76" i="1"/>
  <c r="H76" i="1"/>
  <c r="I76" i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S138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129" i="1" l="1"/>
  <c r="C130" i="1" s="1"/>
  <c r="O138" i="1"/>
  <c r="E138" i="1"/>
  <c r="J138" i="1"/>
  <c r="G77" i="1"/>
  <c r="F77" i="1"/>
  <c r="E77" i="1"/>
  <c r="D77" i="1"/>
  <c r="M192" i="1"/>
  <c r="K182" i="1"/>
  <c r="I188" i="1"/>
  <c r="F179" i="1"/>
  <c r="D185" i="1"/>
  <c r="B182" i="1"/>
  <c r="J166" i="1"/>
  <c r="G157" i="1"/>
  <c r="E163" i="1"/>
  <c r="C161" i="1"/>
  <c r="J179" i="1"/>
  <c r="C182" i="1"/>
  <c r="I163" i="1"/>
  <c r="K183" i="1"/>
  <c r="I189" i="1"/>
  <c r="F180" i="1"/>
  <c r="D186" i="1"/>
  <c r="B183" i="1"/>
  <c r="J167" i="1"/>
  <c r="G158" i="1"/>
  <c r="E164" i="1"/>
  <c r="C162" i="1"/>
  <c r="K184" i="1"/>
  <c r="I190" i="1"/>
  <c r="F181" i="1"/>
  <c r="D187" i="1"/>
  <c r="B184" i="1"/>
  <c r="J168" i="1"/>
  <c r="G159" i="1"/>
  <c r="E165" i="1"/>
  <c r="C163" i="1"/>
  <c r="K185" i="1"/>
  <c r="H176" i="1"/>
  <c r="F182" i="1"/>
  <c r="D188" i="1"/>
  <c r="B185" i="1"/>
  <c r="J169" i="1"/>
  <c r="G160" i="1"/>
  <c r="C164" i="1"/>
  <c r="F187" i="1"/>
  <c r="G165" i="1"/>
  <c r="C169" i="1"/>
  <c r="D157" i="1"/>
  <c r="C180" i="1"/>
  <c r="C155" i="1"/>
  <c r="H184" i="1"/>
  <c r="C181" i="1"/>
  <c r="G168" i="1"/>
  <c r="E166" i="1"/>
  <c r="F190" i="1"/>
  <c r="B156" i="1"/>
  <c r="E176" i="1"/>
  <c r="K186" i="1"/>
  <c r="H177" i="1"/>
  <c r="F183" i="1"/>
  <c r="D189" i="1"/>
  <c r="B186" i="1"/>
  <c r="J170" i="1"/>
  <c r="G161" i="1"/>
  <c r="E167" i="1"/>
  <c r="C165" i="1"/>
  <c r="H178" i="1"/>
  <c r="F184" i="1"/>
  <c r="D190" i="1"/>
  <c r="B187" i="1"/>
  <c r="I156" i="1"/>
  <c r="E168" i="1"/>
  <c r="C166" i="1"/>
  <c r="C177" i="1"/>
  <c r="G164" i="1"/>
  <c r="C168" i="1"/>
  <c r="C178" i="1"/>
  <c r="H182" i="1"/>
  <c r="G166" i="1"/>
  <c r="J177" i="1"/>
  <c r="G167" i="1"/>
  <c r="J178" i="1"/>
  <c r="K156" i="1"/>
  <c r="D159" i="1"/>
  <c r="K187" i="1"/>
  <c r="G162" i="1"/>
  <c r="K190" i="1"/>
  <c r="I159" i="1"/>
  <c r="I160" i="1"/>
  <c r="F189" i="1"/>
  <c r="I161" i="1"/>
  <c r="K157" i="1"/>
  <c r="K188" i="1"/>
  <c r="H179" i="1"/>
  <c r="F185" i="1"/>
  <c r="C176" i="1"/>
  <c r="B188" i="1"/>
  <c r="I157" i="1"/>
  <c r="G163" i="1"/>
  <c r="E169" i="1"/>
  <c r="C167" i="1"/>
  <c r="K189" i="1"/>
  <c r="H180" i="1"/>
  <c r="F186" i="1"/>
  <c r="B189" i="1"/>
  <c r="I158" i="1"/>
  <c r="E170" i="1"/>
  <c r="H181" i="1"/>
  <c r="B190" i="1"/>
  <c r="D156" i="1"/>
  <c r="J176" i="1"/>
  <c r="F188" i="1"/>
  <c r="C179" i="1"/>
  <c r="B175" i="1"/>
  <c r="C170" i="1"/>
  <c r="H183" i="1"/>
  <c r="B155" i="1"/>
  <c r="D158" i="1"/>
  <c r="I162" i="1"/>
  <c r="H185" i="1"/>
  <c r="G169" i="1"/>
  <c r="J180" i="1"/>
  <c r="H186" i="1"/>
  <c r="E177" i="1"/>
  <c r="C183" i="1"/>
  <c r="K158" i="1"/>
  <c r="I164" i="1"/>
  <c r="G170" i="1"/>
  <c r="D161" i="1"/>
  <c r="B158" i="1"/>
  <c r="J181" i="1"/>
  <c r="H187" i="1"/>
  <c r="E178" i="1"/>
  <c r="C184" i="1"/>
  <c r="K159" i="1"/>
  <c r="I165" i="1"/>
  <c r="F156" i="1"/>
  <c r="D162" i="1"/>
  <c r="B159" i="1"/>
  <c r="J182" i="1"/>
  <c r="H188" i="1"/>
  <c r="E179" i="1"/>
  <c r="C185" i="1"/>
  <c r="K160" i="1"/>
  <c r="I166" i="1"/>
  <c r="F157" i="1"/>
  <c r="D163" i="1"/>
  <c r="B160" i="1"/>
  <c r="J183" i="1"/>
  <c r="H189" i="1"/>
  <c r="E180" i="1"/>
  <c r="C186" i="1"/>
  <c r="K161" i="1"/>
  <c r="I167" i="1"/>
  <c r="F158" i="1"/>
  <c r="D164" i="1"/>
  <c r="B161" i="1"/>
  <c r="J184" i="1"/>
  <c r="H190" i="1"/>
  <c r="E181" i="1"/>
  <c r="C187" i="1"/>
  <c r="K162" i="1"/>
  <c r="I168" i="1"/>
  <c r="F159" i="1"/>
  <c r="D165" i="1"/>
  <c r="B162" i="1"/>
  <c r="J185" i="1"/>
  <c r="G176" i="1"/>
  <c r="E182" i="1"/>
  <c r="C188" i="1"/>
  <c r="K163" i="1"/>
  <c r="I169" i="1"/>
  <c r="F160" i="1"/>
  <c r="D166" i="1"/>
  <c r="B163" i="1"/>
  <c r="J186" i="1"/>
  <c r="G177" i="1"/>
  <c r="E183" i="1"/>
  <c r="C189" i="1"/>
  <c r="K164" i="1"/>
  <c r="I170" i="1"/>
  <c r="F161" i="1"/>
  <c r="D167" i="1"/>
  <c r="B164" i="1"/>
  <c r="G184" i="1"/>
  <c r="F168" i="1"/>
  <c r="H155" i="1"/>
  <c r="J187" i="1"/>
  <c r="G178" i="1"/>
  <c r="E184" i="1"/>
  <c r="C190" i="1"/>
  <c r="K165" i="1"/>
  <c r="H156" i="1"/>
  <c r="F162" i="1"/>
  <c r="D168" i="1"/>
  <c r="B165" i="1"/>
  <c r="J188" i="1"/>
  <c r="G179" i="1"/>
  <c r="E185" i="1"/>
  <c r="C175" i="1"/>
  <c r="K166" i="1"/>
  <c r="H157" i="1"/>
  <c r="F163" i="1"/>
  <c r="D169" i="1"/>
  <c r="B166" i="1"/>
  <c r="I177" i="1"/>
  <c r="G175" i="1"/>
  <c r="F167" i="1"/>
  <c r="J156" i="1"/>
  <c r="G185" i="1"/>
  <c r="H163" i="1"/>
  <c r="J189" i="1"/>
  <c r="G180" i="1"/>
  <c r="E186" i="1"/>
  <c r="D175" i="1"/>
  <c r="K167" i="1"/>
  <c r="H158" i="1"/>
  <c r="F164" i="1"/>
  <c r="D170" i="1"/>
  <c r="B167" i="1"/>
  <c r="B168" i="1"/>
  <c r="I176" i="1"/>
  <c r="G182" i="1"/>
  <c r="E188" i="1"/>
  <c r="K169" i="1"/>
  <c r="F166" i="1"/>
  <c r="B169" i="1"/>
  <c r="E189" i="1"/>
  <c r="H161" i="1"/>
  <c r="B170" i="1"/>
  <c r="I178" i="1"/>
  <c r="H175" i="1"/>
  <c r="G155" i="1"/>
  <c r="I179" i="1"/>
  <c r="D176" i="1"/>
  <c r="J157" i="1"/>
  <c r="F169" i="1"/>
  <c r="J190" i="1"/>
  <c r="G181" i="1"/>
  <c r="E187" i="1"/>
  <c r="E175" i="1"/>
  <c r="K168" i="1"/>
  <c r="H159" i="1"/>
  <c r="F165" i="1"/>
  <c r="D155" i="1"/>
  <c r="F175" i="1"/>
  <c r="H160" i="1"/>
  <c r="E155" i="1"/>
  <c r="G183" i="1"/>
  <c r="K170" i="1"/>
  <c r="F155" i="1"/>
  <c r="E190" i="1"/>
  <c r="H162" i="1"/>
  <c r="I175" i="1"/>
  <c r="I180" i="1"/>
  <c r="G186" i="1"/>
  <c r="D177" i="1"/>
  <c r="J175" i="1"/>
  <c r="J158" i="1"/>
  <c r="H164" i="1"/>
  <c r="F170" i="1"/>
  <c r="I155" i="1"/>
  <c r="I181" i="1"/>
  <c r="G187" i="1"/>
  <c r="D178" i="1"/>
  <c r="K175" i="1"/>
  <c r="J159" i="1"/>
  <c r="H165" i="1"/>
  <c r="E156" i="1"/>
  <c r="J155" i="1"/>
  <c r="K176" i="1"/>
  <c r="I182" i="1"/>
  <c r="G188" i="1"/>
  <c r="D179" i="1"/>
  <c r="B176" i="1"/>
  <c r="J160" i="1"/>
  <c r="H166" i="1"/>
  <c r="E157" i="1"/>
  <c r="K155" i="1"/>
  <c r="K177" i="1"/>
  <c r="I183" i="1"/>
  <c r="G189" i="1"/>
  <c r="D180" i="1"/>
  <c r="B177" i="1"/>
  <c r="J161" i="1"/>
  <c r="H167" i="1"/>
  <c r="E158" i="1"/>
  <c r="C156" i="1"/>
  <c r="K178" i="1"/>
  <c r="I184" i="1"/>
  <c r="G190" i="1"/>
  <c r="D181" i="1"/>
  <c r="B178" i="1"/>
  <c r="J162" i="1"/>
  <c r="H168" i="1"/>
  <c r="E159" i="1"/>
  <c r="C157" i="1"/>
  <c r="K181" i="1"/>
  <c r="I187" i="1"/>
  <c r="D184" i="1"/>
  <c r="B181" i="1"/>
  <c r="J165" i="1"/>
  <c r="E162" i="1"/>
  <c r="C160" i="1"/>
  <c r="D160" i="1"/>
  <c r="K179" i="1"/>
  <c r="I185" i="1"/>
  <c r="F176" i="1"/>
  <c r="D182" i="1"/>
  <c r="B179" i="1"/>
  <c r="J163" i="1"/>
  <c r="H169" i="1"/>
  <c r="E160" i="1"/>
  <c r="C158" i="1"/>
  <c r="K180" i="1"/>
  <c r="I186" i="1"/>
  <c r="F177" i="1"/>
  <c r="D183" i="1"/>
  <c r="B180" i="1"/>
  <c r="J164" i="1"/>
  <c r="H170" i="1"/>
  <c r="E161" i="1"/>
  <c r="C159" i="1"/>
  <c r="F178" i="1"/>
  <c r="G156" i="1"/>
  <c r="B157" i="1"/>
  <c r="C145" i="1"/>
  <c r="R145" i="1"/>
  <c r="Q145" i="1"/>
  <c r="P145" i="1"/>
  <c r="O145" i="1"/>
  <c r="N145" i="1"/>
  <c r="M145" i="1"/>
  <c r="L145" i="1"/>
  <c r="K145" i="1"/>
  <c r="J145" i="1"/>
  <c r="I145" i="1"/>
  <c r="I77" i="1"/>
  <c r="H145" i="1"/>
  <c r="G145" i="1"/>
  <c r="B77" i="1"/>
  <c r="F145" i="1"/>
  <c r="D146" i="1"/>
  <c r="J146" i="1"/>
  <c r="O146" i="1"/>
  <c r="E146" i="1"/>
  <c r="I146" i="1"/>
  <c r="N146" i="1"/>
  <c r="R146" i="1"/>
  <c r="F146" i="1"/>
  <c r="H146" i="1"/>
  <c r="K146" i="1"/>
  <c r="L146" i="1"/>
  <c r="M146" i="1"/>
  <c r="Q146" i="1"/>
  <c r="G146" i="1"/>
  <c r="C146" i="1"/>
  <c r="P146" i="1"/>
  <c r="E145" i="1"/>
  <c r="H77" i="1"/>
  <c r="D145" i="1"/>
  <c r="B191" i="1" l="1"/>
  <c r="I191" i="1"/>
  <c r="K171" i="1"/>
  <c r="G191" i="1"/>
  <c r="F171" i="1"/>
  <c r="F191" i="1"/>
  <c r="C191" i="1"/>
  <c r="J171" i="1"/>
  <c r="G171" i="1"/>
  <c r="G192" i="1" s="1"/>
  <c r="D191" i="1"/>
  <c r="H191" i="1"/>
  <c r="J191" i="1"/>
  <c r="K191" i="1"/>
  <c r="C171" i="1"/>
  <c r="C192" i="1" s="1"/>
  <c r="E171" i="1"/>
  <c r="I171" i="1"/>
  <c r="I192" i="1" s="1"/>
  <c r="E191" i="1"/>
  <c r="B171" i="1"/>
  <c r="B192" i="1" s="1"/>
  <c r="D171" i="1"/>
  <c r="D192" i="1" s="1"/>
  <c r="H171" i="1"/>
  <c r="H192" i="1" s="1"/>
  <c r="E192" i="1" l="1"/>
  <c r="J192" i="1"/>
  <c r="F192" i="1"/>
  <c r="K192" i="1"/>
</calcChain>
</file>

<file path=xl/sharedStrings.xml><?xml version="1.0" encoding="utf-8"?>
<sst xmlns="http://schemas.openxmlformats.org/spreadsheetml/2006/main" count="231" uniqueCount="91">
  <si>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</si>
  <si>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</si>
  <si>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</si>
  <si>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</si>
  <si>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</si>
  <si>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</si>
  <si>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</si>
  <si>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</si>
  <si>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</si>
  <si>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</si>
  <si>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</si>
  <si>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</si>
  <si>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</si>
  <si>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</si>
  <si>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</si>
  <si>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</si>
  <si>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</si>
  <si>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</si>
  <si>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</si>
  <si>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</si>
  <si>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</si>
  <si>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</si>
  <si>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</si>
  <si>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</si>
  <si>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</si>
  <si>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</si>
  <si>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</si>
  <si>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</si>
  <si>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</si>
  <si>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</si>
  <si>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</si>
  <si>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</si>
  <si>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</si>
  <si>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</si>
  <si>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</si>
  <si>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</si>
  <si>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</si>
  <si>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</si>
  <si>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</si>
  <si>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</si>
  <si>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</si>
  <si>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</si>
  <si>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</si>
  <si>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</si>
  <si>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</si>
  <si>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</si>
  <si>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</si>
  <si>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</si>
  <si>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</si>
  <si>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</si>
  <si>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</si>
  <si>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</si>
  <si>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</si>
  <si>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</si>
  <si>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</si>
  <si>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</si>
  <si>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</si>
  <si>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</si>
  <si>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</si>
  <si>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</si>
  <si>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</si>
  <si>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</si>
  <si>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</si>
  <si>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Total Males and Females to 69</t>
  </si>
  <si>
    <t>Total Males and Females to 69 (thousands)</t>
  </si>
  <si>
    <t>SOUTH AFRICA COMPARISON</t>
  </si>
  <si>
    <t>Statistics South Africa. Primary tables Census '96 and 2001 compared. KwaZulu-Natal Table 4.1 and 4.3. South Africa Table 4.1.</t>
  </si>
  <si>
    <t>Population in KZN (and South Africa comparison)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</si>
  <si>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</si>
  <si>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</si>
  <si>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</si>
  <si>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</si>
  <si>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</si>
  <si>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</si>
  <si>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</si>
  <si>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</si>
  <si>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</si>
  <si>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</si>
  <si>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</si>
  <si>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</si>
  <si>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Initial population in 1910</t>
  </si>
  <si>
    <t>Statistics South Africa Statistical Release P0301 Community Survey 2016 Table 2.1: Censuss 2011 and Community Survey 2016.</t>
  </si>
  <si>
    <t>Statistics South Africa Statistical Release P0302 2019 Mid-year population estimates Table 6 and Table 11.</t>
  </si>
  <si>
    <t>Statistics South Africa Statistical Release P0302 2019 Mid-year population estimates Table 5.3</t>
  </si>
  <si>
    <t>Population Proportion by Age</t>
  </si>
  <si>
    <t>Calculate backward-projected KZN population. Assume that KZN:SA proportion was decreasing from 1910-2002 according to same trend as from 2002-2019. Assume male and female populations by age follow exponential distributions. Highlighted values transferred to Population_data Excel doc.</t>
  </si>
  <si>
    <t>15-24</t>
  </si>
  <si>
    <t>9-14</t>
  </si>
  <si>
    <t>25-34</t>
  </si>
  <si>
    <t>35-49</t>
  </si>
  <si>
    <t>50-74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</si>
</sst>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/>
    <xf numFmtId="0" fontId="0" fillId="0" borderId="1" xfId="0" applyFont="1" applyBorder="1"/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5" xfId="0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  <xf numFmtId="0" fontId="0" fillId="0" borderId="7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UN est. (assume stabilized proportion after 2019)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Demographics!$C$144:$R$144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Demographics!$C$146:$R$146</c:f>
              <c:numCache>
                <c:formatCode>General</c:formatCode>
                <c:ptCount val="16"/>
                <c:pt idx="0">
                  <c:v>11626.37088</c:v>
                </c:pt>
                <c:pt idx="1">
                  <c:v>12156.155135999999</c:v>
                </c:pt>
                <c:pt idx="2">
                  <c:v>12625.409088000002</c:v>
                </c:pt>
                <c:pt idx="3">
                  <c:v>13027.370112000001</c:v>
                </c:pt>
                <c:pt idx="4">
                  <c:v>13354.572864000002</c:v>
                </c:pt>
                <c:pt idx="5">
                  <c:v>13597.848</c:v>
                </c:pt>
                <c:pt idx="6">
                  <c:v>13709.80128</c:v>
                </c:pt>
                <c:pt idx="7">
                  <c:v>13739.356608000002</c:v>
                </c:pt>
                <c:pt idx="8">
                  <c:v>13771.292544000002</c:v>
                </c:pt>
                <c:pt idx="9">
                  <c:v>13812.324095999998</c:v>
                </c:pt>
                <c:pt idx="10">
                  <c:v>13824.743615999998</c:v>
                </c:pt>
                <c:pt idx="11">
                  <c:v>13741.505664</c:v>
                </c:pt>
                <c:pt idx="12">
                  <c:v>13599.470207999999</c:v>
                </c:pt>
                <c:pt idx="13">
                  <c:v>13449.470016000001</c:v>
                </c:pt>
                <c:pt idx="14">
                  <c:v>13297.436736000001</c:v>
                </c:pt>
                <c:pt idx="15">
                  <c:v>13139.002559999999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ser>
          <c:idx val="5"/>
          <c:order val="5"/>
          <c:tx>
            <c:v>Projected KZN as proportion of UN est. (assume decreasing proportion)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Demographics!$B$192:$K$192</c:f>
              <c:numCache>
                <c:formatCode>General</c:formatCode>
                <c:ptCount val="10"/>
                <c:pt idx="0">
                  <c:v>3432.9881</c:v>
                </c:pt>
                <c:pt idx="1">
                  <c:v>3765.4696799999988</c:v>
                </c:pt>
                <c:pt idx="2">
                  <c:v>4155.0729199999969</c:v>
                </c:pt>
                <c:pt idx="3">
                  <c:v>4620.2254400000002</c:v>
                </c:pt>
                <c:pt idx="4">
                  <c:v>5156.0677799999994</c:v>
                </c:pt>
                <c:pt idx="5">
                  <c:v>5770.0790999999954</c:v>
                </c:pt>
                <c:pt idx="6">
                  <c:v>6399.478280000003</c:v>
                </c:pt>
                <c:pt idx="7">
                  <c:v>7166.7438599999996</c:v>
                </c:pt>
                <c:pt idx="8">
                  <c:v>7887.1497599999957</c:v>
                </c:pt>
                <c:pt idx="9">
                  <c:v>8668.7032400000026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7-4736-8D17-1CDC4955A175}"/>
            </c:ext>
          </c:extLst>
        </c:ser>
        <c:ser>
          <c:idx val="6"/>
          <c:order val="6"/>
          <c:tx>
            <c:v>Projected KZN assum exp 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Demographics!$M$154</c:f>
              <c:numCache>
                <c:formatCode>General</c:formatCode>
                <c:ptCount val="1"/>
                <c:pt idx="0">
                  <c:v>1910</c:v>
                </c:pt>
              </c:numCache>
            </c:numRef>
          </c:xVal>
          <c:yVal>
            <c:numRef>
              <c:f>Demographics!$M$192</c:f>
              <c:numCache>
                <c:formatCode>0.00</c:formatCode>
                <c:ptCount val="1"/>
                <c:pt idx="0">
                  <c:v>1390.6517467890772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67-4736-8D17-1CDC4955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13419413637125144"/>
          <c:w val="0.22416034890096959"/>
          <c:h val="0.7659606634277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</a:t>
            </a:r>
            <a:r>
              <a:rPr lang="en-US" baseline="0"/>
              <a:t> Males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Demographics!$A$155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Demographics!$B$155:$K$155</c:f>
              <c:numCache>
                <c:formatCode>General</c:formatCode>
                <c:ptCount val="10"/>
                <c:pt idx="0">
                  <c:v>261.71339999999998</c:v>
                </c:pt>
                <c:pt idx="1">
                  <c:v>317.33477999999991</c:v>
                </c:pt>
                <c:pt idx="2">
                  <c:v>353.00481999999977</c:v>
                </c:pt>
                <c:pt idx="3">
                  <c:v>389.24084000000005</c:v>
                </c:pt>
                <c:pt idx="4">
                  <c:v>425.19593999999989</c:v>
                </c:pt>
                <c:pt idx="5">
                  <c:v>471.5423999999997</c:v>
                </c:pt>
                <c:pt idx="6">
                  <c:v>512.40722000000017</c:v>
                </c:pt>
                <c:pt idx="7">
                  <c:v>582.74777999999992</c:v>
                </c:pt>
                <c:pt idx="8">
                  <c:v>601.97871999999973</c:v>
                </c:pt>
                <c:pt idx="9">
                  <c:v>554.80044000000021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Demographics!$A$156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Demographics!$B$156:$K$156</c:f>
              <c:numCache>
                <c:formatCode>General</c:formatCode>
                <c:ptCount val="10"/>
                <c:pt idx="0">
                  <c:v>220.41739999999999</c:v>
                </c:pt>
                <c:pt idx="1">
                  <c:v>234.26549999999995</c:v>
                </c:pt>
                <c:pt idx="2">
                  <c:v>288.91245999999978</c:v>
                </c:pt>
                <c:pt idx="3">
                  <c:v>324.20498000000003</c:v>
                </c:pt>
                <c:pt idx="4">
                  <c:v>360.97487999999993</c:v>
                </c:pt>
                <c:pt idx="5">
                  <c:v>399.26729999999975</c:v>
                </c:pt>
                <c:pt idx="6">
                  <c:v>447.35418000000016</c:v>
                </c:pt>
                <c:pt idx="7">
                  <c:v>490.59335999999996</c:v>
                </c:pt>
                <c:pt idx="8">
                  <c:v>558.76085999999975</c:v>
                </c:pt>
                <c:pt idx="9">
                  <c:v>579.25800000000015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Demographics!$A$157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Demographics!$B$157:$K$157</c:f>
              <c:numCache>
                <c:formatCode>General</c:formatCode>
                <c:ptCount val="10"/>
                <c:pt idx="0">
                  <c:v>191.76830000000001</c:v>
                </c:pt>
                <c:pt idx="1">
                  <c:v>209.19275999999994</c:v>
                </c:pt>
                <c:pt idx="2">
                  <c:v>223.32957999999985</c:v>
                </c:pt>
                <c:pt idx="3">
                  <c:v>276.21972000000005</c:v>
                </c:pt>
                <c:pt idx="4">
                  <c:v>311.31695999999994</c:v>
                </c:pt>
                <c:pt idx="5">
                  <c:v>348.04319999999979</c:v>
                </c:pt>
                <c:pt idx="6">
                  <c:v>385.27892000000014</c:v>
                </c:pt>
                <c:pt idx="7">
                  <c:v>432.52037999999993</c:v>
                </c:pt>
                <c:pt idx="8">
                  <c:v>473.86079999999976</c:v>
                </c:pt>
                <c:pt idx="9">
                  <c:v>541.28442000000018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Demographics!$A$158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Demographics!$B$158:$K$158</c:f>
              <c:numCache>
                <c:formatCode>General</c:formatCode>
                <c:ptCount val="10"/>
                <c:pt idx="0">
                  <c:v>177.0566</c:v>
                </c:pt>
                <c:pt idx="1">
                  <c:v>183.36023999999995</c:v>
                </c:pt>
                <c:pt idx="2">
                  <c:v>200.47493999999986</c:v>
                </c:pt>
                <c:pt idx="3">
                  <c:v>215.56830000000005</c:v>
                </c:pt>
                <c:pt idx="4">
                  <c:v>267.38879999999995</c:v>
                </c:pt>
                <c:pt idx="5">
                  <c:v>301.49709999999982</c:v>
                </c:pt>
                <c:pt idx="6">
                  <c:v>336.71820000000008</c:v>
                </c:pt>
                <c:pt idx="7">
                  <c:v>373.77473999999995</c:v>
                </c:pt>
                <c:pt idx="8">
                  <c:v>417.48013999999978</c:v>
                </c:pt>
                <c:pt idx="9">
                  <c:v>461.47554000000014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Demographics!$A$159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Demographics!$B$159:$K$159</c:f>
              <c:numCache>
                <c:formatCode>General</c:formatCode>
                <c:ptCount val="10"/>
                <c:pt idx="0">
                  <c:v>160.02199999999999</c:v>
                </c:pt>
                <c:pt idx="1">
                  <c:v>167.65811999999994</c:v>
                </c:pt>
                <c:pt idx="2">
                  <c:v>174.39083999999988</c:v>
                </c:pt>
                <c:pt idx="3">
                  <c:v>193.64610000000005</c:v>
                </c:pt>
                <c:pt idx="4">
                  <c:v>210.09119999999996</c:v>
                </c:pt>
                <c:pt idx="5">
                  <c:v>259.62899999999985</c:v>
                </c:pt>
                <c:pt idx="6">
                  <c:v>290.44808000000006</c:v>
                </c:pt>
                <c:pt idx="7">
                  <c:v>326.24009999999998</c:v>
                </c:pt>
                <c:pt idx="8">
                  <c:v>357.37001999999978</c:v>
                </c:pt>
                <c:pt idx="9">
                  <c:v>409.34232000000014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Demographics!$A$160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Demographics!$B$160:$K$160</c:f>
              <c:numCache>
                <c:formatCode>General</c:formatCode>
                <c:ptCount val="10"/>
                <c:pt idx="0">
                  <c:v>139.89019999999999</c:v>
                </c:pt>
                <c:pt idx="1">
                  <c:v>150.18317999999996</c:v>
                </c:pt>
                <c:pt idx="2">
                  <c:v>158.24353999999988</c:v>
                </c:pt>
                <c:pt idx="3">
                  <c:v>167.58304000000004</c:v>
                </c:pt>
                <c:pt idx="4">
                  <c:v>189.32081999999997</c:v>
                </c:pt>
                <c:pt idx="5">
                  <c:v>205.59809999999987</c:v>
                </c:pt>
                <c:pt idx="6">
                  <c:v>249.44634000000008</c:v>
                </c:pt>
                <c:pt idx="7">
                  <c:v>282.06875999999994</c:v>
                </c:pt>
                <c:pt idx="8">
                  <c:v>309.98393999999985</c:v>
                </c:pt>
                <c:pt idx="9">
                  <c:v>353.1328400000001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Demographics!$A$161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Demographics!$B$161:$K$161</c:f>
              <c:numCache>
                <c:formatCode>General</c:formatCode>
                <c:ptCount val="10"/>
                <c:pt idx="0">
                  <c:v>126.98519999999999</c:v>
                </c:pt>
                <c:pt idx="1">
                  <c:v>130.68215999999995</c:v>
                </c:pt>
                <c:pt idx="2">
                  <c:v>141.1025599999999</c:v>
                </c:pt>
                <c:pt idx="3">
                  <c:v>151.01960000000003</c:v>
                </c:pt>
                <c:pt idx="4">
                  <c:v>163.53689999999997</c:v>
                </c:pt>
                <c:pt idx="5">
                  <c:v>185.48269999999988</c:v>
                </c:pt>
                <c:pt idx="6">
                  <c:v>197.22066000000007</c:v>
                </c:pt>
                <c:pt idx="7">
                  <c:v>242.15759999999997</c:v>
                </c:pt>
                <c:pt idx="8">
                  <c:v>266.54669999999987</c:v>
                </c:pt>
                <c:pt idx="9">
                  <c:v>305.7195000000001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Demographics!$A$162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Demographics!$B$162:$K$162</c:f>
              <c:numCache>
                <c:formatCode>General</c:formatCode>
                <c:ptCount val="10"/>
                <c:pt idx="0">
                  <c:v>110.983</c:v>
                </c:pt>
                <c:pt idx="1">
                  <c:v>117.76589999999997</c:v>
                </c:pt>
                <c:pt idx="2">
                  <c:v>121.97421999999992</c:v>
                </c:pt>
                <c:pt idx="3">
                  <c:v>133.48184000000003</c:v>
                </c:pt>
                <c:pt idx="4">
                  <c:v>145.63139999999999</c:v>
                </c:pt>
                <c:pt idx="5">
                  <c:v>158.5841999999999</c:v>
                </c:pt>
                <c:pt idx="6">
                  <c:v>176.37620000000004</c:v>
                </c:pt>
                <c:pt idx="7">
                  <c:v>190.36277999999999</c:v>
                </c:pt>
                <c:pt idx="8">
                  <c:v>227.71643999999986</c:v>
                </c:pt>
                <c:pt idx="9">
                  <c:v>260.88064000000008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8"/>
          <c:order val="8"/>
          <c:tx>
            <c:strRef>
              <c:f>Demographics!$A$163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Demographics!$B$163:$K$163</c:f>
              <c:numCache>
                <c:formatCode>General</c:formatCode>
                <c:ptCount val="10"/>
                <c:pt idx="0">
                  <c:v>94.206500000000005</c:v>
                </c:pt>
                <c:pt idx="1">
                  <c:v>102.06377999999997</c:v>
                </c:pt>
                <c:pt idx="2">
                  <c:v>108.80795999999992</c:v>
                </c:pt>
                <c:pt idx="3">
                  <c:v>113.99544000000002</c:v>
                </c:pt>
                <c:pt idx="4">
                  <c:v>126.77093999999997</c:v>
                </c:pt>
                <c:pt idx="5">
                  <c:v>139.40439999999992</c:v>
                </c:pt>
                <c:pt idx="6">
                  <c:v>149.57618000000005</c:v>
                </c:pt>
                <c:pt idx="7">
                  <c:v>168.16499999999999</c:v>
                </c:pt>
                <c:pt idx="8">
                  <c:v>177.69779999999992</c:v>
                </c:pt>
                <c:pt idx="9">
                  <c:v>219.04534000000007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9-44A2-ABA1-3AC34B48FB7E}"/>
            </c:ext>
          </c:extLst>
        </c:ser>
        <c:ser>
          <c:idx val="9"/>
          <c:order val="9"/>
          <c:tx>
            <c:strRef>
              <c:f>Demographics!$A$164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Demographics!$B$164:$K$164</c:f>
              <c:numCache>
                <c:formatCode>General</c:formatCode>
                <c:ptCount val="10"/>
                <c:pt idx="0">
                  <c:v>75.107100000000003</c:v>
                </c:pt>
                <c:pt idx="1">
                  <c:v>85.60187999999998</c:v>
                </c:pt>
                <c:pt idx="2">
                  <c:v>93.157499999999942</c:v>
                </c:pt>
                <c:pt idx="3">
                  <c:v>100.35496000000002</c:v>
                </c:pt>
                <c:pt idx="4">
                  <c:v>106.71677999999997</c:v>
                </c:pt>
                <c:pt idx="5">
                  <c:v>119.28899999999993</c:v>
                </c:pt>
                <c:pt idx="6">
                  <c:v>129.64796000000004</c:v>
                </c:pt>
                <c:pt idx="7">
                  <c:v>140.58593999999999</c:v>
                </c:pt>
                <c:pt idx="8">
                  <c:v>155.32103999999993</c:v>
                </c:pt>
                <c:pt idx="9">
                  <c:v>167.98482000000004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Demographics!$A$165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Demographics!$B$165:$K$165</c:f>
              <c:numCache>
                <c:formatCode>General</c:formatCode>
                <c:ptCount val="10"/>
                <c:pt idx="0">
                  <c:v>61.427799999999998</c:v>
                </c:pt>
                <c:pt idx="1">
                  <c:v>67.113899999999987</c:v>
                </c:pt>
                <c:pt idx="2">
                  <c:v>76.761779999999945</c:v>
                </c:pt>
                <c:pt idx="3">
                  <c:v>84.278680000000023</c:v>
                </c:pt>
                <c:pt idx="4">
                  <c:v>92.153639999999982</c:v>
                </c:pt>
                <c:pt idx="5">
                  <c:v>98.471899999999934</c:v>
                </c:pt>
                <c:pt idx="6">
                  <c:v>109.26162000000004</c:v>
                </c:pt>
                <c:pt idx="7">
                  <c:v>119.73347999999999</c:v>
                </c:pt>
                <c:pt idx="8">
                  <c:v>127.89853999999993</c:v>
                </c:pt>
                <c:pt idx="9">
                  <c:v>145.02904000000004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Demographics!$A$166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Demographics!$B$166:$K$166</c:f>
              <c:numCache>
                <c:formatCode>General</c:formatCode>
                <c:ptCount val="10"/>
                <c:pt idx="0">
                  <c:v>49.813299999999998</c:v>
                </c:pt>
                <c:pt idx="1">
                  <c:v>53.691119999999984</c:v>
                </c:pt>
                <c:pt idx="2">
                  <c:v>59.123959999999961</c:v>
                </c:pt>
                <c:pt idx="3">
                  <c:v>67.958820000000017</c:v>
                </c:pt>
                <c:pt idx="4">
                  <c:v>75.441839999999985</c:v>
                </c:pt>
                <c:pt idx="5">
                  <c:v>82.800599999999946</c:v>
                </c:pt>
                <c:pt idx="6">
                  <c:v>87.95904000000003</c:v>
                </c:pt>
                <c:pt idx="7">
                  <c:v>98.432579999999987</c:v>
                </c:pt>
                <c:pt idx="8">
                  <c:v>107.27681999999994</c:v>
                </c:pt>
                <c:pt idx="9">
                  <c:v>119.71332000000004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Demographics!$A$167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Demographics!$B$167:$K$167</c:f>
              <c:numCache>
                <c:formatCode>General</c:formatCode>
                <c:ptCount val="10"/>
                <c:pt idx="0">
                  <c:v>37.682600000000001</c:v>
                </c:pt>
                <c:pt idx="1">
                  <c:v>42.041159999999991</c:v>
                </c:pt>
                <c:pt idx="2">
                  <c:v>45.460859999999968</c:v>
                </c:pt>
                <c:pt idx="3">
                  <c:v>50.421060000000011</c:v>
                </c:pt>
                <c:pt idx="4">
                  <c:v>58.491299999999988</c:v>
                </c:pt>
                <c:pt idx="5">
                  <c:v>65.258099999999956</c:v>
                </c:pt>
                <c:pt idx="6">
                  <c:v>71.23766000000002</c:v>
                </c:pt>
                <c:pt idx="7">
                  <c:v>76.459019999999995</c:v>
                </c:pt>
                <c:pt idx="8">
                  <c:v>85.996959999999959</c:v>
                </c:pt>
                <c:pt idx="9">
                  <c:v>100.40472000000003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Demographics!$A$168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Demographics!$B$168:$K$168</c:f>
              <c:numCache>
                <c:formatCode>General</c:formatCode>
                <c:ptCount val="10"/>
                <c:pt idx="0">
                  <c:v>26.068100000000001</c:v>
                </c:pt>
                <c:pt idx="1">
                  <c:v>29.884679999999992</c:v>
                </c:pt>
                <c:pt idx="2">
                  <c:v>33.536699999999975</c:v>
                </c:pt>
                <c:pt idx="3">
                  <c:v>36.537000000000006</c:v>
                </c:pt>
                <c:pt idx="4">
                  <c:v>40.585799999999992</c:v>
                </c:pt>
                <c:pt idx="5">
                  <c:v>47.481699999999968</c:v>
                </c:pt>
                <c:pt idx="6">
                  <c:v>52.683800000000019</c:v>
                </c:pt>
                <c:pt idx="7">
                  <c:v>58.072979999999994</c:v>
                </c:pt>
                <c:pt idx="8">
                  <c:v>62.962059999999965</c:v>
                </c:pt>
                <c:pt idx="9">
                  <c:v>75.947160000000025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Demographics!$A$169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Demographics!$B$169:$K$169</c:f>
              <c:numCache>
                <c:formatCode>General</c:formatCode>
                <c:ptCount val="10"/>
                <c:pt idx="0">
                  <c:v>19.099399999999999</c:v>
                </c:pt>
                <c:pt idx="1">
                  <c:v>18.741239999999994</c:v>
                </c:pt>
                <c:pt idx="2">
                  <c:v>21.364119999999986</c:v>
                </c:pt>
                <c:pt idx="3">
                  <c:v>24.114420000000006</c:v>
                </c:pt>
                <c:pt idx="4">
                  <c:v>26.500139999999995</c:v>
                </c:pt>
                <c:pt idx="5">
                  <c:v>29.705299999999983</c:v>
                </c:pt>
                <c:pt idx="6">
                  <c:v>34.588060000000013</c:v>
                </c:pt>
                <c:pt idx="7">
                  <c:v>38.565839999999994</c:v>
                </c:pt>
                <c:pt idx="8">
                  <c:v>43.217859999999973</c:v>
                </c:pt>
                <c:pt idx="9">
                  <c:v>50.416900000000012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Demographics!$A$170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Demographics!$B$154:$K$154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Demographics!$B$170:$K$170</c:f>
              <c:numCache>
                <c:formatCode>General</c:formatCode>
                <c:ptCount val="10"/>
                <c:pt idx="0">
                  <c:v>9.8078000000000003</c:v>
                </c:pt>
                <c:pt idx="1">
                  <c:v>11.649959999999997</c:v>
                </c:pt>
                <c:pt idx="2">
                  <c:v>11.178899999999993</c:v>
                </c:pt>
                <c:pt idx="3">
                  <c:v>12.909740000000003</c:v>
                </c:pt>
                <c:pt idx="4">
                  <c:v>14.801879999999997</c:v>
                </c:pt>
                <c:pt idx="5">
                  <c:v>16.139099999999988</c:v>
                </c:pt>
                <c:pt idx="6">
                  <c:v>18.095740000000006</c:v>
                </c:pt>
                <c:pt idx="7">
                  <c:v>21.300899999999999</c:v>
                </c:pt>
                <c:pt idx="8">
                  <c:v>24.351179999999985</c:v>
                </c:pt>
                <c:pt idx="9">
                  <c:v>28.962900000000008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Demographics!$A$175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>
                  <c:v>260.68099999999998</c:v>
                </c:pt>
                <c:pt idx="1">
                  <c:v>316.57499999999993</c:v>
                </c:pt>
                <c:pt idx="2">
                  <c:v>350.52061999999978</c:v>
                </c:pt>
                <c:pt idx="3">
                  <c:v>385.34356000000008</c:v>
                </c:pt>
                <c:pt idx="4">
                  <c:v>419.7049199999999</c:v>
                </c:pt>
                <c:pt idx="5">
                  <c:v>463.82369999999975</c:v>
                </c:pt>
                <c:pt idx="6">
                  <c:v>502.09952000000015</c:v>
                </c:pt>
                <c:pt idx="7">
                  <c:v>569.51879999999994</c:v>
                </c:pt>
                <c:pt idx="8">
                  <c:v>589.03529999999967</c:v>
                </c:pt>
                <c:pt idx="9">
                  <c:v>542.57166000000018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Demographics!$A$176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>
                  <c:v>219.38499999999999</c:v>
                </c:pt>
                <c:pt idx="1">
                  <c:v>235.78505999999993</c:v>
                </c:pt>
                <c:pt idx="2">
                  <c:v>290.6513999999998</c:v>
                </c:pt>
                <c:pt idx="3">
                  <c:v>324.44856000000004</c:v>
                </c:pt>
                <c:pt idx="4">
                  <c:v>359.78117999999995</c:v>
                </c:pt>
                <c:pt idx="5">
                  <c:v>396.46049999999974</c:v>
                </c:pt>
                <c:pt idx="6">
                  <c:v>442.08580000000012</c:v>
                </c:pt>
                <c:pt idx="7">
                  <c:v>482.07299999999992</c:v>
                </c:pt>
                <c:pt idx="8">
                  <c:v>548.0112399999997</c:v>
                </c:pt>
                <c:pt idx="9">
                  <c:v>568.74554000000012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Demographics!$A$177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>
                  <c:v>191.5102</c:v>
                </c:pt>
                <c:pt idx="1">
                  <c:v>208.93949999999995</c:v>
                </c:pt>
                <c:pt idx="2">
                  <c:v>225.81377999999984</c:v>
                </c:pt>
                <c:pt idx="3">
                  <c:v>279.14268000000004</c:v>
                </c:pt>
                <c:pt idx="4">
                  <c:v>312.51065999999992</c:v>
                </c:pt>
                <c:pt idx="5">
                  <c:v>348.04319999999979</c:v>
                </c:pt>
                <c:pt idx="6">
                  <c:v>383.67550000000011</c:v>
                </c:pt>
                <c:pt idx="7">
                  <c:v>428.70863999999995</c:v>
                </c:pt>
                <c:pt idx="8">
                  <c:v>467.06001999999972</c:v>
                </c:pt>
                <c:pt idx="9">
                  <c:v>532.7028200000002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Demographics!$A$178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>
                  <c:v>167.76499999999999</c:v>
                </c:pt>
                <c:pt idx="1">
                  <c:v>183.61349999999996</c:v>
                </c:pt>
                <c:pt idx="2">
                  <c:v>201.22019999999986</c:v>
                </c:pt>
                <c:pt idx="3">
                  <c:v>218.00410000000005</c:v>
                </c:pt>
                <c:pt idx="4">
                  <c:v>270.01493999999997</c:v>
                </c:pt>
                <c:pt idx="5">
                  <c:v>303.1343999999998</c:v>
                </c:pt>
                <c:pt idx="6">
                  <c:v>337.40538000000009</c:v>
                </c:pt>
                <c:pt idx="7">
                  <c:v>372.87785999999994</c:v>
                </c:pt>
                <c:pt idx="8">
                  <c:v>415.72509999999977</c:v>
                </c:pt>
                <c:pt idx="9">
                  <c:v>456.54112000000015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Demographics!$A$179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>
                  <c:v>149.69800000000001</c:v>
                </c:pt>
                <c:pt idx="1">
                  <c:v>160.56683999999996</c:v>
                </c:pt>
                <c:pt idx="2">
                  <c:v>176.37819999999988</c:v>
                </c:pt>
                <c:pt idx="3">
                  <c:v>194.86400000000003</c:v>
                </c:pt>
                <c:pt idx="4">
                  <c:v>212.00111999999996</c:v>
                </c:pt>
                <c:pt idx="5">
                  <c:v>262.20189999999985</c:v>
                </c:pt>
                <c:pt idx="6">
                  <c:v>293.42586000000011</c:v>
                </c:pt>
                <c:pt idx="7">
                  <c:v>327.80963999999994</c:v>
                </c:pt>
                <c:pt idx="8">
                  <c:v>360.6607199999998</c:v>
                </c:pt>
                <c:pt idx="9">
                  <c:v>412.34588000000014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Demographics!$A$180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>
                  <c:v>131.631</c:v>
                </c:pt>
                <c:pt idx="1">
                  <c:v>142.58537999999996</c:v>
                </c:pt>
                <c:pt idx="2">
                  <c:v>153.52355999999989</c:v>
                </c:pt>
                <c:pt idx="3">
                  <c:v>170.74958000000004</c:v>
                </c:pt>
                <c:pt idx="4">
                  <c:v>189.55955999999998</c:v>
                </c:pt>
                <c:pt idx="5">
                  <c:v>206.06589999999989</c:v>
                </c:pt>
                <c:pt idx="6">
                  <c:v>252.88224000000008</c:v>
                </c:pt>
                <c:pt idx="7">
                  <c:v>284.75939999999997</c:v>
                </c:pt>
                <c:pt idx="8">
                  <c:v>315.68781999999982</c:v>
                </c:pt>
                <c:pt idx="9">
                  <c:v>363.43076000000013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Demographics!$A$181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>
                  <c:v>121.307</c:v>
                </c:pt>
                <c:pt idx="1">
                  <c:v>124.85717999999997</c:v>
                </c:pt>
                <c:pt idx="2">
                  <c:v>135.88573999999991</c:v>
                </c:pt>
                <c:pt idx="3">
                  <c:v>148.09664000000004</c:v>
                </c:pt>
                <c:pt idx="4">
                  <c:v>165.44681999999997</c:v>
                </c:pt>
                <c:pt idx="5">
                  <c:v>184.07929999999988</c:v>
                </c:pt>
                <c:pt idx="6">
                  <c:v>198.13690000000005</c:v>
                </c:pt>
                <c:pt idx="7">
                  <c:v>244.62401999999997</c:v>
                </c:pt>
                <c:pt idx="8">
                  <c:v>273.34747999999985</c:v>
                </c:pt>
                <c:pt idx="9">
                  <c:v>319.66460000000012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Demographics!$A$182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>
                  <c:v>101.9495</c:v>
                </c:pt>
                <c:pt idx="1">
                  <c:v>114.47351999999997</c:v>
                </c:pt>
                <c:pt idx="2">
                  <c:v>118.24791999999992</c:v>
                </c:pt>
                <c:pt idx="3">
                  <c:v>130.07172000000003</c:v>
                </c:pt>
                <c:pt idx="4">
                  <c:v>142.76651999999996</c:v>
                </c:pt>
                <c:pt idx="5">
                  <c:v>159.51979999999989</c:v>
                </c:pt>
                <c:pt idx="6">
                  <c:v>175.91808000000006</c:v>
                </c:pt>
                <c:pt idx="7">
                  <c:v>190.81121999999999</c:v>
                </c:pt>
                <c:pt idx="8">
                  <c:v>234.07845999999986</c:v>
                </c:pt>
                <c:pt idx="9">
                  <c:v>275.89844000000011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Demographics!$A$183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>
                  <c:v>90.334999999999994</c:v>
                </c:pt>
                <c:pt idx="1">
                  <c:v>95.732279999999975</c:v>
                </c:pt>
                <c:pt idx="2">
                  <c:v>107.81427999999993</c:v>
                </c:pt>
                <c:pt idx="3">
                  <c:v>112.29038000000003</c:v>
                </c:pt>
                <c:pt idx="4">
                  <c:v>124.38353999999998</c:v>
                </c:pt>
                <c:pt idx="5">
                  <c:v>136.59759999999991</c:v>
                </c:pt>
                <c:pt idx="6">
                  <c:v>151.40866000000005</c:v>
                </c:pt>
                <c:pt idx="7">
                  <c:v>167.94077999999999</c:v>
                </c:pt>
                <c:pt idx="8">
                  <c:v>181.86601999999991</c:v>
                </c:pt>
                <c:pt idx="9">
                  <c:v>234.06314000000006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Demographics!$A$184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>
                  <c:v>70.977499999999992</c:v>
                </c:pt>
                <c:pt idx="1">
                  <c:v>84.335579999999979</c:v>
                </c:pt>
                <c:pt idx="2">
                  <c:v>89.431199999999947</c:v>
                </c:pt>
                <c:pt idx="3">
                  <c:v>101.57286000000002</c:v>
                </c:pt>
                <c:pt idx="4">
                  <c:v>106.23929999999999</c:v>
                </c:pt>
                <c:pt idx="5">
                  <c:v>118.11949999999993</c:v>
                </c:pt>
                <c:pt idx="6">
                  <c:v>128.73172000000005</c:v>
                </c:pt>
                <c:pt idx="7">
                  <c:v>143.50079999999997</c:v>
                </c:pt>
                <c:pt idx="8">
                  <c:v>159.26987999999992</c:v>
                </c:pt>
                <c:pt idx="9">
                  <c:v>181.50084000000007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Demographics!$A$185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>
                  <c:v>64.525000000000006</c:v>
                </c:pt>
                <c:pt idx="1">
                  <c:v>65.594339999999988</c:v>
                </c:pt>
                <c:pt idx="2">
                  <c:v>78.252299999999948</c:v>
                </c:pt>
                <c:pt idx="3">
                  <c:v>83.547940000000011</c:v>
                </c:pt>
                <c:pt idx="4">
                  <c:v>95.018519999999981</c:v>
                </c:pt>
                <c:pt idx="5">
                  <c:v>99.641399999999933</c:v>
                </c:pt>
                <c:pt idx="6">
                  <c:v>110.17786000000004</c:v>
                </c:pt>
                <c:pt idx="7">
                  <c:v>120.85457999999998</c:v>
                </c:pt>
                <c:pt idx="8">
                  <c:v>135.13807999999992</c:v>
                </c:pt>
                <c:pt idx="9">
                  <c:v>158.54506000000003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Demographics!$A$186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>
                  <c:v>51.62</c:v>
                </c:pt>
                <c:pt idx="1">
                  <c:v>58.503059999999984</c:v>
                </c:pt>
                <c:pt idx="2">
                  <c:v>59.62079999999996</c:v>
                </c:pt>
                <c:pt idx="3">
                  <c:v>71.368940000000009</c:v>
                </c:pt>
                <c:pt idx="4">
                  <c:v>76.635539999999992</c:v>
                </c:pt>
                <c:pt idx="5">
                  <c:v>87.478599999999943</c:v>
                </c:pt>
                <c:pt idx="6">
                  <c:v>91.624000000000024</c:v>
                </c:pt>
                <c:pt idx="7">
                  <c:v>101.79587999999998</c:v>
                </c:pt>
                <c:pt idx="8">
                  <c:v>112.32255999999994</c:v>
                </c:pt>
                <c:pt idx="9">
                  <c:v>133.44388000000004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Demographics!$A$187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>
                  <c:v>45.683700000000002</c:v>
                </c:pt>
                <c:pt idx="1">
                  <c:v>45.333539999999985</c:v>
                </c:pt>
                <c:pt idx="2">
                  <c:v>51.671359999999964</c:v>
                </c:pt>
                <c:pt idx="3">
                  <c:v>52.856860000000012</c:v>
                </c:pt>
                <c:pt idx="4">
                  <c:v>63.743579999999987</c:v>
                </c:pt>
                <c:pt idx="5">
                  <c:v>68.532699999999963</c:v>
                </c:pt>
                <c:pt idx="6">
                  <c:v>78.109460000000027</c:v>
                </c:pt>
                <c:pt idx="7">
                  <c:v>82.512959999999993</c:v>
                </c:pt>
                <c:pt idx="8">
                  <c:v>92.578359999999947</c:v>
                </c:pt>
                <c:pt idx="9">
                  <c:v>109.41540000000003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Demographics!$A$188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>
                  <c:v>32.778700000000001</c:v>
                </c:pt>
                <c:pt idx="1">
                  <c:v>37.735739999999993</c:v>
                </c:pt>
                <c:pt idx="2">
                  <c:v>37.759839999999976</c:v>
                </c:pt>
                <c:pt idx="3">
                  <c:v>43.357240000000012</c:v>
                </c:pt>
                <c:pt idx="4">
                  <c:v>44.644379999999991</c:v>
                </c:pt>
                <c:pt idx="5">
                  <c:v>54.030899999999967</c:v>
                </c:pt>
                <c:pt idx="6">
                  <c:v>58.181240000000017</c:v>
                </c:pt>
                <c:pt idx="7">
                  <c:v>67.041779999999989</c:v>
                </c:pt>
                <c:pt idx="8">
                  <c:v>71.517879999999963</c:v>
                </c:pt>
                <c:pt idx="9">
                  <c:v>85.816000000000031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Demographics!$A$189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>
                  <c:v>21.938500000000001</c:v>
                </c:pt>
                <c:pt idx="1">
                  <c:v>24.566219999999994</c:v>
                </c:pt>
                <c:pt idx="2">
                  <c:v>28.568299999999979</c:v>
                </c:pt>
                <c:pt idx="3">
                  <c:v>28.742440000000006</c:v>
                </c:pt>
                <c:pt idx="4">
                  <c:v>33.184859999999993</c:v>
                </c:pt>
                <c:pt idx="5">
                  <c:v>34.383299999999977</c:v>
                </c:pt>
                <c:pt idx="6">
                  <c:v>41.917980000000014</c:v>
                </c:pt>
                <c:pt idx="7">
                  <c:v>45.740879999999997</c:v>
                </c:pt>
                <c:pt idx="8">
                  <c:v>53.748099999999972</c:v>
                </c:pt>
                <c:pt idx="9">
                  <c:v>61.143900000000016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Demographics!$A$190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Demographics!$B$174:$K$174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Demographics!$B$190:$K$190</c:f>
              <c:numCache>
                <c:formatCode>General</c:formatCode>
                <c:ptCount val="10"/>
                <c:pt idx="0">
                  <c:v>10.582100000000001</c:v>
                </c:pt>
                <c:pt idx="1">
                  <c:v>13.929299999999996</c:v>
                </c:pt>
                <c:pt idx="2">
                  <c:v>15.898879999999989</c:v>
                </c:pt>
                <c:pt idx="3">
                  <c:v>18.512080000000005</c:v>
                </c:pt>
                <c:pt idx="4">
                  <c:v>18.860459999999996</c:v>
                </c:pt>
                <c:pt idx="5">
                  <c:v>21.986599999999985</c:v>
                </c:pt>
                <c:pt idx="6">
                  <c:v>22.906000000000006</c:v>
                </c:pt>
                <c:pt idx="7">
                  <c:v>28.251719999999995</c:v>
                </c:pt>
                <c:pt idx="8">
                  <c:v>31.810099999999984</c:v>
                </c:pt>
                <c:pt idx="9">
                  <c:v>39.904440000000015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historical age distribution in broad</a:t>
            </a:r>
            <a:r>
              <a:rPr lang="en-US" baseline="0"/>
              <a:t> age groups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Ages 9-14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Demographics!$AA$92:$AE$92</c:f>
              <c:numCache>
                <c:formatCode>General</c:formatCode>
                <c:ptCount val="5"/>
                <c:pt idx="0">
                  <c:v>0.12350906560165938</c:v>
                </c:pt>
                <c:pt idx="1">
                  <c:v>0.12209031535343037</c:v>
                </c:pt>
                <c:pt idx="2">
                  <c:v>0.10225855169950235</c:v>
                </c:pt>
                <c:pt idx="3">
                  <c:v>0.11046601901807133</c:v>
                </c:pt>
                <c:pt idx="4">
                  <c:v>0.10150963193563783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B-4E4C-BB3D-76A489E12A95}"/>
            </c:ext>
          </c:extLst>
        </c:ser>
        <c:ser>
          <c:idx val="1"/>
          <c:order val="1"/>
          <c:tx>
            <c:v>Ages 15-24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Demographics!$AA$93:$AE$93</c:f>
              <c:numCache>
                <c:formatCode>General</c:formatCode>
                <c:ptCount val="5"/>
                <c:pt idx="0">
                  <c:v>0.21424574618741338</c:v>
                </c:pt>
                <c:pt idx="1">
                  <c:v>0.2173382877390653</c:v>
                </c:pt>
                <c:pt idx="2">
                  <c:v>0.21871213070500883</c:v>
                </c:pt>
                <c:pt idx="3">
                  <c:v>0.19578630982101591</c:v>
                </c:pt>
                <c:pt idx="4">
                  <c:v>0.17749164586583602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B-4E4C-BB3D-76A489E12A95}"/>
            </c:ext>
          </c:extLst>
        </c:ser>
        <c:ser>
          <c:idx val="2"/>
          <c:order val="2"/>
          <c:tx>
            <c:v>Ages 25-34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Demographics!$AA$94:$AE$94</c:f>
              <c:numCache>
                <c:formatCode>General</c:formatCode>
                <c:ptCount val="5"/>
                <c:pt idx="0">
                  <c:v>0.15468782125344566</c:v>
                </c:pt>
                <c:pt idx="1">
                  <c:v>0.15232401436943113</c:v>
                </c:pt>
                <c:pt idx="2">
                  <c:v>0.1683373000479077</c:v>
                </c:pt>
                <c:pt idx="3">
                  <c:v>0.17274911956912906</c:v>
                </c:pt>
                <c:pt idx="4">
                  <c:v>0.18491088179023007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9B-4E4C-BB3D-76A489E12A95}"/>
            </c:ext>
          </c:extLst>
        </c:ser>
        <c:ser>
          <c:idx val="3"/>
          <c:order val="3"/>
          <c:tx>
            <c:v>Ages 35-49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Demographics!$AA$95:$AE$95</c:f>
              <c:numCache>
                <c:formatCode>General</c:formatCode>
                <c:ptCount val="5"/>
                <c:pt idx="0">
                  <c:v>0.15181873042154517</c:v>
                </c:pt>
                <c:pt idx="1">
                  <c:v>0.15758172341177071</c:v>
                </c:pt>
                <c:pt idx="2">
                  <c:v>0.1541820399619219</c:v>
                </c:pt>
                <c:pt idx="3">
                  <c:v>0.15017719655374592</c:v>
                </c:pt>
                <c:pt idx="4">
                  <c:v>0.172924814490065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9B-4E4C-BB3D-76A489E12A95}"/>
            </c:ext>
          </c:extLst>
        </c:ser>
        <c:ser>
          <c:idx val="4"/>
          <c:order val="4"/>
          <c:tx>
            <c:v>Ages 50-74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Demographics!$AA$91:$AE$91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Demographics!$AA$96:$AE$96</c:f>
              <c:numCache>
                <c:formatCode>General</c:formatCode>
                <c:ptCount val="5"/>
                <c:pt idx="0">
                  <c:v>0.10840258003475223</c:v>
                </c:pt>
                <c:pt idx="1">
                  <c:v>0.11509451360468317</c:v>
                </c:pt>
                <c:pt idx="2">
                  <c:v>0.12745079027998585</c:v>
                </c:pt>
                <c:pt idx="3">
                  <c:v>0.12328644315757724</c:v>
                </c:pt>
                <c:pt idx="4">
                  <c:v>0.13675450933835043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9B-4E4C-BB3D-76A489E1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13648"/>
        <c:axId val="1023012400"/>
      </c:scatterChart>
      <c:valAx>
        <c:axId val="1023013648"/>
        <c:scaling>
          <c:orientation val="minMax"/>
          <c:max val="210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2400"/>
        <c:crosses val="autoZero"/>
        <c:crossBetween val="midCat"/>
      </c:valAx>
      <c:valAx>
        <c:axId val="10230124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315910</xdr:colOff>
      <xdr:row>38</xdr:row>
      <xdr:rowOff>163512</xdr:rowOff>
    </xdr:from>
    <xdr:to>
      <xdr:col>31</xdr:col>
      <xdr:colOff>198436</xdr:colOff>
      <xdr:row>70</xdr:row>
      <xdr:rowOff>103909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334737</xdr:colOff>
      <xdr:row>152</xdr:row>
      <xdr:rowOff>10079</xdr:rowOff>
    </xdr:from>
    <xdr:to>
      <xdr:col>27</xdr:col>
      <xdr:colOff>184454</xdr:colOff>
      <xdr:row>177</xdr:row>
      <xdr:rowOff>104240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147204</xdr:colOff>
      <xdr:row>176</xdr:row>
      <xdr:rowOff>68696</xdr:rowOff>
    </xdr:from>
    <xdr:to>
      <xdr:col>27</xdr:col>
      <xdr:colOff>46181</xdr:colOff>
      <xdr:row>203</xdr:row>
      <xdr:rowOff>80818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122465</xdr:colOff>
      <xdr:row>96</xdr:row>
      <xdr:rowOff>383721</xdr:rowOff>
    </xdr:from>
    <xdr:to>
      <xdr:col>36</xdr:col>
      <xdr:colOff>140609</xdr:colOff>
      <xdr:row>116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2"/>
  <sheetViews>
    <sheetView tabSelected="1" topLeftCell="A79" zoomScale="70" zoomScaleNormal="70" workbookViewId="0">
      <selection activeCell="U114" sqref="U114"/>
    </sheetView>
  </sheetViews>
  <sheetFormatPr defaultRowHeight="15" x14ac:dyDescent="0.25"/>
  <cols>
    <col min="1" max="2" width="11.85546875" customWidth="1"/>
    <col min="3" max="3" width="15.28515625" bestFit="1" customWidth="1"/>
    <col min="4" max="4" width="10.42578125" bestFit="1" customWidth="1"/>
    <col min="5" max="5" width="10.85546875" bestFit="1" customWidth="1"/>
    <col min="8" max="8" width="13" customWidth="1"/>
    <col min="14" max="14" width="9.140625" customWidth="1"/>
    <col min="15" max="15" width="9.85546875" bestFit="1" customWidth="1"/>
  </cols>
  <sheetData>
    <row r="1" spans="1:27" x14ac:dyDescent="0.25">
      <c r="A1" s="61" t="s">
        <v>38</v>
      </c>
      <c r="B1" s="61"/>
      <c r="C1" s="61"/>
      <c r="D1" s="61"/>
      <c r="E1" s="61"/>
      <c r="F1" s="61"/>
      <c r="G1" s="61"/>
      <c r="H1" s="6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62" t="s">
        <v>35</v>
      </c>
      <c r="B2" s="62"/>
      <c r="C2" s="62"/>
      <c r="D2" s="62"/>
      <c r="E2" s="62"/>
      <c r="F2" s="62"/>
      <c r="G2" s="62"/>
      <c r="H2" s="6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25">
      <c r="A4" s="4" t="s">
        <v>0</v>
      </c>
      <c r="B4" s="35">
        <v>1950</v>
      </c>
      <c r="C4" s="36">
        <v>6.05</v>
      </c>
      <c r="D4" s="4"/>
      <c r="E4" s="4"/>
      <c r="F4" s="4"/>
      <c r="G4" s="4"/>
      <c r="H4" t="s">
        <v>36</v>
      </c>
    </row>
    <row r="5" spans="1:27" x14ac:dyDescent="0.25">
      <c r="A5" s="4" t="s">
        <v>1</v>
      </c>
      <c r="B5" s="35">
        <f>B4+5</f>
        <v>1955</v>
      </c>
      <c r="C5" s="36">
        <v>6.05</v>
      </c>
      <c r="D5" s="4"/>
      <c r="E5" s="4"/>
      <c r="F5" s="4"/>
      <c r="G5" s="4"/>
    </row>
    <row r="6" spans="1:27" x14ac:dyDescent="0.25">
      <c r="A6" s="4" t="s">
        <v>2</v>
      </c>
      <c r="B6" s="35">
        <f t="shared" ref="B6:B33" si="0">B5+5</f>
        <v>1960</v>
      </c>
      <c r="C6" s="36">
        <v>6</v>
      </c>
      <c r="D6" s="4"/>
      <c r="E6" s="4"/>
      <c r="F6" s="4"/>
      <c r="G6" s="4"/>
    </row>
    <row r="7" spans="1:27" x14ac:dyDescent="0.25">
      <c r="A7" s="4" t="s">
        <v>3</v>
      </c>
      <c r="B7" s="35">
        <f t="shared" si="0"/>
        <v>1965</v>
      </c>
      <c r="C7" s="36">
        <v>5.8</v>
      </c>
      <c r="D7" s="4"/>
      <c r="E7" s="4"/>
      <c r="F7" s="4"/>
      <c r="G7" s="4"/>
    </row>
    <row r="8" spans="1:27" x14ac:dyDescent="0.25">
      <c r="A8" s="4" t="s">
        <v>4</v>
      </c>
      <c r="B8" s="35">
        <f t="shared" si="0"/>
        <v>1970</v>
      </c>
      <c r="C8" s="36">
        <v>5.5</v>
      </c>
      <c r="D8" s="4"/>
      <c r="E8" s="4"/>
      <c r="F8" s="4"/>
      <c r="G8" s="4"/>
    </row>
    <row r="9" spans="1:27" x14ac:dyDescent="0.25">
      <c r="A9" s="4" t="s">
        <v>5</v>
      </c>
      <c r="B9" s="35">
        <f t="shared" si="0"/>
        <v>1975</v>
      </c>
      <c r="C9" s="36">
        <v>5.05</v>
      </c>
      <c r="D9" s="4"/>
      <c r="E9" s="4"/>
      <c r="F9" s="4"/>
      <c r="G9" s="4"/>
    </row>
    <row r="10" spans="1:27" x14ac:dyDescent="0.25">
      <c r="A10" s="4" t="s">
        <v>6</v>
      </c>
      <c r="B10" s="35">
        <f t="shared" si="0"/>
        <v>1980</v>
      </c>
      <c r="C10" s="36">
        <v>4.899</v>
      </c>
      <c r="D10" s="4"/>
      <c r="E10" s="4"/>
      <c r="F10" s="4"/>
      <c r="G10" s="4"/>
    </row>
    <row r="11" spans="1:27" x14ac:dyDescent="0.25">
      <c r="A11" s="4" t="s">
        <v>7</v>
      </c>
      <c r="B11" s="35">
        <f t="shared" si="0"/>
        <v>1985</v>
      </c>
      <c r="C11" s="36">
        <v>4.4000000000000004</v>
      </c>
      <c r="D11" s="4"/>
      <c r="E11" s="4"/>
      <c r="F11" s="4"/>
      <c r="G11" s="4"/>
    </row>
    <row r="12" spans="1:27" x14ac:dyDescent="0.25">
      <c r="A12" s="4" t="s">
        <v>8</v>
      </c>
      <c r="B12" s="35">
        <f t="shared" si="0"/>
        <v>1990</v>
      </c>
      <c r="C12" s="36">
        <v>3.5070000000000001</v>
      </c>
      <c r="D12" s="4"/>
      <c r="E12" s="4"/>
      <c r="F12" s="4"/>
      <c r="G12" s="4"/>
    </row>
    <row r="13" spans="1:27" x14ac:dyDescent="0.25">
      <c r="A13" s="4" t="s">
        <v>9</v>
      </c>
      <c r="B13" s="35">
        <f t="shared" si="0"/>
        <v>1995</v>
      </c>
      <c r="C13" s="36">
        <v>2.8763000000000001</v>
      </c>
      <c r="D13" s="4"/>
      <c r="E13" s="4"/>
      <c r="F13" s="4"/>
      <c r="G13" s="4"/>
    </row>
    <row r="14" spans="1:27" x14ac:dyDescent="0.25">
      <c r="A14" s="4" t="s">
        <v>10</v>
      </c>
      <c r="B14" s="35">
        <f t="shared" si="0"/>
        <v>2000</v>
      </c>
      <c r="C14" s="36">
        <v>2.6124999999999998</v>
      </c>
      <c r="D14" s="4"/>
      <c r="E14" s="4"/>
      <c r="F14" s="4"/>
      <c r="G14" s="4"/>
    </row>
    <row r="15" spans="1:27" x14ac:dyDescent="0.25">
      <c r="A15" s="4" t="s">
        <v>11</v>
      </c>
      <c r="B15" s="35">
        <f t="shared" si="0"/>
        <v>2005</v>
      </c>
      <c r="C15" s="36">
        <v>2.625</v>
      </c>
      <c r="D15" s="4"/>
      <c r="E15" s="4"/>
      <c r="F15" s="4"/>
      <c r="G15" s="4"/>
    </row>
    <row r="16" spans="1:27" x14ac:dyDescent="0.25">
      <c r="A16" s="4" t="s">
        <v>12</v>
      </c>
      <c r="B16" s="35">
        <f t="shared" si="0"/>
        <v>2010</v>
      </c>
      <c r="C16" s="36">
        <v>2.5499999999999998</v>
      </c>
      <c r="D16" s="4"/>
      <c r="E16" s="4"/>
      <c r="F16" s="4"/>
      <c r="G16" s="4"/>
    </row>
    <row r="17" spans="1:23" x14ac:dyDescent="0.25">
      <c r="A17" s="4" t="s">
        <v>13</v>
      </c>
      <c r="B17" s="35">
        <f t="shared" si="0"/>
        <v>2015</v>
      </c>
      <c r="C17" s="36">
        <v>2.4138999999999999</v>
      </c>
      <c r="D17" s="4"/>
      <c r="E17" s="4"/>
      <c r="F17" s="4"/>
      <c r="G17" s="4"/>
    </row>
    <row r="18" spans="1:23" x14ac:dyDescent="0.25">
      <c r="A18" s="6" t="s">
        <v>19</v>
      </c>
      <c r="B18" s="35">
        <f t="shared" si="0"/>
        <v>2020</v>
      </c>
      <c r="C18" s="36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4" t="s">
        <v>20</v>
      </c>
      <c r="B19" s="35">
        <f t="shared" si="0"/>
        <v>2025</v>
      </c>
      <c r="C19" s="36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25">
      <c r="A20" s="4" t="s">
        <v>21</v>
      </c>
      <c r="B20" s="35">
        <f t="shared" si="0"/>
        <v>2030</v>
      </c>
      <c r="C20" s="36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25">
      <c r="A21" s="4" t="s">
        <v>22</v>
      </c>
      <c r="B21" s="35">
        <f t="shared" si="0"/>
        <v>2035</v>
      </c>
      <c r="C21" s="36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25">
      <c r="A22" s="4" t="s">
        <v>23</v>
      </c>
      <c r="B22" s="35">
        <f t="shared" si="0"/>
        <v>2040</v>
      </c>
      <c r="C22" s="36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25">
      <c r="A23" s="4" t="s">
        <v>24</v>
      </c>
      <c r="B23" s="35">
        <f t="shared" si="0"/>
        <v>2045</v>
      </c>
      <c r="C23" s="36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25">
      <c r="A24" s="4" t="s">
        <v>25</v>
      </c>
      <c r="B24" s="35">
        <f t="shared" si="0"/>
        <v>2050</v>
      </c>
      <c r="C24" s="36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25">
      <c r="A25" s="4" t="s">
        <v>26</v>
      </c>
      <c r="B25" s="35">
        <f t="shared" si="0"/>
        <v>2055</v>
      </c>
      <c r="C25" s="36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25">
      <c r="A26" s="4" t="s">
        <v>27</v>
      </c>
      <c r="B26" s="35">
        <f t="shared" si="0"/>
        <v>2060</v>
      </c>
      <c r="C26" s="36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25">
      <c r="A27" s="4" t="s">
        <v>28</v>
      </c>
      <c r="B27" s="35">
        <f t="shared" si="0"/>
        <v>2065</v>
      </c>
      <c r="C27" s="36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25">
      <c r="A28" s="4" t="s">
        <v>29</v>
      </c>
      <c r="B28" s="35">
        <f t="shared" si="0"/>
        <v>2070</v>
      </c>
      <c r="C28" s="36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25">
      <c r="A29" s="4" t="s">
        <v>30</v>
      </c>
      <c r="B29" s="35">
        <f t="shared" si="0"/>
        <v>2075</v>
      </c>
      <c r="C29" s="36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25">
      <c r="A30" s="4" t="s">
        <v>31</v>
      </c>
      <c r="B30" s="35">
        <f t="shared" si="0"/>
        <v>2080</v>
      </c>
      <c r="C30" s="36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25">
      <c r="A31" s="4" t="s">
        <v>32</v>
      </c>
      <c r="B31" s="35">
        <f t="shared" si="0"/>
        <v>2085</v>
      </c>
      <c r="C31" s="36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25">
      <c r="A32" s="4" t="s">
        <v>33</v>
      </c>
      <c r="B32" s="35">
        <f t="shared" si="0"/>
        <v>2090</v>
      </c>
      <c r="C32" s="36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25">
      <c r="A33" s="4" t="s">
        <v>34</v>
      </c>
      <c r="B33" s="35">
        <f t="shared" si="0"/>
        <v>2095</v>
      </c>
      <c r="C33" s="36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25">
      <c r="A36" s="61" t="s">
        <v>62</v>
      </c>
      <c r="B36" s="61"/>
      <c r="C36" s="61"/>
      <c r="D36" s="61"/>
      <c r="E36" s="61"/>
      <c r="F36" s="61"/>
      <c r="G36" s="61"/>
      <c r="H36" s="6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62" t="s">
        <v>35</v>
      </c>
      <c r="B37" s="62"/>
      <c r="C37" s="62"/>
      <c r="D37" s="62"/>
      <c r="E37" s="62"/>
      <c r="F37" s="62"/>
      <c r="G37" s="62"/>
      <c r="H37" s="6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1" customFormat="1" x14ac:dyDescent="0.25">
      <c r="A38" s="63" t="s">
        <v>56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27" x14ac:dyDescent="0.2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25">
      <c r="A40" s="16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25">
      <c r="A41" s="16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25">
      <c r="A42" s="16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25">
      <c r="A43" s="16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25">
      <c r="A44" s="16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25">
      <c r="A45" s="16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25">
      <c r="A46" s="16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25">
      <c r="A47" s="16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25">
      <c r="A48" s="16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25">
      <c r="A49" s="16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25">
      <c r="A50" s="16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25">
      <c r="A51" s="16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25">
      <c r="A52" s="16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25">
      <c r="A53" s="16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25">
      <c r="A54" s="16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25">
      <c r="A55" s="16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25">
      <c r="A56" s="17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25">
      <c r="A57" s="10"/>
    </row>
    <row r="58" spans="1:16" x14ac:dyDescent="0.25">
      <c r="A58" s="66" t="s">
        <v>57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8"/>
    </row>
    <row r="59" spans="1:16" x14ac:dyDescent="0.2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25">
      <c r="A60" s="16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25">
      <c r="A61" s="16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25">
      <c r="A62" s="16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25">
      <c r="A63" s="16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25">
      <c r="A64" s="16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25">
      <c r="A65" s="16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25">
      <c r="A66" s="16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25">
      <c r="A67" s="16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25">
      <c r="A68" s="16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25">
      <c r="A69" s="16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25">
      <c r="A70" s="16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25">
      <c r="A71" s="16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25">
      <c r="A72" s="16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25">
      <c r="A73" s="16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25">
      <c r="A74" s="16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25">
      <c r="A75" s="16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25">
      <c r="A76" s="17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5" x14ac:dyDescent="0.25">
      <c r="A77" s="18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25">
      <c r="A79" s="69" t="s">
        <v>58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</row>
    <row r="80" spans="1:17" x14ac:dyDescent="0.2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31" x14ac:dyDescent="0.25">
      <c r="A81" s="7" t="s">
        <v>55</v>
      </c>
      <c r="B81" s="14">
        <v>27699</v>
      </c>
      <c r="C81" s="14">
        <v>28352</v>
      </c>
      <c r="D81" s="14">
        <v>28398</v>
      </c>
      <c r="E81" s="14">
        <v>28126</v>
      </c>
      <c r="F81" s="14">
        <v>27873</v>
      </c>
      <c r="G81" s="14">
        <v>27634</v>
      </c>
      <c r="H81" s="14">
        <v>27345</v>
      </c>
      <c r="I81" s="14">
        <v>26954</v>
      </c>
      <c r="J81" s="14">
        <v>26469</v>
      </c>
      <c r="K81" s="14">
        <v>25957</v>
      </c>
      <c r="L81" s="14">
        <v>25449</v>
      </c>
      <c r="M81" s="14">
        <v>24961</v>
      </c>
      <c r="N81" s="14">
        <v>24484</v>
      </c>
      <c r="O81" s="14">
        <v>24005</v>
      </c>
      <c r="P81" s="14">
        <v>23532</v>
      </c>
      <c r="Q81" s="14">
        <v>23067</v>
      </c>
      <c r="R81" s="12"/>
    </row>
    <row r="82" spans="1:31" x14ac:dyDescent="0.25">
      <c r="A82" s="7" t="s">
        <v>59</v>
      </c>
      <c r="B82" s="15">
        <v>32855.014999999999</v>
      </c>
      <c r="C82" s="15">
        <v>34961.307999999997</v>
      </c>
      <c r="D82" s="15">
        <v>37359.339</v>
      </c>
      <c r="E82" s="15">
        <v>39724.885999999999</v>
      </c>
      <c r="F82" s="15">
        <v>41682.067000000003</v>
      </c>
      <c r="G82" s="15">
        <v>43188.125</v>
      </c>
      <c r="H82" s="15">
        <v>44060.214999999997</v>
      </c>
      <c r="I82" s="15">
        <v>44605.148999999998</v>
      </c>
      <c r="J82" s="15">
        <v>45256.482000000004</v>
      </c>
      <c r="K82" s="15">
        <v>45982.188000000002</v>
      </c>
      <c r="L82" s="15">
        <v>46554.873</v>
      </c>
      <c r="M82" s="15">
        <v>46609.341999999997</v>
      </c>
      <c r="N82" s="15">
        <v>46346.574000000001</v>
      </c>
      <c r="O82" s="15">
        <v>46044.322999999997</v>
      </c>
      <c r="P82" s="15">
        <v>45725.483</v>
      </c>
      <c r="Q82" s="15">
        <v>45365.305</v>
      </c>
      <c r="R82" s="12"/>
    </row>
    <row r="83" spans="1:31" x14ac:dyDescent="0.25">
      <c r="B83" s="13">
        <f>SUM(B81:B82)</f>
        <v>60554.014999999999</v>
      </c>
      <c r="C83" s="13">
        <f t="shared" ref="C83:Q83" si="4">SUM(C81:C82)</f>
        <v>63313.307999999997</v>
      </c>
      <c r="D83" s="13">
        <f t="shared" si="4"/>
        <v>65757.339000000007</v>
      </c>
      <c r="E83" s="13">
        <f t="shared" si="4"/>
        <v>67850.885999999999</v>
      </c>
      <c r="F83" s="13">
        <f t="shared" si="4"/>
        <v>69555.06700000001</v>
      </c>
      <c r="G83" s="13">
        <f t="shared" si="4"/>
        <v>70822.125</v>
      </c>
      <c r="H83" s="13">
        <f t="shared" si="4"/>
        <v>71405.214999999997</v>
      </c>
      <c r="I83" s="13">
        <f t="shared" si="4"/>
        <v>71559.149000000005</v>
      </c>
      <c r="J83" s="13">
        <f t="shared" si="4"/>
        <v>71725.482000000004</v>
      </c>
      <c r="K83" s="13">
        <f t="shared" si="4"/>
        <v>71939.187999999995</v>
      </c>
      <c r="L83" s="13">
        <f t="shared" si="4"/>
        <v>72003.872999999992</v>
      </c>
      <c r="M83" s="13">
        <f t="shared" si="4"/>
        <v>71570.342000000004</v>
      </c>
      <c r="N83" s="13">
        <f t="shared" si="4"/>
        <v>70830.573999999993</v>
      </c>
      <c r="O83" s="13">
        <f t="shared" si="4"/>
        <v>70049.323000000004</v>
      </c>
      <c r="P83" s="13">
        <f t="shared" si="4"/>
        <v>69257.483000000007</v>
      </c>
      <c r="Q83" s="13">
        <f t="shared" si="4"/>
        <v>68432.304999999993</v>
      </c>
    </row>
    <row r="85" spans="1:31" x14ac:dyDescent="0.25">
      <c r="A85" s="19"/>
    </row>
    <row r="86" spans="1:31" x14ac:dyDescent="0.25">
      <c r="A86" s="61" t="s">
        <v>67</v>
      </c>
      <c r="B86" s="61"/>
      <c r="C86" s="61"/>
      <c r="D86" s="61"/>
      <c r="E86" s="61"/>
      <c r="F86" s="61"/>
      <c r="G86" s="61"/>
      <c r="H86" s="6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31" x14ac:dyDescent="0.25">
      <c r="A87" s="9" t="s">
        <v>66</v>
      </c>
      <c r="B87" s="22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31" x14ac:dyDescent="0.25">
      <c r="A88" s="9" t="s">
        <v>81</v>
      </c>
      <c r="B88" s="22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31" x14ac:dyDescent="0.25">
      <c r="A89" s="23" t="s">
        <v>82</v>
      </c>
      <c r="B89" s="22"/>
      <c r="C89" s="22"/>
      <c r="D89" s="22"/>
      <c r="E89" s="22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31" ht="60" x14ac:dyDescent="0.25">
      <c r="A90" s="24"/>
      <c r="B90" s="24" t="s">
        <v>56</v>
      </c>
      <c r="C90" s="7" t="s">
        <v>56</v>
      </c>
      <c r="D90" s="25" t="s">
        <v>58</v>
      </c>
      <c r="E90" s="25" t="s">
        <v>58</v>
      </c>
      <c r="F90" s="24" t="s">
        <v>56</v>
      </c>
      <c r="G90" s="21"/>
      <c r="H90" s="25" t="s">
        <v>65</v>
      </c>
      <c r="I90" s="60" t="s">
        <v>58</v>
      </c>
      <c r="J90" s="60"/>
      <c r="K90" s="21"/>
      <c r="L90" s="24"/>
      <c r="M90" s="25" t="s">
        <v>58</v>
      </c>
      <c r="N90" s="25" t="s">
        <v>58</v>
      </c>
      <c r="O90" s="25" t="s">
        <v>58</v>
      </c>
      <c r="P90" s="25" t="s">
        <v>58</v>
      </c>
      <c r="Q90" s="25" t="s">
        <v>58</v>
      </c>
      <c r="S90" s="4"/>
      <c r="T90" s="56" t="s">
        <v>84</v>
      </c>
      <c r="U90" s="57"/>
      <c r="V90" s="57"/>
      <c r="W90" s="57"/>
      <c r="X90" s="58"/>
      <c r="Z90" s="4"/>
      <c r="AA90" s="59" t="s">
        <v>84</v>
      </c>
      <c r="AB90" s="59"/>
      <c r="AC90" s="59"/>
      <c r="AD90" s="59"/>
      <c r="AE90" s="59"/>
    </row>
    <row r="91" spans="1:31" x14ac:dyDescent="0.25">
      <c r="A91" s="7"/>
      <c r="B91" s="35">
        <v>1996</v>
      </c>
      <c r="C91" s="35">
        <v>2001</v>
      </c>
      <c r="D91" s="35">
        <v>2011</v>
      </c>
      <c r="E91" s="35">
        <v>2016</v>
      </c>
      <c r="F91" s="35">
        <v>2019</v>
      </c>
      <c r="G91" s="20"/>
      <c r="H91" s="7"/>
      <c r="I91" s="27">
        <v>1996</v>
      </c>
      <c r="J91" s="7">
        <v>2019</v>
      </c>
      <c r="K91" s="20"/>
      <c r="L91" s="7"/>
      <c r="M91" s="35">
        <v>1996</v>
      </c>
      <c r="N91" s="35">
        <v>2001</v>
      </c>
      <c r="O91" s="35">
        <v>2011</v>
      </c>
      <c r="P91" s="35">
        <v>2016</v>
      </c>
      <c r="Q91" s="35">
        <v>2019</v>
      </c>
      <c r="S91" s="4"/>
      <c r="T91" s="27">
        <v>1996</v>
      </c>
      <c r="U91" s="27">
        <v>2001</v>
      </c>
      <c r="V91" s="27">
        <v>2011</v>
      </c>
      <c r="W91" s="27">
        <v>2016</v>
      </c>
      <c r="X91" s="27">
        <v>2019</v>
      </c>
      <c r="Z91" s="4"/>
      <c r="AA91" s="27">
        <v>1996</v>
      </c>
      <c r="AB91" s="27">
        <v>2001</v>
      </c>
      <c r="AC91" s="27">
        <v>2011</v>
      </c>
      <c r="AD91" s="27">
        <v>2016</v>
      </c>
      <c r="AE91" s="27">
        <v>2019</v>
      </c>
    </row>
    <row r="92" spans="1:31" x14ac:dyDescent="0.25">
      <c r="A92" s="16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19"/>
      <c r="H92" s="4"/>
      <c r="I92" s="4"/>
      <c r="J92" s="4">
        <f>47443259-322416</f>
        <v>47120843</v>
      </c>
      <c r="K92" s="19"/>
      <c r="L92" s="16" t="s">
        <v>39</v>
      </c>
      <c r="M92" s="4">
        <f>B92+B112</f>
        <v>964546</v>
      </c>
      <c r="N92" s="4">
        <f>C92+C112</f>
        <v>1012649</v>
      </c>
      <c r="O92" s="4">
        <v>1198134</v>
      </c>
      <c r="P92" s="4">
        <v>1343532</v>
      </c>
      <c r="Q92" s="4">
        <f>F92+F112</f>
        <v>1231101</v>
      </c>
      <c r="S92" s="16" t="s">
        <v>39</v>
      </c>
      <c r="T92" s="4">
        <f t="shared" ref="T92:T107" si="5">M92/M$108</f>
        <v>0.11699869300073083</v>
      </c>
      <c r="U92" s="4">
        <f t="shared" ref="U92:U107" si="6">N92/N$108</f>
        <v>0.10832581493420429</v>
      </c>
      <c r="V92" s="4">
        <f t="shared" ref="V92:V107" si="7">O92/O$108</f>
        <v>0.11793677819173529</v>
      </c>
      <c r="W92" s="4">
        <f t="shared" ref="W92:W107" si="8">P92/P$108</f>
        <v>0.12228118560139886</v>
      </c>
      <c r="X92" s="4">
        <f t="shared" ref="X92:X107" si="9">Q92/Q$108</f>
        <v>0.1099917964108985</v>
      </c>
      <c r="Z92" s="16" t="s">
        <v>87</v>
      </c>
      <c r="AA92" s="4">
        <f>SUM(M94)/M108</f>
        <v>0.12350906560165938</v>
      </c>
      <c r="AB92" s="4">
        <f t="shared" ref="AB92:AE92" si="10">SUM(N94)/N108</f>
        <v>0.12209031535343037</v>
      </c>
      <c r="AC92" s="4">
        <f t="shared" si="10"/>
        <v>0.10225855169950235</v>
      </c>
      <c r="AD92" s="4">
        <f t="shared" si="10"/>
        <v>0.11046601901807133</v>
      </c>
      <c r="AE92" s="4">
        <f t="shared" si="10"/>
        <v>0.10150963193563783</v>
      </c>
    </row>
    <row r="93" spans="1:31" x14ac:dyDescent="0.25">
      <c r="A93" s="16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19"/>
      <c r="H93" s="4"/>
      <c r="I93" s="4"/>
      <c r="J93" s="4">
        <f>5176750-42971</f>
        <v>5133779</v>
      </c>
      <c r="K93" s="19"/>
      <c r="L93" s="16" t="s">
        <v>40</v>
      </c>
      <c r="M93" s="4">
        <f t="shared" ref="M93:M107" si="11">B93+B113</f>
        <v>1005944</v>
      </c>
      <c r="N93" s="4">
        <f t="shared" ref="N93:N107" si="12">C93+C113</f>
        <v>1117011</v>
      </c>
      <c r="O93" s="4">
        <v>1042528</v>
      </c>
      <c r="P93" s="4">
        <v>1291700</v>
      </c>
      <c r="Q93" s="4">
        <f t="shared" ref="Q93:Q107" si="13">F93+F113</f>
        <v>1196909</v>
      </c>
      <c r="S93" s="16" t="s">
        <v>40</v>
      </c>
      <c r="T93" s="4">
        <f t="shared" si="5"/>
        <v>0.12202023877754629</v>
      </c>
      <c r="U93" s="4">
        <f t="shared" si="6"/>
        <v>0.11948970162955819</v>
      </c>
      <c r="V93" s="4">
        <f t="shared" si="7"/>
        <v>0.10261990185961954</v>
      </c>
      <c r="W93" s="4">
        <f t="shared" si="8"/>
        <v>0.11756371075741173</v>
      </c>
      <c r="X93" s="4">
        <f t="shared" si="9"/>
        <v>0.10693693779013429</v>
      </c>
      <c r="Z93" s="16" t="s">
        <v>86</v>
      </c>
      <c r="AA93" s="4">
        <f>SUM(M95:M96)/M108</f>
        <v>0.21424574618741338</v>
      </c>
      <c r="AB93" s="4">
        <f t="shared" ref="AB93:AE93" si="14">SUM(N95:N96)/N108</f>
        <v>0.2173382877390653</v>
      </c>
      <c r="AC93" s="4">
        <f t="shared" si="14"/>
        <v>0.21871213070500883</v>
      </c>
      <c r="AD93" s="4">
        <f t="shared" si="14"/>
        <v>0.19578630982101591</v>
      </c>
      <c r="AE93" s="4">
        <f t="shared" si="14"/>
        <v>0.17749164586583602</v>
      </c>
    </row>
    <row r="94" spans="1:31" x14ac:dyDescent="0.25">
      <c r="A94" s="16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19"/>
      <c r="H94" s="4"/>
      <c r="I94" s="4"/>
      <c r="J94" s="4">
        <f>1503007-21608</f>
        <v>1481399</v>
      </c>
      <c r="K94" s="19"/>
      <c r="L94" s="16" t="s">
        <v>41</v>
      </c>
      <c r="M94" s="4">
        <f t="shared" si="11"/>
        <v>1018218</v>
      </c>
      <c r="N94" s="4">
        <f t="shared" si="12"/>
        <v>1141322</v>
      </c>
      <c r="O94" s="4">
        <v>1038857</v>
      </c>
      <c r="P94" s="4">
        <v>1213716</v>
      </c>
      <c r="Q94" s="4">
        <f t="shared" si="13"/>
        <v>1136163</v>
      </c>
      <c r="S94" s="16" t="s">
        <v>41</v>
      </c>
      <c r="T94" s="4">
        <f t="shared" si="5"/>
        <v>0.12350906560165938</v>
      </c>
      <c r="U94" s="4">
        <f t="shared" si="6"/>
        <v>0.12209031535343037</v>
      </c>
      <c r="V94" s="4">
        <f t="shared" si="7"/>
        <v>0.10225855169950235</v>
      </c>
      <c r="W94" s="4">
        <f t="shared" si="8"/>
        <v>0.11046601901807133</v>
      </c>
      <c r="X94" s="4">
        <f t="shared" si="9"/>
        <v>0.10150963193563783</v>
      </c>
      <c r="Z94" s="16" t="s">
        <v>88</v>
      </c>
      <c r="AA94" s="4">
        <f>SUM(M97:M98)/M108</f>
        <v>0.15468782125344566</v>
      </c>
      <c r="AB94" s="4">
        <f t="shared" ref="AB94:AE94" si="15">SUM(N97:N98)/N108</f>
        <v>0.15232401436943113</v>
      </c>
      <c r="AC94" s="4">
        <f t="shared" si="15"/>
        <v>0.1683373000479077</v>
      </c>
      <c r="AD94" s="4">
        <f t="shared" si="15"/>
        <v>0.17274911956912906</v>
      </c>
      <c r="AE94" s="4">
        <f t="shared" si="15"/>
        <v>0.18491088179023007</v>
      </c>
    </row>
    <row r="95" spans="1:31" x14ac:dyDescent="0.25">
      <c r="A95" s="16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19"/>
      <c r="H95" s="4"/>
      <c r="I95" s="4"/>
      <c r="J95" s="4">
        <f>4652006-215973</f>
        <v>4436033</v>
      </c>
      <c r="K95" s="19"/>
      <c r="L95" s="16" t="s">
        <v>42</v>
      </c>
      <c r="M95" s="4">
        <f t="shared" si="11"/>
        <v>914305</v>
      </c>
      <c r="N95" s="4">
        <f t="shared" si="12"/>
        <v>1126495</v>
      </c>
      <c r="O95" s="4">
        <v>1119535</v>
      </c>
      <c r="P95" s="4">
        <v>1079257</v>
      </c>
      <c r="Q95" s="4">
        <f t="shared" si="13"/>
        <v>980573</v>
      </c>
      <c r="S95" s="16" t="s">
        <v>42</v>
      </c>
      <c r="T95" s="4">
        <f t="shared" si="5"/>
        <v>0.11090449807892334</v>
      </c>
      <c r="U95" s="4">
        <f t="shared" si="6"/>
        <v>0.12050423087793151</v>
      </c>
      <c r="V95" s="4">
        <f t="shared" si="7"/>
        <v>0.11019998679019573</v>
      </c>
      <c r="W95" s="4">
        <f t="shared" si="8"/>
        <v>9.8228271100806633E-2</v>
      </c>
      <c r="X95" s="4">
        <f t="shared" si="9"/>
        <v>8.7608559965448793E-2</v>
      </c>
      <c r="Z95" s="70" t="s">
        <v>89</v>
      </c>
      <c r="AA95" s="4">
        <f>SUM(M99:M101)/M108</f>
        <v>0.15181873042154517</v>
      </c>
      <c r="AB95" s="4">
        <f t="shared" ref="AB95:AE95" si="16">SUM(N99:N101)/N108</f>
        <v>0.15758172341177071</v>
      </c>
      <c r="AC95" s="4">
        <f t="shared" si="16"/>
        <v>0.1541820399619219</v>
      </c>
      <c r="AD95" s="4">
        <f t="shared" si="16"/>
        <v>0.15017719655374592</v>
      </c>
      <c r="AE95" s="4">
        <f t="shared" si="16"/>
        <v>0.172924814490065</v>
      </c>
    </row>
    <row r="96" spans="1:31" ht="45" x14ac:dyDescent="0.25">
      <c r="A96" s="16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19"/>
      <c r="H96" s="28" t="s">
        <v>63</v>
      </c>
      <c r="I96" s="4">
        <f>40583573-178902-137284</f>
        <v>40267387</v>
      </c>
      <c r="J96" s="4">
        <f>SUM(J92:J95)</f>
        <v>58172054</v>
      </c>
      <c r="K96" s="19"/>
      <c r="L96" s="16" t="s">
        <v>43</v>
      </c>
      <c r="M96" s="4">
        <f t="shared" si="11"/>
        <v>851953</v>
      </c>
      <c r="N96" s="4">
        <f t="shared" si="12"/>
        <v>905222</v>
      </c>
      <c r="O96" s="4">
        <v>1102388</v>
      </c>
      <c r="P96" s="4">
        <v>1071893</v>
      </c>
      <c r="Q96" s="4">
        <f t="shared" si="13"/>
        <v>1006031</v>
      </c>
      <c r="S96" s="16" t="s">
        <v>43</v>
      </c>
      <c r="T96" s="4">
        <f t="shared" si="5"/>
        <v>0.10334124810849003</v>
      </c>
      <c r="U96" s="4">
        <f t="shared" si="6"/>
        <v>9.6834056861133791E-2</v>
      </c>
      <c r="V96" s="4">
        <f t="shared" si="7"/>
        <v>0.10851214391481311</v>
      </c>
      <c r="W96" s="4">
        <f t="shared" si="8"/>
        <v>9.7558038720209295E-2</v>
      </c>
      <c r="X96" s="4">
        <f t="shared" si="9"/>
        <v>8.9883085900387238E-2</v>
      </c>
      <c r="Z96" s="70" t="s">
        <v>90</v>
      </c>
      <c r="AA96" s="4">
        <f>SUM(M102:M106)/M108</f>
        <v>0.10840258003475223</v>
      </c>
      <c r="AB96" s="4">
        <f t="shared" ref="AB96:AE96" si="17">SUM(N102:N106)/N108</f>
        <v>0.11509451360468317</v>
      </c>
      <c r="AC96" s="4">
        <f t="shared" si="17"/>
        <v>0.12745079027998585</v>
      </c>
      <c r="AD96" s="4">
        <f t="shared" si="17"/>
        <v>0.12328644315757724</v>
      </c>
      <c r="AE96" s="4">
        <f t="shared" si="17"/>
        <v>0.13675450933835043</v>
      </c>
    </row>
    <row r="97" spans="1:24" ht="60" x14ac:dyDescent="0.25">
      <c r="A97" s="16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19"/>
      <c r="H97" s="28" t="s">
        <v>64</v>
      </c>
      <c r="I97" s="4">
        <f>I96/1000</f>
        <v>40267.387000000002</v>
      </c>
      <c r="J97" s="4">
        <f>J96/1000</f>
        <v>58172.053999999996</v>
      </c>
      <c r="K97" s="19"/>
      <c r="L97" s="16" t="s">
        <v>44</v>
      </c>
      <c r="M97" s="4">
        <f t="shared" si="11"/>
        <v>684675</v>
      </c>
      <c r="N97" s="4">
        <f t="shared" si="12"/>
        <v>790823</v>
      </c>
      <c r="O97" s="4">
        <v>980929</v>
      </c>
      <c r="P97" s="4">
        <v>1044784</v>
      </c>
      <c r="Q97" s="4">
        <f t="shared" si="13"/>
        <v>1061072</v>
      </c>
      <c r="S97" s="16" t="s">
        <v>44</v>
      </c>
      <c r="T97" s="4">
        <f t="shared" si="5"/>
        <v>8.3050554489133108E-2</v>
      </c>
      <c r="U97" s="4">
        <f t="shared" si="6"/>
        <v>8.4596485004885438E-2</v>
      </c>
      <c r="V97" s="4">
        <f t="shared" si="7"/>
        <v>9.655648357766386E-2</v>
      </c>
      <c r="W97" s="4">
        <f t="shared" si="8"/>
        <v>9.5090720740087994E-2</v>
      </c>
      <c r="X97" s="4">
        <f t="shared" si="9"/>
        <v>9.480068280450174E-2</v>
      </c>
    </row>
    <row r="98" spans="1:24" x14ac:dyDescent="0.25">
      <c r="A98" s="16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19"/>
      <c r="H98" s="19"/>
      <c r="I98" s="19"/>
      <c r="J98" s="19"/>
      <c r="K98" s="19"/>
      <c r="L98" s="16" t="s">
        <v>45</v>
      </c>
      <c r="M98" s="4">
        <f t="shared" si="11"/>
        <v>590583</v>
      </c>
      <c r="N98" s="4">
        <f t="shared" si="12"/>
        <v>633129</v>
      </c>
      <c r="O98" s="4">
        <v>729230</v>
      </c>
      <c r="P98" s="4">
        <v>853251</v>
      </c>
      <c r="Q98" s="4">
        <f t="shared" si="13"/>
        <v>1008573</v>
      </c>
      <c r="S98" s="16" t="s">
        <v>45</v>
      </c>
      <c r="T98" s="4">
        <f t="shared" si="5"/>
        <v>7.1637266764312549E-2</v>
      </c>
      <c r="U98" s="4">
        <f t="shared" si="6"/>
        <v>6.7727529364545694E-2</v>
      </c>
      <c r="V98" s="4">
        <f t="shared" si="7"/>
        <v>7.1780816470243827E-2</v>
      </c>
      <c r="W98" s="4">
        <f t="shared" si="8"/>
        <v>7.7658398829041048E-2</v>
      </c>
      <c r="X98" s="4">
        <f t="shared" si="9"/>
        <v>9.0110198985728335E-2</v>
      </c>
    </row>
    <row r="99" spans="1:24" x14ac:dyDescent="0.25">
      <c r="A99" s="16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19"/>
      <c r="H99" s="19"/>
      <c r="I99" s="19"/>
      <c r="J99" s="19"/>
      <c r="K99" s="19"/>
      <c r="L99" s="16" t="s">
        <v>46</v>
      </c>
      <c r="M99" s="4">
        <f t="shared" si="11"/>
        <v>504746</v>
      </c>
      <c r="N99" s="4">
        <f t="shared" si="12"/>
        <v>585772</v>
      </c>
      <c r="O99" s="4">
        <v>612615</v>
      </c>
      <c r="P99" s="4">
        <v>665736</v>
      </c>
      <c r="Q99" s="4">
        <f t="shared" si="13"/>
        <v>805405</v>
      </c>
      <c r="S99" s="16" t="s">
        <v>46</v>
      </c>
      <c r="T99" s="4">
        <f t="shared" si="5"/>
        <v>6.1225304233646589E-2</v>
      </c>
      <c r="U99" s="4">
        <f t="shared" si="6"/>
        <v>6.2661622403852382E-2</v>
      </c>
      <c r="V99" s="4">
        <f t="shared" si="7"/>
        <v>6.030196903846307E-2</v>
      </c>
      <c r="W99" s="4">
        <f t="shared" si="8"/>
        <v>6.0591774053415079E-2</v>
      </c>
      <c r="X99" s="4">
        <f t="shared" si="9"/>
        <v>7.195830625458001E-2</v>
      </c>
    </row>
    <row r="100" spans="1:24" x14ac:dyDescent="0.25">
      <c r="A100" s="16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19"/>
      <c r="H100" s="19"/>
      <c r="I100" s="19"/>
      <c r="J100" s="19"/>
      <c r="K100" s="19"/>
      <c r="L100" s="16" t="s">
        <v>47</v>
      </c>
      <c r="M100" s="4">
        <f t="shared" si="11"/>
        <v>408926</v>
      </c>
      <c r="N100" s="4">
        <f t="shared" si="12"/>
        <v>491309</v>
      </c>
      <c r="O100" s="4">
        <v>499102</v>
      </c>
      <c r="P100" s="4">
        <v>538152</v>
      </c>
      <c r="Q100" s="4">
        <f t="shared" si="13"/>
        <v>613052</v>
      </c>
      <c r="S100" s="16" t="s">
        <v>47</v>
      </c>
      <c r="T100" s="4">
        <f t="shared" si="5"/>
        <v>4.9602411428814025E-2</v>
      </c>
      <c r="U100" s="4">
        <f t="shared" si="6"/>
        <v>5.2556658634441922E-2</v>
      </c>
      <c r="V100" s="4">
        <f t="shared" si="7"/>
        <v>4.9128462984149905E-2</v>
      </c>
      <c r="W100" s="4">
        <f t="shared" si="8"/>
        <v>4.897975231982863E-2</v>
      </c>
      <c r="X100" s="4">
        <f t="shared" si="9"/>
        <v>5.4772671595014664E-2</v>
      </c>
    </row>
    <row r="101" spans="1:24" x14ac:dyDescent="0.25">
      <c r="A101" s="16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19"/>
      <c r="H101" s="19"/>
      <c r="I101" s="19"/>
      <c r="J101" s="19"/>
      <c r="K101" s="19"/>
      <c r="L101" s="16" t="s">
        <v>48</v>
      </c>
      <c r="M101" s="4">
        <f t="shared" si="11"/>
        <v>337933</v>
      </c>
      <c r="N101" s="4">
        <f t="shared" si="12"/>
        <v>396021</v>
      </c>
      <c r="O101" s="4">
        <v>454637</v>
      </c>
      <c r="P101" s="4">
        <v>446144</v>
      </c>
      <c r="Q101" s="4">
        <f t="shared" si="13"/>
        <v>517032</v>
      </c>
      <c r="S101" s="16" t="s">
        <v>48</v>
      </c>
      <c r="T101" s="4">
        <f t="shared" si="5"/>
        <v>4.0991014759084551E-2</v>
      </c>
      <c r="U101" s="4">
        <f t="shared" si="6"/>
        <v>4.2363442373476418E-2</v>
      </c>
      <c r="V101" s="4">
        <f t="shared" si="7"/>
        <v>4.4751607939308921E-2</v>
      </c>
      <c r="W101" s="4">
        <f t="shared" si="8"/>
        <v>4.0605670180502207E-2</v>
      </c>
      <c r="X101" s="4">
        <f t="shared" si="9"/>
        <v>4.6193836640470338E-2</v>
      </c>
    </row>
    <row r="102" spans="1:24" x14ac:dyDescent="0.25">
      <c r="A102" s="16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19"/>
      <c r="H102" s="19"/>
      <c r="I102" s="19"/>
      <c r="J102" s="19"/>
      <c r="K102" s="19"/>
      <c r="L102" s="16" t="s">
        <v>49</v>
      </c>
      <c r="M102" s="4">
        <f t="shared" si="11"/>
        <v>248877</v>
      </c>
      <c r="N102" s="4">
        <f t="shared" si="12"/>
        <v>332888</v>
      </c>
      <c r="O102" s="4">
        <v>384397</v>
      </c>
      <c r="P102" s="4">
        <v>383581</v>
      </c>
      <c r="Q102" s="4">
        <f t="shared" si="13"/>
        <v>423932</v>
      </c>
      <c r="S102" s="16" t="s">
        <v>49</v>
      </c>
      <c r="T102" s="4">
        <f t="shared" si="5"/>
        <v>3.0188589987354554E-2</v>
      </c>
      <c r="U102" s="4">
        <f t="shared" si="6"/>
        <v>3.5609933828816692E-2</v>
      </c>
      <c r="V102" s="4">
        <f t="shared" si="7"/>
        <v>3.7837623944040041E-2</v>
      </c>
      <c r="W102" s="4">
        <f t="shared" si="8"/>
        <v>3.4911516401671248E-2</v>
      </c>
      <c r="X102" s="4">
        <f t="shared" si="9"/>
        <v>3.7875886898040875E-2</v>
      </c>
    </row>
    <row r="103" spans="1:24" x14ac:dyDescent="0.25">
      <c r="A103" s="16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19"/>
      <c r="H103" s="19"/>
      <c r="I103" s="19"/>
      <c r="J103" s="19"/>
      <c r="K103" s="19"/>
      <c r="L103" s="16" t="s">
        <v>50</v>
      </c>
      <c r="M103" s="4">
        <f t="shared" si="11"/>
        <v>212751</v>
      </c>
      <c r="N103" s="4">
        <f t="shared" si="12"/>
        <v>240916</v>
      </c>
      <c r="O103" s="4">
        <v>325571</v>
      </c>
      <c r="P103" s="4">
        <v>327522</v>
      </c>
      <c r="Q103" s="4">
        <f t="shared" si="13"/>
        <v>376538</v>
      </c>
      <c r="S103" s="16" t="s">
        <v>50</v>
      </c>
      <c r="T103" s="4">
        <f t="shared" si="5"/>
        <v>2.58065337833535E-2</v>
      </c>
      <c r="U103" s="4">
        <f t="shared" si="6"/>
        <v>2.5771439097543928E-2</v>
      </c>
      <c r="V103" s="4">
        <f t="shared" si="7"/>
        <v>3.2047162348002353E-2</v>
      </c>
      <c r="W103" s="4">
        <f t="shared" si="8"/>
        <v>2.9809322346279327E-2</v>
      </c>
      <c r="X103" s="4">
        <f t="shared" si="9"/>
        <v>3.3641505479214864E-2</v>
      </c>
    </row>
    <row r="104" spans="1:24" x14ac:dyDescent="0.25">
      <c r="A104" s="16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19"/>
      <c r="H104" s="19"/>
      <c r="I104" s="19"/>
      <c r="J104" s="19"/>
      <c r="K104" s="19"/>
      <c r="L104" s="16" t="s">
        <v>51</v>
      </c>
      <c r="M104" s="4">
        <f t="shared" si="11"/>
        <v>178471</v>
      </c>
      <c r="N104" s="4">
        <f t="shared" si="12"/>
        <v>215539</v>
      </c>
      <c r="O104" s="4">
        <v>271326</v>
      </c>
      <c r="P104" s="4">
        <v>278361</v>
      </c>
      <c r="Q104" s="4">
        <f t="shared" si="13"/>
        <v>306529</v>
      </c>
      <c r="S104" s="16" t="s">
        <v>51</v>
      </c>
      <c r="T104" s="4">
        <f t="shared" si="5"/>
        <v>2.1648395969226384E-2</v>
      </c>
      <c r="U104" s="4">
        <f t="shared" si="6"/>
        <v>2.3056792457310932E-2</v>
      </c>
      <c r="V104" s="4">
        <f t="shared" si="7"/>
        <v>2.6707625590836056E-2</v>
      </c>
      <c r="W104" s="4">
        <f t="shared" si="8"/>
        <v>2.5334947813071062E-2</v>
      </c>
      <c r="X104" s="4">
        <f t="shared" si="9"/>
        <v>2.7386603830259502E-2</v>
      </c>
    </row>
    <row r="105" spans="1:24" x14ac:dyDescent="0.25">
      <c r="A105" s="16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19"/>
      <c r="H105" s="19"/>
      <c r="I105" s="19"/>
      <c r="J105" s="19"/>
      <c r="K105" s="19"/>
      <c r="L105" s="16" t="s">
        <v>52</v>
      </c>
      <c r="M105" s="4">
        <f t="shared" si="11"/>
        <v>158208</v>
      </c>
      <c r="N105" s="4">
        <f t="shared" si="12"/>
        <v>154802</v>
      </c>
      <c r="O105" s="4">
        <v>175673</v>
      </c>
      <c r="P105" s="4">
        <v>220261</v>
      </c>
      <c r="Q105" s="4">
        <f t="shared" si="13"/>
        <v>244864</v>
      </c>
      <c r="S105" s="16" t="s">
        <v>52</v>
      </c>
      <c r="T105" s="4">
        <f t="shared" si="5"/>
        <v>1.9190509547766122E-2</v>
      </c>
      <c r="U105" s="4">
        <f t="shared" si="6"/>
        <v>1.6559590542670453E-2</v>
      </c>
      <c r="V105" s="4">
        <f t="shared" si="7"/>
        <v>1.7292145649215124E-2</v>
      </c>
      <c r="W105" s="4">
        <f t="shared" si="8"/>
        <v>2.0046992719004619E-2</v>
      </c>
      <c r="X105" s="4">
        <f t="shared" si="9"/>
        <v>2.1877190609347445E-2</v>
      </c>
    </row>
    <row r="106" spans="1:24" x14ac:dyDescent="0.25">
      <c r="A106" s="16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19"/>
      <c r="H106" s="19"/>
      <c r="I106" s="19"/>
      <c r="J106" s="19"/>
      <c r="K106" s="19"/>
      <c r="L106" s="16" t="s">
        <v>53</v>
      </c>
      <c r="M106" s="4">
        <f t="shared" si="11"/>
        <v>95372</v>
      </c>
      <c r="N106" s="4">
        <f t="shared" si="12"/>
        <v>131779</v>
      </c>
      <c r="O106" s="4">
        <v>137821</v>
      </c>
      <c r="P106" s="4">
        <v>144852</v>
      </c>
      <c r="Q106" s="4">
        <f t="shared" si="13"/>
        <v>178784</v>
      </c>
      <c r="S106" s="16" t="s">
        <v>53</v>
      </c>
      <c r="T106" s="4">
        <f t="shared" si="5"/>
        <v>1.1568550747051671E-2</v>
      </c>
      <c r="U106" s="4">
        <f t="shared" si="6"/>
        <v>1.4096757678341169E-2</v>
      </c>
      <c r="V106" s="4">
        <f t="shared" si="7"/>
        <v>1.3566232747892263E-2</v>
      </c>
      <c r="W106" s="4">
        <f t="shared" si="8"/>
        <v>1.3183663877550983E-2</v>
      </c>
      <c r="X106" s="4">
        <f t="shared" si="9"/>
        <v>1.597332252148774E-2</v>
      </c>
    </row>
    <row r="107" spans="1:24" x14ac:dyDescent="0.25">
      <c r="A107" s="16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19"/>
      <c r="H107" s="19"/>
      <c r="I107" s="19"/>
      <c r="J107" s="19"/>
      <c r="K107" s="19"/>
      <c r="L107" s="16" t="s">
        <v>54</v>
      </c>
      <c r="M107" s="4">
        <f t="shared" si="11"/>
        <v>68567</v>
      </c>
      <c r="N107" s="4">
        <f t="shared" si="12"/>
        <v>72501</v>
      </c>
      <c r="O107" s="4">
        <v>86378</v>
      </c>
      <c r="P107" s="4">
        <v>84492</v>
      </c>
      <c r="Q107" s="4">
        <f t="shared" si="13"/>
        <v>106104</v>
      </c>
      <c r="S107" s="16" t="s">
        <v>54</v>
      </c>
      <c r="T107" s="4">
        <f t="shared" si="5"/>
        <v>8.3171247229070575E-3</v>
      </c>
      <c r="U107" s="4">
        <f t="shared" si="6"/>
        <v>7.7556289578568144E-3</v>
      </c>
      <c r="V107" s="4">
        <f t="shared" si="7"/>
        <v>8.502507254318557E-3</v>
      </c>
      <c r="W107" s="4">
        <f t="shared" si="8"/>
        <v>7.6900155216499443E-3</v>
      </c>
      <c r="X107" s="4">
        <f t="shared" si="9"/>
        <v>9.4797823788478567E-3</v>
      </c>
    </row>
    <row r="108" spans="1:24" x14ac:dyDescent="0.25">
      <c r="A108" s="17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19"/>
      <c r="H108" s="19"/>
      <c r="I108" s="19"/>
      <c r="J108" s="19"/>
      <c r="K108" s="19"/>
      <c r="L108" s="19"/>
      <c r="M108" s="55">
        <f>SUM(M92:M107)</f>
        <v>8244075</v>
      </c>
      <c r="N108" s="55">
        <f t="shared" ref="N108:Q108" si="18">SUM(N92:N107)</f>
        <v>9348178</v>
      </c>
      <c r="O108" s="55">
        <f t="shared" si="18"/>
        <v>10159121</v>
      </c>
      <c r="P108" s="55">
        <f t="shared" si="18"/>
        <v>10987234</v>
      </c>
      <c r="Q108" s="55">
        <f t="shared" si="18"/>
        <v>11192662</v>
      </c>
    </row>
    <row r="109" spans="1:24" x14ac:dyDescent="0.25"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24" x14ac:dyDescent="0.25">
      <c r="A110" s="24"/>
      <c r="B110" s="24" t="s">
        <v>57</v>
      </c>
      <c r="C110" s="24" t="s">
        <v>57</v>
      </c>
      <c r="D110" s="24"/>
      <c r="E110" s="4"/>
      <c r="F110" s="24" t="s">
        <v>57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19"/>
    </row>
    <row r="111" spans="1:24" x14ac:dyDescent="0.25">
      <c r="A111" s="7"/>
      <c r="B111" s="7">
        <v>1996</v>
      </c>
      <c r="C111" s="7">
        <v>2001</v>
      </c>
      <c r="D111" s="7">
        <v>2011</v>
      </c>
      <c r="E111" s="7">
        <v>2016</v>
      </c>
      <c r="F111" s="7">
        <v>2019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9"/>
    </row>
    <row r="112" spans="1:24" x14ac:dyDescent="0.25">
      <c r="A112" s="16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25">
      <c r="A113" s="16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25">
      <c r="A114" s="16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25">
      <c r="A115" s="16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25">
      <c r="A116" s="16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25">
      <c r="A117" s="16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25">
      <c r="A118" s="16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25">
      <c r="A119" s="16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25">
      <c r="A120" s="16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25">
      <c r="A121" s="16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25">
      <c r="A122" s="16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25">
      <c r="A123" s="16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25">
      <c r="A124" s="16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25">
      <c r="A125" s="16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25">
      <c r="A126" s="16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25">
      <c r="A127" s="16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25">
      <c r="A128" s="17" t="s">
        <v>60</v>
      </c>
      <c r="B128">
        <f>SUM(B112:B125)</f>
        <v>4267357</v>
      </c>
      <c r="C128">
        <f t="shared" ref="C128:F128" si="19">SUM(C112:C125)</f>
        <v>4826100</v>
      </c>
      <c r="D128">
        <v>0</v>
      </c>
      <c r="E128">
        <v>0</v>
      </c>
      <c r="F128">
        <f t="shared" si="19"/>
        <v>5647744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27" ht="60" x14ac:dyDescent="0.25">
      <c r="A129" s="26" t="s">
        <v>63</v>
      </c>
      <c r="B129">
        <f>B108+B128</f>
        <v>8080136</v>
      </c>
      <c r="C129">
        <f t="shared" ref="C129:F129" si="20">C108+C128</f>
        <v>9143898</v>
      </c>
      <c r="D129">
        <f t="shared" si="20"/>
        <v>9934922</v>
      </c>
      <c r="E129">
        <f t="shared" si="20"/>
        <v>10757890</v>
      </c>
      <c r="F129">
        <f t="shared" si="20"/>
        <v>10907774</v>
      </c>
    </row>
    <row r="130" spans="1:27" ht="75" x14ac:dyDescent="0.25">
      <c r="A130" s="26" t="s">
        <v>64</v>
      </c>
      <c r="B130" s="1">
        <f>B129/1000</f>
        <v>8080.1360000000004</v>
      </c>
      <c r="C130" s="1">
        <f t="shared" ref="C130:F130" si="21">C129/1000</f>
        <v>9143.8979999999992</v>
      </c>
      <c r="D130" s="1">
        <f t="shared" si="21"/>
        <v>9934.9220000000005</v>
      </c>
      <c r="E130" s="1">
        <f t="shared" si="21"/>
        <v>10757.89</v>
      </c>
      <c r="F130" s="1">
        <f t="shared" si="21"/>
        <v>10907.773999999999</v>
      </c>
    </row>
    <row r="133" spans="1:27" x14ac:dyDescent="0.25">
      <c r="A133" s="47" t="s">
        <v>79</v>
      </c>
      <c r="B133" s="47"/>
      <c r="C133" s="47"/>
      <c r="D133" s="47"/>
      <c r="E133" s="47"/>
      <c r="F133" s="47"/>
      <c r="G133" s="47"/>
      <c r="H133" s="4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23" t="s">
        <v>83</v>
      </c>
      <c r="B134" s="22"/>
      <c r="C134" s="22"/>
      <c r="D134" s="22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4"/>
      <c r="B135" s="24">
        <v>2002</v>
      </c>
      <c r="C135" s="24">
        <f t="shared" ref="C135:S135" si="22">B135+1</f>
        <v>2003</v>
      </c>
      <c r="D135" s="24">
        <f t="shared" si="22"/>
        <v>2004</v>
      </c>
      <c r="E135" s="24">
        <f t="shared" si="22"/>
        <v>2005</v>
      </c>
      <c r="F135" s="24">
        <f t="shared" si="22"/>
        <v>2006</v>
      </c>
      <c r="G135" s="24">
        <f t="shared" si="22"/>
        <v>2007</v>
      </c>
      <c r="H135" s="24">
        <f t="shared" si="22"/>
        <v>2008</v>
      </c>
      <c r="I135" s="24">
        <f t="shared" si="22"/>
        <v>2009</v>
      </c>
      <c r="J135" s="24">
        <f t="shared" si="22"/>
        <v>2010</v>
      </c>
      <c r="K135" s="24">
        <f t="shared" si="22"/>
        <v>2011</v>
      </c>
      <c r="L135" s="24">
        <f t="shared" si="22"/>
        <v>2012</v>
      </c>
      <c r="M135" s="24">
        <f t="shared" si="22"/>
        <v>2013</v>
      </c>
      <c r="N135" s="24">
        <f t="shared" si="22"/>
        <v>2014</v>
      </c>
      <c r="O135" s="24">
        <f t="shared" si="22"/>
        <v>2015</v>
      </c>
      <c r="P135" s="24">
        <f t="shared" si="22"/>
        <v>2016</v>
      </c>
      <c r="Q135" s="24">
        <f t="shared" si="22"/>
        <v>2017</v>
      </c>
      <c r="R135" s="24">
        <f t="shared" si="22"/>
        <v>2018</v>
      </c>
      <c r="S135" s="24">
        <f t="shared" si="22"/>
        <v>2019</v>
      </c>
    </row>
    <row r="136" spans="1:27" x14ac:dyDescent="0.25">
      <c r="A136" s="7" t="s">
        <v>68</v>
      </c>
      <c r="B136" s="29">
        <v>20.8</v>
      </c>
      <c r="C136" s="30">
        <v>20.7</v>
      </c>
      <c r="D136" s="30">
        <v>20.6</v>
      </c>
      <c r="E136" s="30">
        <v>20.5</v>
      </c>
      <c r="F136" s="30">
        <v>20.399999999999999</v>
      </c>
      <c r="G136" s="31">
        <v>20.3</v>
      </c>
      <c r="H136" s="31">
        <v>20.2</v>
      </c>
      <c r="I136" s="31">
        <v>20.100000000000001</v>
      </c>
      <c r="J136" s="31">
        <v>20</v>
      </c>
      <c r="K136" s="31">
        <v>19.8</v>
      </c>
      <c r="L136" s="31">
        <v>19.8</v>
      </c>
      <c r="M136" s="31">
        <v>19.7</v>
      </c>
      <c r="N136" s="31">
        <v>19.600000000000001</v>
      </c>
      <c r="O136" s="31">
        <v>19.5</v>
      </c>
      <c r="P136" s="31">
        <v>19.399999999999999</v>
      </c>
      <c r="Q136" s="32">
        <v>19.3</v>
      </c>
      <c r="R136" s="32">
        <v>19.3</v>
      </c>
      <c r="S136" s="32">
        <v>19.2</v>
      </c>
    </row>
    <row r="137" spans="1:27" x14ac:dyDescent="0.25">
      <c r="A137" s="7" t="s">
        <v>69</v>
      </c>
      <c r="B137" s="4">
        <f>B136/100</f>
        <v>0.20800000000000002</v>
      </c>
      <c r="C137" s="4">
        <f t="shared" ref="C137:S137" si="23">C136/100</f>
        <v>0.20699999999999999</v>
      </c>
      <c r="D137" s="4">
        <f t="shared" si="23"/>
        <v>0.20600000000000002</v>
      </c>
      <c r="E137" s="4">
        <f t="shared" si="23"/>
        <v>0.20499999999999999</v>
      </c>
      <c r="F137" s="4">
        <f t="shared" si="23"/>
        <v>0.20399999999999999</v>
      </c>
      <c r="G137" s="4">
        <f t="shared" si="23"/>
        <v>0.20300000000000001</v>
      </c>
      <c r="H137" s="4">
        <f t="shared" si="23"/>
        <v>0.20199999999999999</v>
      </c>
      <c r="I137" s="4">
        <f t="shared" si="23"/>
        <v>0.20100000000000001</v>
      </c>
      <c r="J137" s="4">
        <f t="shared" si="23"/>
        <v>0.2</v>
      </c>
      <c r="K137" s="4">
        <f t="shared" si="23"/>
        <v>0.19800000000000001</v>
      </c>
      <c r="L137" s="4">
        <f t="shared" si="23"/>
        <v>0.19800000000000001</v>
      </c>
      <c r="M137" s="4">
        <f t="shared" si="23"/>
        <v>0.19699999999999998</v>
      </c>
      <c r="N137" s="4">
        <f t="shared" si="23"/>
        <v>0.19600000000000001</v>
      </c>
      <c r="O137" s="4">
        <f t="shared" si="23"/>
        <v>0.19500000000000001</v>
      </c>
      <c r="P137" s="4">
        <f t="shared" si="23"/>
        <v>0.19399999999999998</v>
      </c>
      <c r="Q137" s="4">
        <f t="shared" si="23"/>
        <v>0.193</v>
      </c>
      <c r="R137" s="4">
        <f t="shared" si="23"/>
        <v>0.193</v>
      </c>
      <c r="S137" s="4">
        <f t="shared" si="23"/>
        <v>0.192</v>
      </c>
    </row>
    <row r="138" spans="1:27" ht="120" x14ac:dyDescent="0.25">
      <c r="A138" s="33" t="s">
        <v>70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27" x14ac:dyDescent="0.25">
      <c r="A139" s="33"/>
    </row>
    <row r="141" spans="1:27" x14ac:dyDescent="0.25">
      <c r="A141" s="7" t="s">
        <v>71</v>
      </c>
      <c r="B141" s="7" t="s">
        <v>72</v>
      </c>
    </row>
    <row r="142" spans="1:27" x14ac:dyDescent="0.25">
      <c r="A142" s="4">
        <v>214.57</v>
      </c>
      <c r="B142" s="4">
        <f>AD143-0.0968</f>
        <v>-9.6799999999999997E-2</v>
      </c>
    </row>
    <row r="144" spans="1:27" x14ac:dyDescent="0.25">
      <c r="A144" s="4"/>
      <c r="B144" s="4"/>
      <c r="C144" s="35">
        <v>2025</v>
      </c>
      <c r="D144" s="35">
        <v>2030</v>
      </c>
      <c r="E144" s="35">
        <v>2035</v>
      </c>
      <c r="F144" s="35">
        <v>2040</v>
      </c>
      <c r="G144" s="35">
        <v>2045</v>
      </c>
      <c r="H144" s="35">
        <v>2050</v>
      </c>
      <c r="I144" s="35">
        <v>2055</v>
      </c>
      <c r="J144" s="35">
        <v>2060</v>
      </c>
      <c r="K144" s="35">
        <v>2065</v>
      </c>
      <c r="L144" s="35">
        <v>2070</v>
      </c>
      <c r="M144" s="35">
        <v>2075</v>
      </c>
      <c r="N144" s="35">
        <v>2080</v>
      </c>
      <c r="O144" s="35">
        <v>2085</v>
      </c>
      <c r="P144" s="35">
        <v>2090</v>
      </c>
      <c r="Q144" s="35">
        <v>2095</v>
      </c>
      <c r="R144" s="35">
        <v>2100</v>
      </c>
    </row>
    <row r="145" spans="1:27" ht="75.95" customHeight="1" x14ac:dyDescent="0.25">
      <c r="A145" s="60" t="s">
        <v>73</v>
      </c>
      <c r="B145" s="38" t="s">
        <v>74</v>
      </c>
      <c r="C145" s="37">
        <f t="shared" ref="C145:R145" si="24">(($B142*C144+$A142)/100)*B83</f>
        <v>11232.769782500007</v>
      </c>
      <c r="D145" s="37">
        <f t="shared" si="24"/>
        <v>11438.18222328</v>
      </c>
      <c r="E145" s="37">
        <f t="shared" si="24"/>
        <v>11561.455342979998</v>
      </c>
      <c r="F145" s="37">
        <f t="shared" si="24"/>
        <v>11601.144488280008</v>
      </c>
      <c r="G145" s="37">
        <f t="shared" si="24"/>
        <v>11555.878831380005</v>
      </c>
      <c r="H145" s="37">
        <f t="shared" si="24"/>
        <v>11423.608762499996</v>
      </c>
      <c r="I145" s="37">
        <f t="shared" si="24"/>
        <v>11172.059938899991</v>
      </c>
      <c r="J145" s="37">
        <f t="shared" si="24"/>
        <v>10849.798171380005</v>
      </c>
      <c r="K145" s="37">
        <f t="shared" si="24"/>
        <v>10527.866247959999</v>
      </c>
      <c r="L145" s="37">
        <f t="shared" si="24"/>
        <v>10211.048344719989</v>
      </c>
      <c r="M145" s="37">
        <f t="shared" si="24"/>
        <v>9871.7309883000053</v>
      </c>
      <c r="N145" s="37">
        <f t="shared" si="24"/>
        <v>9465.8934329200001</v>
      </c>
      <c r="O145" s="37">
        <f t="shared" si="24"/>
        <v>9025.2317390799908</v>
      </c>
      <c r="P145" s="37">
        <f t="shared" si="24"/>
        <v>8586.6460133400069</v>
      </c>
      <c r="Q145" s="37">
        <f t="shared" si="24"/>
        <v>8154.376048420002</v>
      </c>
      <c r="R145" s="37">
        <f t="shared" si="24"/>
        <v>7726.0072344999935</v>
      </c>
    </row>
    <row r="146" spans="1:27" ht="45" x14ac:dyDescent="0.25">
      <c r="A146" s="60"/>
      <c r="B146" s="38" t="s">
        <v>75</v>
      </c>
      <c r="C146" s="34">
        <f>$S137*B83</f>
        <v>11626.37088</v>
      </c>
      <c r="D146" s="34">
        <f t="shared" ref="D146:R146" si="25">$S137*C83</f>
        <v>12156.155135999999</v>
      </c>
      <c r="E146" s="34">
        <f t="shared" si="25"/>
        <v>12625.409088000002</v>
      </c>
      <c r="F146" s="34">
        <f t="shared" si="25"/>
        <v>13027.370112000001</v>
      </c>
      <c r="G146" s="34">
        <f t="shared" si="25"/>
        <v>13354.572864000002</v>
      </c>
      <c r="H146" s="34">
        <f t="shared" si="25"/>
        <v>13597.848</v>
      </c>
      <c r="I146" s="34">
        <f t="shared" si="25"/>
        <v>13709.80128</v>
      </c>
      <c r="J146" s="34">
        <f t="shared" si="25"/>
        <v>13739.356608000002</v>
      </c>
      <c r="K146" s="34">
        <f t="shared" si="25"/>
        <v>13771.292544000002</v>
      </c>
      <c r="L146" s="34">
        <f t="shared" si="25"/>
        <v>13812.324095999998</v>
      </c>
      <c r="M146" s="34">
        <f t="shared" si="25"/>
        <v>13824.743615999998</v>
      </c>
      <c r="N146" s="34">
        <f t="shared" si="25"/>
        <v>13741.505664</v>
      </c>
      <c r="O146" s="34">
        <f t="shared" si="25"/>
        <v>13599.470207999999</v>
      </c>
      <c r="P146" s="34">
        <f t="shared" si="25"/>
        <v>13449.470016000001</v>
      </c>
      <c r="Q146" s="34">
        <f t="shared" si="25"/>
        <v>13297.436736000001</v>
      </c>
      <c r="R146" s="34">
        <f t="shared" si="25"/>
        <v>13139.002559999999</v>
      </c>
    </row>
    <row r="149" spans="1:27" x14ac:dyDescent="0.25">
      <c r="A149" s="53" t="s">
        <v>80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62" t="s">
        <v>35</v>
      </c>
      <c r="B150" s="62"/>
      <c r="C150" s="62"/>
      <c r="D150" s="62"/>
      <c r="E150" s="62"/>
      <c r="F150" s="62"/>
      <c r="G150" s="62"/>
      <c r="H150" s="6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23" t="s">
        <v>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23" t="s">
        <v>85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59" t="s">
        <v>56</v>
      </c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41"/>
    </row>
    <row r="154" spans="1:27" x14ac:dyDescent="0.25">
      <c r="A154" s="7" t="s">
        <v>78</v>
      </c>
      <c r="B154" s="7">
        <v>1950</v>
      </c>
      <c r="C154" s="7">
        <v>1955</v>
      </c>
      <c r="D154" s="7">
        <v>1960</v>
      </c>
      <c r="E154" s="7">
        <v>1965</v>
      </c>
      <c r="F154" s="7">
        <v>1970</v>
      </c>
      <c r="G154" s="7">
        <v>1975</v>
      </c>
      <c r="H154" s="7">
        <v>1980</v>
      </c>
      <c r="I154" s="7">
        <v>1985</v>
      </c>
      <c r="J154" s="7">
        <v>1990</v>
      </c>
      <c r="K154" s="7">
        <v>1995</v>
      </c>
      <c r="M154" s="27">
        <v>1910</v>
      </c>
      <c r="O154" s="7" t="s">
        <v>76</v>
      </c>
      <c r="P154" s="7" t="s">
        <v>77</v>
      </c>
    </row>
    <row r="155" spans="1:27" x14ac:dyDescent="0.25">
      <c r="A155" s="16" t="s">
        <v>39</v>
      </c>
      <c r="B155" s="4">
        <f t="shared" ref="B155:K155" si="26">(($B$142*B$154+$A$142)/100)*B40</f>
        <v>261.71339999999998</v>
      </c>
      <c r="C155" s="4">
        <f t="shared" si="26"/>
        <v>317.33477999999991</v>
      </c>
      <c r="D155" s="4">
        <f t="shared" si="26"/>
        <v>353.00481999999977</v>
      </c>
      <c r="E155" s="4">
        <f t="shared" si="26"/>
        <v>389.24084000000005</v>
      </c>
      <c r="F155" s="4">
        <f t="shared" si="26"/>
        <v>425.19593999999989</v>
      </c>
      <c r="G155" s="4">
        <f t="shared" si="26"/>
        <v>471.5423999999997</v>
      </c>
      <c r="H155" s="4">
        <f t="shared" si="26"/>
        <v>512.40722000000017</v>
      </c>
      <c r="I155" s="4">
        <f t="shared" si="26"/>
        <v>582.74777999999992</v>
      </c>
      <c r="J155" s="4">
        <f t="shared" si="26"/>
        <v>601.97871999999973</v>
      </c>
      <c r="K155" s="4">
        <f t="shared" si="26"/>
        <v>554.80044000000021</v>
      </c>
      <c r="M155" s="54">
        <f>O155*EXP($M$154*P155)</f>
        <v>116.45919703766468</v>
      </c>
      <c r="O155" s="39">
        <v>2.0000000000000001E-13</v>
      </c>
      <c r="P155" s="40">
        <v>1.78E-2</v>
      </c>
    </row>
    <row r="156" spans="1:27" x14ac:dyDescent="0.25">
      <c r="A156" s="16" t="s">
        <v>40</v>
      </c>
      <c r="B156" s="4">
        <f t="shared" ref="B156:K156" si="27">(($B$142*B$154+$A$142)/100)*B41</f>
        <v>220.41739999999999</v>
      </c>
      <c r="C156" s="4">
        <f t="shared" si="27"/>
        <v>234.26549999999995</v>
      </c>
      <c r="D156" s="4">
        <f t="shared" si="27"/>
        <v>288.91245999999978</v>
      </c>
      <c r="E156" s="4">
        <f t="shared" si="27"/>
        <v>324.20498000000003</v>
      </c>
      <c r="F156" s="4">
        <f t="shared" si="27"/>
        <v>360.97487999999993</v>
      </c>
      <c r="G156" s="4">
        <f t="shared" si="27"/>
        <v>399.26729999999975</v>
      </c>
      <c r="H156" s="4">
        <f t="shared" si="27"/>
        <v>447.35418000000016</v>
      </c>
      <c r="I156" s="4">
        <f t="shared" si="27"/>
        <v>490.59335999999996</v>
      </c>
      <c r="J156" s="4">
        <f t="shared" si="27"/>
        <v>558.76085999999975</v>
      </c>
      <c r="K156" s="4">
        <f t="shared" si="27"/>
        <v>579.25800000000015</v>
      </c>
      <c r="M156" s="54">
        <f t="shared" ref="M156:M170" si="28">O156*EXP($M$154*P156)</f>
        <v>76.187743222862409</v>
      </c>
      <c r="O156" s="39">
        <v>2.0000000000000001E-17</v>
      </c>
      <c r="P156" s="40">
        <v>2.24E-2</v>
      </c>
    </row>
    <row r="157" spans="1:27" x14ac:dyDescent="0.25">
      <c r="A157" s="16" t="s">
        <v>41</v>
      </c>
      <c r="B157" s="4">
        <f t="shared" ref="B157:K157" si="29">(($B$142*B$154+$A$142)/100)*B42</f>
        <v>191.76830000000001</v>
      </c>
      <c r="C157" s="4">
        <f t="shared" si="29"/>
        <v>209.19275999999994</v>
      </c>
      <c r="D157" s="4">
        <f t="shared" si="29"/>
        <v>223.32957999999985</v>
      </c>
      <c r="E157" s="4">
        <f t="shared" si="29"/>
        <v>276.21972000000005</v>
      </c>
      <c r="F157" s="4">
        <f t="shared" si="29"/>
        <v>311.31695999999994</v>
      </c>
      <c r="G157" s="4">
        <f t="shared" si="29"/>
        <v>348.04319999999979</v>
      </c>
      <c r="H157" s="4">
        <f t="shared" si="29"/>
        <v>385.27892000000014</v>
      </c>
      <c r="I157" s="4">
        <f t="shared" si="29"/>
        <v>432.52037999999993</v>
      </c>
      <c r="J157" s="4">
        <f t="shared" si="29"/>
        <v>473.86079999999976</v>
      </c>
      <c r="K157" s="4">
        <f t="shared" si="29"/>
        <v>541.28442000000018</v>
      </c>
      <c r="M157" s="54">
        <f t="shared" si="28"/>
        <v>75.385542052984889</v>
      </c>
      <c r="O157" s="39">
        <v>2.0000000000000001E-18</v>
      </c>
      <c r="P157" s="40">
        <v>2.3599999999999999E-2</v>
      </c>
    </row>
    <row r="158" spans="1:27" x14ac:dyDescent="0.25">
      <c r="A158" s="16" t="s">
        <v>42</v>
      </c>
      <c r="B158" s="4">
        <f t="shared" ref="B158:K158" si="30">(($B$142*B$154+$A$142)/100)*B43</f>
        <v>177.0566</v>
      </c>
      <c r="C158" s="4">
        <f t="shared" si="30"/>
        <v>183.36023999999995</v>
      </c>
      <c r="D158" s="4">
        <f t="shared" si="30"/>
        <v>200.47493999999986</v>
      </c>
      <c r="E158" s="4">
        <f t="shared" si="30"/>
        <v>215.56830000000005</v>
      </c>
      <c r="F158" s="4">
        <f t="shared" si="30"/>
        <v>267.38879999999995</v>
      </c>
      <c r="G158" s="4">
        <f t="shared" si="30"/>
        <v>301.49709999999982</v>
      </c>
      <c r="H158" s="4">
        <f t="shared" si="30"/>
        <v>336.71820000000008</v>
      </c>
      <c r="I158" s="4">
        <f t="shared" si="30"/>
        <v>373.77473999999995</v>
      </c>
      <c r="J158" s="4">
        <f t="shared" si="30"/>
        <v>417.48013999999978</v>
      </c>
      <c r="K158" s="4">
        <f t="shared" si="30"/>
        <v>461.47554000000014</v>
      </c>
      <c r="M158" s="54">
        <f t="shared" si="28"/>
        <v>71.896515135187158</v>
      </c>
      <c r="O158" s="39">
        <v>5.9999999999999997E-18</v>
      </c>
      <c r="P158" s="40">
        <v>2.3E-2</v>
      </c>
    </row>
    <row r="159" spans="1:27" x14ac:dyDescent="0.25">
      <c r="A159" s="16" t="s">
        <v>43</v>
      </c>
      <c r="B159" s="4">
        <f t="shared" ref="B159:K159" si="31">(($B$142*B$154+$A$142)/100)*B44</f>
        <v>160.02199999999999</v>
      </c>
      <c r="C159" s="4">
        <f t="shared" si="31"/>
        <v>167.65811999999994</v>
      </c>
      <c r="D159" s="4">
        <f t="shared" si="31"/>
        <v>174.39083999999988</v>
      </c>
      <c r="E159" s="4">
        <f t="shared" si="31"/>
        <v>193.64610000000005</v>
      </c>
      <c r="F159" s="4">
        <f t="shared" si="31"/>
        <v>210.09119999999996</v>
      </c>
      <c r="G159" s="4">
        <f t="shared" si="31"/>
        <v>259.62899999999985</v>
      </c>
      <c r="H159" s="4">
        <f t="shared" si="31"/>
        <v>290.44808000000006</v>
      </c>
      <c r="I159" s="4">
        <f t="shared" si="31"/>
        <v>326.24009999999998</v>
      </c>
      <c r="J159" s="4">
        <f t="shared" si="31"/>
        <v>357.37001999999978</v>
      </c>
      <c r="K159" s="4">
        <f t="shared" si="31"/>
        <v>409.34232000000014</v>
      </c>
      <c r="M159" s="54">
        <f t="shared" si="28"/>
        <v>51.997757864486189</v>
      </c>
      <c r="O159" s="39">
        <v>2.0000000000000001E-17</v>
      </c>
      <c r="P159" s="40">
        <v>2.2200000000000001E-2</v>
      </c>
    </row>
    <row r="160" spans="1:27" x14ac:dyDescent="0.25">
      <c r="A160" s="16" t="s">
        <v>44</v>
      </c>
      <c r="B160" s="4">
        <f t="shared" ref="B160:K160" si="32">(($B$142*B$154+$A$142)/100)*B45</f>
        <v>139.89019999999999</v>
      </c>
      <c r="C160" s="4">
        <f t="shared" si="32"/>
        <v>150.18317999999996</v>
      </c>
      <c r="D160" s="4">
        <f t="shared" si="32"/>
        <v>158.24353999999988</v>
      </c>
      <c r="E160" s="4">
        <f t="shared" si="32"/>
        <v>167.58304000000004</v>
      </c>
      <c r="F160" s="4">
        <f t="shared" si="32"/>
        <v>189.32081999999997</v>
      </c>
      <c r="G160" s="4">
        <f t="shared" si="32"/>
        <v>205.59809999999987</v>
      </c>
      <c r="H160" s="4">
        <f t="shared" si="32"/>
        <v>249.44634000000008</v>
      </c>
      <c r="I160" s="4">
        <f t="shared" si="32"/>
        <v>282.06875999999994</v>
      </c>
      <c r="J160" s="4">
        <f t="shared" si="32"/>
        <v>309.98393999999985</v>
      </c>
      <c r="K160" s="4">
        <f t="shared" si="32"/>
        <v>353.1328400000001</v>
      </c>
      <c r="M160" s="54">
        <f t="shared" si="28"/>
        <v>46.60176948050119</v>
      </c>
      <c r="O160" s="39">
        <v>9.9999999999999998E-17</v>
      </c>
      <c r="P160" s="40">
        <v>2.1299999999999999E-2</v>
      </c>
    </row>
    <row r="161" spans="1:16" x14ac:dyDescent="0.25">
      <c r="A161" s="16" t="s">
        <v>45</v>
      </c>
      <c r="B161" s="4">
        <f t="shared" ref="B161:K161" si="33">(($B$142*B$154+$A$142)/100)*B46</f>
        <v>126.98519999999999</v>
      </c>
      <c r="C161" s="4">
        <f t="shared" si="33"/>
        <v>130.68215999999995</v>
      </c>
      <c r="D161" s="4">
        <f t="shared" si="33"/>
        <v>141.1025599999999</v>
      </c>
      <c r="E161" s="4">
        <f t="shared" si="33"/>
        <v>151.01960000000003</v>
      </c>
      <c r="F161" s="4">
        <f t="shared" si="33"/>
        <v>163.53689999999997</v>
      </c>
      <c r="G161" s="4">
        <f t="shared" si="33"/>
        <v>185.48269999999988</v>
      </c>
      <c r="H161" s="4">
        <f t="shared" si="33"/>
        <v>197.22066000000007</v>
      </c>
      <c r="I161" s="4">
        <f t="shared" si="33"/>
        <v>242.15759999999997</v>
      </c>
      <c r="J161" s="4">
        <f t="shared" si="33"/>
        <v>266.54669999999987</v>
      </c>
      <c r="K161" s="4">
        <f t="shared" si="33"/>
        <v>305.7195000000001</v>
      </c>
      <c r="M161" s="54">
        <f t="shared" si="28"/>
        <v>38.908922911901001</v>
      </c>
      <c r="O161" s="39">
        <v>1.0000000000000001E-15</v>
      </c>
      <c r="P161" s="40">
        <v>0.02</v>
      </c>
    </row>
    <row r="162" spans="1:16" x14ac:dyDescent="0.25">
      <c r="A162" s="16" t="s">
        <v>46</v>
      </c>
      <c r="B162" s="4">
        <f t="shared" ref="B162:K162" si="34">(($B$142*B$154+$A$142)/100)*B47</f>
        <v>110.983</v>
      </c>
      <c r="C162" s="4">
        <f t="shared" si="34"/>
        <v>117.76589999999997</v>
      </c>
      <c r="D162" s="4">
        <f t="shared" si="34"/>
        <v>121.97421999999992</v>
      </c>
      <c r="E162" s="4">
        <f t="shared" si="34"/>
        <v>133.48184000000003</v>
      </c>
      <c r="F162" s="4">
        <f t="shared" si="34"/>
        <v>145.63139999999999</v>
      </c>
      <c r="G162" s="4">
        <f t="shared" si="34"/>
        <v>158.5841999999999</v>
      </c>
      <c r="H162" s="4">
        <f t="shared" si="34"/>
        <v>176.37620000000004</v>
      </c>
      <c r="I162" s="4">
        <f t="shared" si="34"/>
        <v>190.36277999999999</v>
      </c>
      <c r="J162" s="4">
        <f t="shared" si="34"/>
        <v>227.71643999999986</v>
      </c>
      <c r="K162" s="4">
        <f t="shared" si="34"/>
        <v>260.88064000000008</v>
      </c>
      <c r="M162" s="54">
        <f t="shared" si="28"/>
        <v>32.485982807963815</v>
      </c>
      <c r="O162" s="39">
        <v>1E-14</v>
      </c>
      <c r="P162" s="40">
        <v>1.8700000000000001E-2</v>
      </c>
    </row>
    <row r="163" spans="1:16" x14ac:dyDescent="0.25">
      <c r="A163" s="16" t="s">
        <v>47</v>
      </c>
      <c r="B163" s="4">
        <f t="shared" ref="B163:K163" si="35">(($B$142*B$154+$A$142)/100)*B48</f>
        <v>94.206500000000005</v>
      </c>
      <c r="C163" s="4">
        <f t="shared" si="35"/>
        <v>102.06377999999997</v>
      </c>
      <c r="D163" s="4">
        <f t="shared" si="35"/>
        <v>108.80795999999992</v>
      </c>
      <c r="E163" s="4">
        <f t="shared" si="35"/>
        <v>113.99544000000002</v>
      </c>
      <c r="F163" s="4">
        <f t="shared" si="35"/>
        <v>126.77093999999997</v>
      </c>
      <c r="G163" s="4">
        <f t="shared" si="35"/>
        <v>139.40439999999992</v>
      </c>
      <c r="H163" s="4">
        <f t="shared" si="35"/>
        <v>149.57618000000005</v>
      </c>
      <c r="I163" s="4">
        <f t="shared" si="35"/>
        <v>168.16499999999999</v>
      </c>
      <c r="J163" s="4">
        <f t="shared" si="35"/>
        <v>177.69779999999992</v>
      </c>
      <c r="K163" s="4">
        <f t="shared" si="35"/>
        <v>219.04534000000007</v>
      </c>
      <c r="M163" s="54">
        <f t="shared" si="28"/>
        <v>48.105368931368112</v>
      </c>
      <c r="O163" s="39">
        <v>1E-13</v>
      </c>
      <c r="P163" s="40">
        <v>1.77E-2</v>
      </c>
    </row>
    <row r="164" spans="1:16" x14ac:dyDescent="0.25">
      <c r="A164" s="16" t="s">
        <v>48</v>
      </c>
      <c r="B164" s="4">
        <f t="shared" ref="B164:K164" si="36">(($B$142*B$154+$A$142)/100)*B49</f>
        <v>75.107100000000003</v>
      </c>
      <c r="C164" s="4">
        <f t="shared" si="36"/>
        <v>85.60187999999998</v>
      </c>
      <c r="D164" s="4">
        <f t="shared" si="36"/>
        <v>93.157499999999942</v>
      </c>
      <c r="E164" s="4">
        <f t="shared" si="36"/>
        <v>100.35496000000002</v>
      </c>
      <c r="F164" s="4">
        <f t="shared" si="36"/>
        <v>106.71677999999997</v>
      </c>
      <c r="G164" s="4">
        <f t="shared" si="36"/>
        <v>119.28899999999993</v>
      </c>
      <c r="H164" s="4">
        <f t="shared" si="36"/>
        <v>129.64796000000004</v>
      </c>
      <c r="I164" s="4">
        <f t="shared" si="36"/>
        <v>140.58593999999999</v>
      </c>
      <c r="J164" s="4">
        <f t="shared" si="36"/>
        <v>155.32103999999993</v>
      </c>
      <c r="K164" s="4">
        <f t="shared" si="36"/>
        <v>167.98482000000004</v>
      </c>
      <c r="M164" s="54">
        <f t="shared" si="28"/>
        <v>27.123317738423211</v>
      </c>
      <c r="O164" s="39">
        <v>1E-13</v>
      </c>
      <c r="P164" s="40">
        <v>1.7399999999999999E-2</v>
      </c>
    </row>
    <row r="165" spans="1:16" x14ac:dyDescent="0.25">
      <c r="A165" s="16" t="s">
        <v>49</v>
      </c>
      <c r="B165" s="4">
        <f t="shared" ref="B165:K165" si="37">(($B$142*B$154+$A$142)/100)*B50</f>
        <v>61.427799999999998</v>
      </c>
      <c r="C165" s="4">
        <f t="shared" si="37"/>
        <v>67.113899999999987</v>
      </c>
      <c r="D165" s="4">
        <f t="shared" si="37"/>
        <v>76.761779999999945</v>
      </c>
      <c r="E165" s="4">
        <f t="shared" si="37"/>
        <v>84.278680000000023</v>
      </c>
      <c r="F165" s="4">
        <f t="shared" si="37"/>
        <v>92.153639999999982</v>
      </c>
      <c r="G165" s="4">
        <f t="shared" si="37"/>
        <v>98.471899999999934</v>
      </c>
      <c r="H165" s="4">
        <f t="shared" si="37"/>
        <v>109.26162000000004</v>
      </c>
      <c r="I165" s="4">
        <f t="shared" si="37"/>
        <v>119.73347999999999</v>
      </c>
      <c r="J165" s="4">
        <f t="shared" si="37"/>
        <v>127.89853999999993</v>
      </c>
      <c r="K165" s="4">
        <f t="shared" si="37"/>
        <v>145.02904000000004</v>
      </c>
      <c r="M165" s="54">
        <f t="shared" si="28"/>
        <v>26.837729055778073</v>
      </c>
      <c r="O165" s="39">
        <v>1E-14</v>
      </c>
      <c r="P165" s="40">
        <v>1.8599999999999998E-2</v>
      </c>
    </row>
    <row r="166" spans="1:16" x14ac:dyDescent="0.25">
      <c r="A166" s="16" t="s">
        <v>50</v>
      </c>
      <c r="B166" s="4">
        <f t="shared" ref="B166:K166" si="38">(($B$142*B$154+$A$142)/100)*B51</f>
        <v>49.813299999999998</v>
      </c>
      <c r="C166" s="4">
        <f t="shared" si="38"/>
        <v>53.691119999999984</v>
      </c>
      <c r="D166" s="4">
        <f t="shared" si="38"/>
        <v>59.123959999999961</v>
      </c>
      <c r="E166" s="4">
        <f t="shared" si="38"/>
        <v>67.958820000000017</v>
      </c>
      <c r="F166" s="4">
        <f t="shared" si="38"/>
        <v>75.441839999999985</v>
      </c>
      <c r="G166" s="4">
        <f t="shared" si="38"/>
        <v>82.800599999999946</v>
      </c>
      <c r="H166" s="4">
        <f t="shared" si="38"/>
        <v>87.95904000000003</v>
      </c>
      <c r="I166" s="4">
        <f t="shared" si="38"/>
        <v>98.432579999999987</v>
      </c>
      <c r="J166" s="4">
        <f t="shared" si="38"/>
        <v>107.27681999999994</v>
      </c>
      <c r="K166" s="4">
        <f t="shared" si="38"/>
        <v>119.71332000000004</v>
      </c>
      <c r="M166" s="54">
        <f t="shared" si="28"/>
        <v>18.123756746459325</v>
      </c>
      <c r="O166" s="39">
        <v>1.0000000000000001E-15</v>
      </c>
      <c r="P166" s="40">
        <v>1.9599999999999999E-2</v>
      </c>
    </row>
    <row r="167" spans="1:16" x14ac:dyDescent="0.25">
      <c r="A167" s="16" t="s">
        <v>51</v>
      </c>
      <c r="B167" s="4">
        <f t="shared" ref="B167:K167" si="39">(($B$142*B$154+$A$142)/100)*B52</f>
        <v>37.682600000000001</v>
      </c>
      <c r="C167" s="4">
        <f t="shared" si="39"/>
        <v>42.041159999999991</v>
      </c>
      <c r="D167" s="4">
        <f t="shared" si="39"/>
        <v>45.460859999999968</v>
      </c>
      <c r="E167" s="4">
        <f t="shared" si="39"/>
        <v>50.421060000000011</v>
      </c>
      <c r="F167" s="4">
        <f t="shared" si="39"/>
        <v>58.491299999999988</v>
      </c>
      <c r="G167" s="4">
        <f t="shared" si="39"/>
        <v>65.258099999999956</v>
      </c>
      <c r="H167" s="4">
        <f t="shared" si="39"/>
        <v>71.23766000000002</v>
      </c>
      <c r="I167" s="4">
        <f t="shared" si="39"/>
        <v>76.459019999999995</v>
      </c>
      <c r="J167" s="4">
        <f t="shared" si="39"/>
        <v>85.996959999999959</v>
      </c>
      <c r="K167" s="4">
        <f t="shared" si="39"/>
        <v>100.40472000000003</v>
      </c>
      <c r="M167" s="54">
        <f t="shared" si="28"/>
        <v>13.980530844150357</v>
      </c>
      <c r="O167" s="39">
        <v>3.0000000000000001E-17</v>
      </c>
      <c r="P167" s="40">
        <v>2.1299999999999999E-2</v>
      </c>
    </row>
    <row r="168" spans="1:16" x14ac:dyDescent="0.25">
      <c r="A168" s="16" t="s">
        <v>52</v>
      </c>
      <c r="B168" s="4">
        <f t="shared" ref="B168:K168" si="40">(($B$142*B$154+$A$142)/100)*B53</f>
        <v>26.068100000000001</v>
      </c>
      <c r="C168" s="4">
        <f t="shared" si="40"/>
        <v>29.884679999999992</v>
      </c>
      <c r="D168" s="4">
        <f t="shared" si="40"/>
        <v>33.536699999999975</v>
      </c>
      <c r="E168" s="4">
        <f t="shared" si="40"/>
        <v>36.537000000000006</v>
      </c>
      <c r="F168" s="4">
        <f t="shared" si="40"/>
        <v>40.585799999999992</v>
      </c>
      <c r="G168" s="4">
        <f t="shared" si="40"/>
        <v>47.481699999999968</v>
      </c>
      <c r="H168" s="4">
        <f t="shared" si="40"/>
        <v>52.683800000000019</v>
      </c>
      <c r="I168" s="4">
        <f t="shared" si="40"/>
        <v>58.072979999999994</v>
      </c>
      <c r="J168" s="4">
        <f t="shared" si="40"/>
        <v>62.962059999999965</v>
      </c>
      <c r="K168" s="4">
        <f t="shared" si="40"/>
        <v>75.947160000000025</v>
      </c>
      <c r="M168" s="54">
        <f t="shared" si="28"/>
        <v>8.1781693204119676</v>
      </c>
      <c r="O168" s="39">
        <v>1.0000000000000001E-18</v>
      </c>
      <c r="P168" s="40">
        <v>2.2800000000000001E-2</v>
      </c>
    </row>
    <row r="169" spans="1:16" x14ac:dyDescent="0.25">
      <c r="A169" s="16" t="s">
        <v>53</v>
      </c>
      <c r="B169" s="4">
        <f t="shared" ref="B169:K169" si="41">(($B$142*B$154+$A$142)/100)*B54</f>
        <v>19.099399999999999</v>
      </c>
      <c r="C169" s="4">
        <f t="shared" si="41"/>
        <v>18.741239999999994</v>
      </c>
      <c r="D169" s="4">
        <f t="shared" si="41"/>
        <v>21.364119999999986</v>
      </c>
      <c r="E169" s="4">
        <f t="shared" si="41"/>
        <v>24.114420000000006</v>
      </c>
      <c r="F169" s="4">
        <f t="shared" si="41"/>
        <v>26.500139999999995</v>
      </c>
      <c r="G169" s="4">
        <f t="shared" si="41"/>
        <v>29.705299999999983</v>
      </c>
      <c r="H169" s="4">
        <f t="shared" si="41"/>
        <v>34.588060000000013</v>
      </c>
      <c r="I169" s="4">
        <f t="shared" si="41"/>
        <v>38.565839999999994</v>
      </c>
      <c r="J169" s="4">
        <f t="shared" si="41"/>
        <v>43.217859999999973</v>
      </c>
      <c r="K169" s="4">
        <f t="shared" si="41"/>
        <v>50.416900000000012</v>
      </c>
      <c r="M169" s="54">
        <f t="shared" si="28"/>
        <v>6.7562521870106114</v>
      </c>
      <c r="O169" s="39">
        <v>1.0000000000000001E-18</v>
      </c>
      <c r="P169" s="40">
        <v>2.2700000000000001E-2</v>
      </c>
    </row>
    <row r="170" spans="1:16" x14ac:dyDescent="0.25">
      <c r="A170" s="50" t="s">
        <v>54</v>
      </c>
      <c r="B170" s="51">
        <f t="shared" ref="B170:K170" si="42">(($B$142*B$154+$A$142)/100)*B55</f>
        <v>9.8078000000000003</v>
      </c>
      <c r="C170" s="51">
        <f t="shared" si="42"/>
        <v>11.649959999999997</v>
      </c>
      <c r="D170" s="51">
        <f t="shared" si="42"/>
        <v>11.178899999999993</v>
      </c>
      <c r="E170" s="51">
        <f t="shared" si="42"/>
        <v>12.909740000000003</v>
      </c>
      <c r="F170" s="51">
        <f t="shared" si="42"/>
        <v>14.801879999999997</v>
      </c>
      <c r="G170" s="51">
        <f t="shared" si="42"/>
        <v>16.139099999999988</v>
      </c>
      <c r="H170" s="51">
        <f t="shared" si="42"/>
        <v>18.095740000000006</v>
      </c>
      <c r="I170" s="51">
        <f t="shared" si="42"/>
        <v>21.300899999999999</v>
      </c>
      <c r="J170" s="51">
        <f t="shared" si="42"/>
        <v>24.351179999999985</v>
      </c>
      <c r="K170" s="51">
        <f t="shared" si="42"/>
        <v>28.962900000000008</v>
      </c>
      <c r="M170" s="54">
        <f t="shared" si="28"/>
        <v>4.250473607017895</v>
      </c>
      <c r="O170" s="39">
        <v>2E-19</v>
      </c>
      <c r="P170" s="40">
        <v>2.3300000000000001E-2</v>
      </c>
    </row>
    <row r="171" spans="1:16" x14ac:dyDescent="0.25">
      <c r="A171" s="48"/>
      <c r="B171" s="52">
        <f>SUM(B155:B168)</f>
        <v>1733.1415</v>
      </c>
      <c r="C171" s="52">
        <f t="shared" ref="C171:K171" si="43">SUM(C155:C168)</f>
        <v>1890.8391599999991</v>
      </c>
      <c r="D171" s="52">
        <f t="shared" si="43"/>
        <v>2078.2817199999986</v>
      </c>
      <c r="E171" s="52">
        <f t="shared" si="43"/>
        <v>2304.5103799999997</v>
      </c>
      <c r="F171" s="52">
        <f t="shared" si="43"/>
        <v>2573.6171999999992</v>
      </c>
      <c r="G171" s="52">
        <f t="shared" si="43"/>
        <v>2882.3496999999979</v>
      </c>
      <c r="H171" s="52">
        <f t="shared" si="43"/>
        <v>3195.6160600000021</v>
      </c>
      <c r="I171" s="52">
        <f t="shared" si="43"/>
        <v>3581.9144999999994</v>
      </c>
      <c r="J171" s="52">
        <f t="shared" si="43"/>
        <v>3930.8508399999982</v>
      </c>
      <c r="K171" s="52">
        <f t="shared" si="43"/>
        <v>4294.0181000000021</v>
      </c>
      <c r="M171" s="45">
        <f>SUM(M155:M168)</f>
        <v>652.27230315014242</v>
      </c>
    </row>
    <row r="172" spans="1:16" x14ac:dyDescent="0.25"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6" x14ac:dyDescent="0.25">
      <c r="A173" s="59" t="s">
        <v>57</v>
      </c>
      <c r="B173" s="59"/>
      <c r="C173" s="59"/>
      <c r="D173" s="59"/>
      <c r="E173" s="59"/>
      <c r="F173" s="59"/>
      <c r="G173" s="59"/>
      <c r="H173" s="59"/>
      <c r="I173" s="59"/>
      <c r="J173" s="59"/>
      <c r="K173" s="59"/>
    </row>
    <row r="174" spans="1:16" x14ac:dyDescent="0.25">
      <c r="A174" s="4"/>
      <c r="B174" s="7">
        <v>1950</v>
      </c>
      <c r="C174" s="7">
        <v>1955</v>
      </c>
      <c r="D174" s="7">
        <v>1960</v>
      </c>
      <c r="E174" s="7">
        <v>1965</v>
      </c>
      <c r="F174" s="7">
        <v>1970</v>
      </c>
      <c r="G174" s="7">
        <v>1975</v>
      </c>
      <c r="H174" s="7">
        <v>1980</v>
      </c>
      <c r="I174" s="7">
        <v>1985</v>
      </c>
      <c r="J174" s="7">
        <v>1990</v>
      </c>
      <c r="K174" s="7">
        <v>1995</v>
      </c>
      <c r="M174" s="27">
        <v>1910</v>
      </c>
      <c r="N174" s="43"/>
      <c r="O174" s="7" t="s">
        <v>76</v>
      </c>
      <c r="P174" s="7" t="s">
        <v>77</v>
      </c>
    </row>
    <row r="175" spans="1:16" x14ac:dyDescent="0.25">
      <c r="A175" s="16" t="s">
        <v>39</v>
      </c>
      <c r="B175" s="4">
        <f t="shared" ref="B175:K175" si="44">(($B$142*B$174+$A$142)/100)*B60</f>
        <v>260.68099999999998</v>
      </c>
      <c r="C175" s="4">
        <f t="shared" si="44"/>
        <v>316.57499999999993</v>
      </c>
      <c r="D175" s="4">
        <f t="shared" si="44"/>
        <v>350.52061999999978</v>
      </c>
      <c r="E175" s="4">
        <f t="shared" si="44"/>
        <v>385.34356000000008</v>
      </c>
      <c r="F175" s="4">
        <f t="shared" si="44"/>
        <v>419.7049199999999</v>
      </c>
      <c r="G175" s="4">
        <f t="shared" si="44"/>
        <v>463.82369999999975</v>
      </c>
      <c r="H175" s="4">
        <f t="shared" si="44"/>
        <v>502.09952000000015</v>
      </c>
      <c r="I175" s="4">
        <f t="shared" si="44"/>
        <v>569.51879999999994</v>
      </c>
      <c r="J175" s="4">
        <f t="shared" si="44"/>
        <v>589.03529999999967</v>
      </c>
      <c r="K175" s="4">
        <f t="shared" si="44"/>
        <v>542.57166000000018</v>
      </c>
      <c r="M175" s="54">
        <f>O175*EXP($M$174*P175)</f>
        <v>156.85219677743601</v>
      </c>
      <c r="N175" s="44"/>
      <c r="O175" s="39">
        <v>7.0000000000000005E-13</v>
      </c>
      <c r="P175" s="40">
        <v>1.7299999999999999E-2</v>
      </c>
    </row>
    <row r="176" spans="1:16" x14ac:dyDescent="0.25">
      <c r="A176" s="16" t="s">
        <v>40</v>
      </c>
      <c r="B176" s="4">
        <f t="shared" ref="B176:K176" si="45">(($B$142*B$174+$A$142)/100)*B61</f>
        <v>219.38499999999999</v>
      </c>
      <c r="C176" s="4">
        <f t="shared" si="45"/>
        <v>235.78505999999993</v>
      </c>
      <c r="D176" s="4">
        <f t="shared" si="45"/>
        <v>290.6513999999998</v>
      </c>
      <c r="E176" s="4">
        <f t="shared" si="45"/>
        <v>324.44856000000004</v>
      </c>
      <c r="F176" s="4">
        <f t="shared" si="45"/>
        <v>359.78117999999995</v>
      </c>
      <c r="G176" s="4">
        <f t="shared" si="45"/>
        <v>396.46049999999974</v>
      </c>
      <c r="H176" s="4">
        <f t="shared" si="45"/>
        <v>442.08580000000012</v>
      </c>
      <c r="I176" s="4">
        <f t="shared" si="45"/>
        <v>482.07299999999992</v>
      </c>
      <c r="J176" s="4">
        <f t="shared" si="45"/>
        <v>548.0112399999997</v>
      </c>
      <c r="K176" s="4">
        <f t="shared" si="45"/>
        <v>568.74554000000012</v>
      </c>
      <c r="M176" s="54">
        <f t="shared" ref="M176:M190" si="46">O176*EXP($M$174*P176)</f>
        <v>102.61289100384487</v>
      </c>
      <c r="N176" s="19"/>
      <c r="O176" s="39">
        <v>7.0000000000000003E-17</v>
      </c>
      <c r="P176" s="40">
        <v>2.1899999999999999E-2</v>
      </c>
    </row>
    <row r="177" spans="1:16" x14ac:dyDescent="0.25">
      <c r="A177" s="16" t="s">
        <v>41</v>
      </c>
      <c r="B177" s="4">
        <f t="shared" ref="B177:K177" si="47">(($B$142*B$174+$A$142)/100)*B62</f>
        <v>191.5102</v>
      </c>
      <c r="C177" s="4">
        <f t="shared" si="47"/>
        <v>208.93949999999995</v>
      </c>
      <c r="D177" s="4">
        <f t="shared" si="47"/>
        <v>225.81377999999984</v>
      </c>
      <c r="E177" s="4">
        <f t="shared" si="47"/>
        <v>279.14268000000004</v>
      </c>
      <c r="F177" s="4">
        <f t="shared" si="47"/>
        <v>312.51065999999992</v>
      </c>
      <c r="G177" s="4">
        <f t="shared" si="47"/>
        <v>348.04319999999979</v>
      </c>
      <c r="H177" s="4">
        <f t="shared" si="47"/>
        <v>383.67550000000011</v>
      </c>
      <c r="I177" s="4">
        <f t="shared" si="47"/>
        <v>428.70863999999995</v>
      </c>
      <c r="J177" s="4">
        <f t="shared" si="47"/>
        <v>467.06001999999972</v>
      </c>
      <c r="K177" s="4">
        <f t="shared" si="47"/>
        <v>532.7028200000002</v>
      </c>
      <c r="M177" s="54">
        <f t="shared" si="46"/>
        <v>87.786369045850634</v>
      </c>
      <c r="O177" s="39">
        <v>5.0000000000000004E-18</v>
      </c>
      <c r="P177" s="40">
        <v>2.3199999999999998E-2</v>
      </c>
    </row>
    <row r="178" spans="1:16" x14ac:dyDescent="0.25">
      <c r="A178" s="16" t="s">
        <v>42</v>
      </c>
      <c r="B178" s="4">
        <f t="shared" ref="B178:K178" si="48">(($B$142*B$174+$A$142)/100)*B63</f>
        <v>167.76499999999999</v>
      </c>
      <c r="C178" s="4">
        <f t="shared" si="48"/>
        <v>183.61349999999996</v>
      </c>
      <c r="D178" s="4">
        <f t="shared" si="48"/>
        <v>201.22019999999986</v>
      </c>
      <c r="E178" s="4">
        <f t="shared" si="48"/>
        <v>218.00410000000005</v>
      </c>
      <c r="F178" s="4">
        <f t="shared" si="48"/>
        <v>270.01493999999997</v>
      </c>
      <c r="G178" s="4">
        <f t="shared" si="48"/>
        <v>303.1343999999998</v>
      </c>
      <c r="H178" s="4">
        <f t="shared" si="48"/>
        <v>337.40538000000009</v>
      </c>
      <c r="I178" s="4">
        <f t="shared" si="48"/>
        <v>372.87785999999994</v>
      </c>
      <c r="J178" s="4">
        <f t="shared" si="48"/>
        <v>415.72509999999977</v>
      </c>
      <c r="K178" s="4">
        <f t="shared" si="48"/>
        <v>456.54112000000015</v>
      </c>
      <c r="M178" s="54">
        <f t="shared" si="46"/>
        <v>63.757104105268432</v>
      </c>
      <c r="O178" s="39">
        <v>2.9999999999999998E-18</v>
      </c>
      <c r="P178" s="40">
        <v>2.3300000000000001E-2</v>
      </c>
    </row>
    <row r="179" spans="1:16" x14ac:dyDescent="0.25">
      <c r="A179" s="16" t="s">
        <v>43</v>
      </c>
      <c r="B179" s="4">
        <f t="shared" ref="B179:K179" si="49">(($B$142*B$174+$A$142)/100)*B64</f>
        <v>149.69800000000001</v>
      </c>
      <c r="C179" s="4">
        <f t="shared" si="49"/>
        <v>160.56683999999996</v>
      </c>
      <c r="D179" s="4">
        <f t="shared" si="49"/>
        <v>176.37819999999988</v>
      </c>
      <c r="E179" s="4">
        <f t="shared" si="49"/>
        <v>194.86400000000003</v>
      </c>
      <c r="F179" s="4">
        <f t="shared" si="49"/>
        <v>212.00111999999996</v>
      </c>
      <c r="G179" s="4">
        <f t="shared" si="49"/>
        <v>262.20189999999985</v>
      </c>
      <c r="H179" s="4">
        <f t="shared" si="49"/>
        <v>293.42586000000011</v>
      </c>
      <c r="I179" s="4">
        <f t="shared" si="49"/>
        <v>327.80963999999994</v>
      </c>
      <c r="J179" s="4">
        <f t="shared" si="49"/>
        <v>360.6607199999998</v>
      </c>
      <c r="K179" s="4">
        <f t="shared" si="49"/>
        <v>412.34588000000014</v>
      </c>
      <c r="M179" s="54">
        <f t="shared" si="46"/>
        <v>51.450259534369195</v>
      </c>
      <c r="O179" s="39">
        <v>2.0000000000000001E-18</v>
      </c>
      <c r="P179" s="40">
        <v>2.3400000000000001E-2</v>
      </c>
    </row>
    <row r="180" spans="1:16" x14ac:dyDescent="0.25">
      <c r="A180" s="16" t="s">
        <v>44</v>
      </c>
      <c r="B180" s="4">
        <f t="shared" ref="B180:K180" si="50">(($B$142*B$174+$A$142)/100)*B65</f>
        <v>131.631</v>
      </c>
      <c r="C180" s="4">
        <f t="shared" si="50"/>
        <v>142.58537999999996</v>
      </c>
      <c r="D180" s="4">
        <f t="shared" si="50"/>
        <v>153.52355999999989</v>
      </c>
      <c r="E180" s="4">
        <f t="shared" si="50"/>
        <v>170.74958000000004</v>
      </c>
      <c r="F180" s="4">
        <f t="shared" si="50"/>
        <v>189.55955999999998</v>
      </c>
      <c r="G180" s="4">
        <f t="shared" si="50"/>
        <v>206.06589999999989</v>
      </c>
      <c r="H180" s="4">
        <f t="shared" si="50"/>
        <v>252.88224000000008</v>
      </c>
      <c r="I180" s="4">
        <f t="shared" si="50"/>
        <v>284.75939999999997</v>
      </c>
      <c r="J180" s="4">
        <f t="shared" si="50"/>
        <v>315.68781999999982</v>
      </c>
      <c r="K180" s="4">
        <f t="shared" si="50"/>
        <v>363.43076000000013</v>
      </c>
      <c r="M180" s="54">
        <f t="shared" si="46"/>
        <v>43.513908158546549</v>
      </c>
      <c r="O180" s="39">
        <v>2.9999999999999998E-18</v>
      </c>
      <c r="P180" s="40">
        <v>2.3099999999999999E-2</v>
      </c>
    </row>
    <row r="181" spans="1:16" x14ac:dyDescent="0.25">
      <c r="A181" s="16" t="s">
        <v>45</v>
      </c>
      <c r="B181" s="4">
        <f t="shared" ref="B181:K181" si="51">(($B$142*B$174+$A$142)/100)*B66</f>
        <v>121.307</v>
      </c>
      <c r="C181" s="4">
        <f t="shared" si="51"/>
        <v>124.85717999999997</v>
      </c>
      <c r="D181" s="4">
        <f t="shared" si="51"/>
        <v>135.88573999999991</v>
      </c>
      <c r="E181" s="4">
        <f t="shared" si="51"/>
        <v>148.09664000000004</v>
      </c>
      <c r="F181" s="4">
        <f t="shared" si="51"/>
        <v>165.44681999999997</v>
      </c>
      <c r="G181" s="4">
        <f t="shared" si="51"/>
        <v>184.07929999999988</v>
      </c>
      <c r="H181" s="4">
        <f t="shared" si="51"/>
        <v>198.13690000000005</v>
      </c>
      <c r="I181" s="4">
        <f t="shared" si="51"/>
        <v>244.62401999999997</v>
      </c>
      <c r="J181" s="4">
        <f t="shared" si="51"/>
        <v>273.34747999999985</v>
      </c>
      <c r="K181" s="4">
        <f t="shared" si="51"/>
        <v>319.66460000000012</v>
      </c>
      <c r="M181" s="54">
        <f t="shared" si="46"/>
        <v>53.232318780424968</v>
      </c>
      <c r="O181" s="39">
        <v>3.0000000000000001E-17</v>
      </c>
      <c r="P181" s="40">
        <v>2.1999999999999999E-2</v>
      </c>
    </row>
    <row r="182" spans="1:16" x14ac:dyDescent="0.25">
      <c r="A182" s="16" t="s">
        <v>46</v>
      </c>
      <c r="B182" s="4">
        <f t="shared" ref="B182:K182" si="52">(($B$142*B$174+$A$142)/100)*B67</f>
        <v>101.9495</v>
      </c>
      <c r="C182" s="4">
        <f t="shared" si="52"/>
        <v>114.47351999999997</v>
      </c>
      <c r="D182" s="4">
        <f t="shared" si="52"/>
        <v>118.24791999999992</v>
      </c>
      <c r="E182" s="4">
        <f t="shared" si="52"/>
        <v>130.07172000000003</v>
      </c>
      <c r="F182" s="4">
        <f t="shared" si="52"/>
        <v>142.76651999999996</v>
      </c>
      <c r="G182" s="4">
        <f t="shared" si="52"/>
        <v>159.51979999999989</v>
      </c>
      <c r="H182" s="4">
        <f t="shared" si="52"/>
        <v>175.91808000000006</v>
      </c>
      <c r="I182" s="4">
        <f t="shared" si="52"/>
        <v>190.81121999999999</v>
      </c>
      <c r="J182" s="4">
        <f t="shared" si="52"/>
        <v>234.07845999999986</v>
      </c>
      <c r="K182" s="4">
        <f t="shared" si="52"/>
        <v>275.89844000000011</v>
      </c>
      <c r="M182" s="54">
        <f t="shared" si="46"/>
        <v>31.805477141060052</v>
      </c>
      <c r="O182" s="39">
        <v>9.9999999999999998E-17</v>
      </c>
      <c r="P182" s="40">
        <v>2.1100000000000001E-2</v>
      </c>
    </row>
    <row r="183" spans="1:16" x14ac:dyDescent="0.25">
      <c r="A183" s="16" t="s">
        <v>47</v>
      </c>
      <c r="B183" s="4">
        <f t="shared" ref="B183:K183" si="53">(($B$142*B$174+$A$142)/100)*B68</f>
        <v>90.334999999999994</v>
      </c>
      <c r="C183" s="4">
        <f t="shared" si="53"/>
        <v>95.732279999999975</v>
      </c>
      <c r="D183" s="4">
        <f t="shared" si="53"/>
        <v>107.81427999999993</v>
      </c>
      <c r="E183" s="4">
        <f t="shared" si="53"/>
        <v>112.29038000000003</v>
      </c>
      <c r="F183" s="4">
        <f t="shared" si="53"/>
        <v>124.38353999999998</v>
      </c>
      <c r="G183" s="4">
        <f t="shared" si="53"/>
        <v>136.59759999999991</v>
      </c>
      <c r="H183" s="4">
        <f t="shared" si="53"/>
        <v>151.40866000000005</v>
      </c>
      <c r="I183" s="4">
        <f t="shared" si="53"/>
        <v>167.94077999999999</v>
      </c>
      <c r="J183" s="4">
        <f t="shared" si="53"/>
        <v>181.86601999999991</v>
      </c>
      <c r="K183" s="4">
        <f t="shared" si="53"/>
        <v>234.06314000000006</v>
      </c>
      <c r="M183" s="54">
        <f t="shared" si="46"/>
        <v>43.876145321947618</v>
      </c>
      <c r="O183" s="39">
        <v>2.0000000000000002E-15</v>
      </c>
      <c r="P183" s="40">
        <v>1.9699999999999999E-2</v>
      </c>
    </row>
    <row r="184" spans="1:16" x14ac:dyDescent="0.25">
      <c r="A184" s="16" t="s">
        <v>48</v>
      </c>
      <c r="B184" s="4">
        <f t="shared" ref="B184:K184" si="54">(($B$142*B$174+$A$142)/100)*B69</f>
        <v>70.977499999999992</v>
      </c>
      <c r="C184" s="4">
        <f t="shared" si="54"/>
        <v>84.335579999999979</v>
      </c>
      <c r="D184" s="4">
        <f t="shared" si="54"/>
        <v>89.431199999999947</v>
      </c>
      <c r="E184" s="4">
        <f t="shared" si="54"/>
        <v>101.57286000000002</v>
      </c>
      <c r="F184" s="4">
        <f t="shared" si="54"/>
        <v>106.23929999999999</v>
      </c>
      <c r="G184" s="4">
        <f t="shared" si="54"/>
        <v>118.11949999999993</v>
      </c>
      <c r="H184" s="4">
        <f t="shared" si="54"/>
        <v>128.73172000000005</v>
      </c>
      <c r="I184" s="4">
        <f t="shared" si="54"/>
        <v>143.50079999999997</v>
      </c>
      <c r="J184" s="4">
        <f t="shared" si="54"/>
        <v>159.26987999999992</v>
      </c>
      <c r="K184" s="4">
        <f t="shared" si="54"/>
        <v>181.50084000000007</v>
      </c>
      <c r="M184" s="54">
        <f t="shared" si="46"/>
        <v>29.945252135950131</v>
      </c>
      <c r="O184" s="39">
        <v>2.0000000000000002E-15</v>
      </c>
      <c r="P184" s="40">
        <v>1.95E-2</v>
      </c>
    </row>
    <row r="185" spans="1:16" x14ac:dyDescent="0.25">
      <c r="A185" s="16" t="s">
        <v>49</v>
      </c>
      <c r="B185" s="4">
        <f t="shared" ref="B185:K185" si="55">(($B$142*B$174+$A$142)/100)*B70</f>
        <v>64.525000000000006</v>
      </c>
      <c r="C185" s="4">
        <f t="shared" si="55"/>
        <v>65.594339999999988</v>
      </c>
      <c r="D185" s="4">
        <f t="shared" si="55"/>
        <v>78.252299999999948</v>
      </c>
      <c r="E185" s="4">
        <f t="shared" si="55"/>
        <v>83.547940000000011</v>
      </c>
      <c r="F185" s="4">
        <f t="shared" si="55"/>
        <v>95.018519999999981</v>
      </c>
      <c r="G185" s="4">
        <f t="shared" si="55"/>
        <v>99.641399999999933</v>
      </c>
      <c r="H185" s="4">
        <f t="shared" si="55"/>
        <v>110.17786000000004</v>
      </c>
      <c r="I185" s="4">
        <f t="shared" si="55"/>
        <v>120.85457999999998</v>
      </c>
      <c r="J185" s="4">
        <f t="shared" si="55"/>
        <v>135.13807999999992</v>
      </c>
      <c r="K185" s="4">
        <f t="shared" si="55"/>
        <v>158.54506000000003</v>
      </c>
      <c r="M185" s="54">
        <f t="shared" si="46"/>
        <v>18.123756746459325</v>
      </c>
      <c r="O185" s="4">
        <f xml:space="preserve"> 0.000000000000001</f>
        <v>1.0000000000000001E-15</v>
      </c>
      <c r="P185" s="40">
        <v>1.9599999999999999E-2</v>
      </c>
    </row>
    <row r="186" spans="1:16" x14ac:dyDescent="0.25">
      <c r="A186" s="16" t="s">
        <v>50</v>
      </c>
      <c r="B186" s="4">
        <f t="shared" ref="B186:K186" si="56">(($B$142*B$174+$A$142)/100)*B71</f>
        <v>51.62</v>
      </c>
      <c r="C186" s="4">
        <f t="shared" si="56"/>
        <v>58.503059999999984</v>
      </c>
      <c r="D186" s="4">
        <f t="shared" si="56"/>
        <v>59.62079999999996</v>
      </c>
      <c r="E186" s="4">
        <f t="shared" si="56"/>
        <v>71.368940000000009</v>
      </c>
      <c r="F186" s="4">
        <f t="shared" si="56"/>
        <v>76.635539999999992</v>
      </c>
      <c r="G186" s="4">
        <f t="shared" si="56"/>
        <v>87.478599999999943</v>
      </c>
      <c r="H186" s="4">
        <f t="shared" si="56"/>
        <v>91.624000000000024</v>
      </c>
      <c r="I186" s="4">
        <f t="shared" si="56"/>
        <v>101.79587999999998</v>
      </c>
      <c r="J186" s="4">
        <f t="shared" si="56"/>
        <v>112.32255999999994</v>
      </c>
      <c r="K186" s="4">
        <f t="shared" si="56"/>
        <v>133.44388000000004</v>
      </c>
      <c r="M186" s="54">
        <f t="shared" si="46"/>
        <v>22.803929628009573</v>
      </c>
      <c r="O186" s="39">
        <v>3.9999999999999999E-16</v>
      </c>
      <c r="P186" s="40">
        <v>2.0199999999999999E-2</v>
      </c>
    </row>
    <row r="187" spans="1:16" x14ac:dyDescent="0.25">
      <c r="A187" s="16" t="s">
        <v>51</v>
      </c>
      <c r="B187" s="4">
        <f t="shared" ref="B187:K187" si="57">(($B$142*B$174+$A$142)/100)*B72</f>
        <v>45.683700000000002</v>
      </c>
      <c r="C187" s="4">
        <f t="shared" si="57"/>
        <v>45.333539999999985</v>
      </c>
      <c r="D187" s="4">
        <f t="shared" si="57"/>
        <v>51.671359999999964</v>
      </c>
      <c r="E187" s="4">
        <f t="shared" si="57"/>
        <v>52.856860000000012</v>
      </c>
      <c r="F187" s="4">
        <f t="shared" si="57"/>
        <v>63.743579999999987</v>
      </c>
      <c r="G187" s="4">
        <f t="shared" si="57"/>
        <v>68.532699999999963</v>
      </c>
      <c r="H187" s="4">
        <f t="shared" si="57"/>
        <v>78.109460000000027</v>
      </c>
      <c r="I187" s="4">
        <f t="shared" si="57"/>
        <v>82.512959999999993</v>
      </c>
      <c r="J187" s="4">
        <f t="shared" si="57"/>
        <v>92.578359999999947</v>
      </c>
      <c r="K187" s="4">
        <f t="shared" si="57"/>
        <v>109.41540000000003</v>
      </c>
      <c r="M187" s="54">
        <f t="shared" si="46"/>
        <v>19.286357512430385</v>
      </c>
      <c r="O187" s="39">
        <v>5.9999999999999999E-16</v>
      </c>
      <c r="P187" s="40">
        <v>1.9900000000000001E-2</v>
      </c>
    </row>
    <row r="188" spans="1:16" x14ac:dyDescent="0.25">
      <c r="A188" s="16" t="s">
        <v>52</v>
      </c>
      <c r="B188" s="4">
        <f t="shared" ref="B188:K188" si="58">(($B$142*B$174+$A$142)/100)*B73</f>
        <v>32.778700000000001</v>
      </c>
      <c r="C188" s="4">
        <f t="shared" si="58"/>
        <v>37.735739999999993</v>
      </c>
      <c r="D188" s="4">
        <f t="shared" si="58"/>
        <v>37.759839999999976</v>
      </c>
      <c r="E188" s="4">
        <f t="shared" si="58"/>
        <v>43.357240000000012</v>
      </c>
      <c r="F188" s="4">
        <f t="shared" si="58"/>
        <v>44.644379999999991</v>
      </c>
      <c r="G188" s="4">
        <f t="shared" si="58"/>
        <v>54.030899999999967</v>
      </c>
      <c r="H188" s="4">
        <f t="shared" si="58"/>
        <v>58.181240000000017</v>
      </c>
      <c r="I188" s="4">
        <f t="shared" si="58"/>
        <v>67.041779999999989</v>
      </c>
      <c r="J188" s="4">
        <f t="shared" si="58"/>
        <v>71.517879999999963</v>
      </c>
      <c r="K188" s="4">
        <f t="shared" si="58"/>
        <v>85.816000000000031</v>
      </c>
      <c r="M188" s="54">
        <f t="shared" si="46"/>
        <v>13.333477747336939</v>
      </c>
      <c r="O188" s="4">
        <v>8.9999999999999996E-17</v>
      </c>
      <c r="P188" s="40">
        <v>2.07E-2</v>
      </c>
    </row>
    <row r="189" spans="1:16" x14ac:dyDescent="0.25">
      <c r="A189" s="16" t="s">
        <v>53</v>
      </c>
      <c r="B189" s="4">
        <f t="shared" ref="B189:K189" si="59">(($B$142*B$174+$A$142)/100)*B74</f>
        <v>21.938500000000001</v>
      </c>
      <c r="C189" s="4">
        <f t="shared" si="59"/>
        <v>24.566219999999994</v>
      </c>
      <c r="D189" s="4">
        <f t="shared" si="59"/>
        <v>28.568299999999979</v>
      </c>
      <c r="E189" s="4">
        <f t="shared" si="59"/>
        <v>28.742440000000006</v>
      </c>
      <c r="F189" s="4">
        <f t="shared" si="59"/>
        <v>33.184859999999993</v>
      </c>
      <c r="G189" s="4">
        <f t="shared" si="59"/>
        <v>34.383299999999977</v>
      </c>
      <c r="H189" s="4">
        <f t="shared" si="59"/>
        <v>41.917980000000014</v>
      </c>
      <c r="I189" s="4">
        <f t="shared" si="59"/>
        <v>45.740879999999997</v>
      </c>
      <c r="J189" s="4">
        <f t="shared" si="59"/>
        <v>53.748099999999972</v>
      </c>
      <c r="K189" s="4">
        <f t="shared" si="59"/>
        <v>61.143900000000016</v>
      </c>
      <c r="M189" s="54">
        <f t="shared" si="46"/>
        <v>8.591408456529452</v>
      </c>
      <c r="O189" s="39">
        <v>4.0000000000000003E-18</v>
      </c>
      <c r="P189" s="40">
        <v>2.2100000000000002E-2</v>
      </c>
    </row>
    <row r="190" spans="1:16" x14ac:dyDescent="0.25">
      <c r="A190" s="50" t="s">
        <v>54</v>
      </c>
      <c r="B190" s="51">
        <f t="shared" ref="B190:K190" si="60">(($B$142*B$174+$A$142)/100)*B75</f>
        <v>10.582100000000001</v>
      </c>
      <c r="C190" s="51">
        <f t="shared" si="60"/>
        <v>13.929299999999996</v>
      </c>
      <c r="D190" s="51">
        <f t="shared" si="60"/>
        <v>15.898879999999989</v>
      </c>
      <c r="E190" s="51">
        <f t="shared" si="60"/>
        <v>18.512080000000005</v>
      </c>
      <c r="F190" s="51">
        <f t="shared" si="60"/>
        <v>18.860459999999996</v>
      </c>
      <c r="G190" s="51">
        <f t="shared" si="60"/>
        <v>21.986599999999985</v>
      </c>
      <c r="H190" s="51">
        <f t="shared" si="60"/>
        <v>22.906000000000006</v>
      </c>
      <c r="I190" s="51">
        <f t="shared" si="60"/>
        <v>28.251719999999995</v>
      </c>
      <c r="J190" s="51">
        <f t="shared" si="60"/>
        <v>31.810099999999984</v>
      </c>
      <c r="K190" s="51">
        <f t="shared" si="60"/>
        <v>39.904440000000015</v>
      </c>
      <c r="M190" s="54">
        <f t="shared" si="46"/>
        <v>3.0486932223679761</v>
      </c>
      <c r="O190" s="39">
        <v>9.9999999999999991E-22</v>
      </c>
      <c r="P190" s="40">
        <v>2.5899999999999999E-2</v>
      </c>
    </row>
    <row r="191" spans="1:16" x14ac:dyDescent="0.25">
      <c r="A191" s="48"/>
      <c r="B191" s="52">
        <f>SUM(B175:B188)</f>
        <v>1699.8466000000001</v>
      </c>
      <c r="C191" s="52">
        <f t="shared" ref="C191:K191" si="61">SUM(C175:C188)</f>
        <v>1874.6305199999997</v>
      </c>
      <c r="D191" s="52">
        <f t="shared" si="61"/>
        <v>2076.7911999999988</v>
      </c>
      <c r="E191" s="52">
        <f t="shared" si="61"/>
        <v>2315.71506</v>
      </c>
      <c r="F191" s="52">
        <f t="shared" si="61"/>
        <v>2582.4505799999997</v>
      </c>
      <c r="G191" s="52">
        <f t="shared" si="61"/>
        <v>2887.7293999999979</v>
      </c>
      <c r="H191" s="52">
        <f t="shared" si="61"/>
        <v>3203.8622200000013</v>
      </c>
      <c r="I191" s="52">
        <f t="shared" si="61"/>
        <v>3584.8293600000002</v>
      </c>
      <c r="J191" s="52">
        <f t="shared" si="61"/>
        <v>3956.2989199999975</v>
      </c>
      <c r="K191" s="52">
        <f t="shared" si="61"/>
        <v>4374.6851400000014</v>
      </c>
      <c r="M191" s="45">
        <f>SUM(M175:M188)</f>
        <v>738.37944363893462</v>
      </c>
    </row>
    <row r="192" spans="1:16" ht="30" x14ac:dyDescent="0.25">
      <c r="A192" s="49" t="s">
        <v>58</v>
      </c>
      <c r="B192" s="42">
        <f>B171+B191</f>
        <v>3432.9881</v>
      </c>
      <c r="C192" s="42">
        <f t="shared" ref="C192:K192" si="62">C171+C191</f>
        <v>3765.4696799999988</v>
      </c>
      <c r="D192" s="42">
        <f t="shared" si="62"/>
        <v>4155.0729199999969</v>
      </c>
      <c r="E192" s="42">
        <f t="shared" si="62"/>
        <v>4620.2254400000002</v>
      </c>
      <c r="F192" s="42">
        <f t="shared" si="62"/>
        <v>5156.0677799999994</v>
      </c>
      <c r="G192" s="42">
        <f t="shared" si="62"/>
        <v>5770.0790999999954</v>
      </c>
      <c r="H192" s="42">
        <f t="shared" si="62"/>
        <v>6399.478280000003</v>
      </c>
      <c r="I192" s="42">
        <f t="shared" si="62"/>
        <v>7166.7438599999996</v>
      </c>
      <c r="J192" s="42">
        <f t="shared" si="62"/>
        <v>7887.1497599999957</v>
      </c>
      <c r="K192" s="42">
        <f t="shared" si="62"/>
        <v>8668.7032400000026</v>
      </c>
      <c r="M192" s="46">
        <f>M171+M191</f>
        <v>1390.6517467890772</v>
      </c>
    </row>
  </sheetData>
  <mergeCells count="15">
    <mergeCell ref="AA90:AE90"/>
    <mergeCell ref="T90:X90"/>
    <mergeCell ref="A153:K153"/>
    <mergeCell ref="A173:K173"/>
    <mergeCell ref="A145:A146"/>
    <mergeCell ref="A1:H1"/>
    <mergeCell ref="A2:H2"/>
    <mergeCell ref="A36:H36"/>
    <mergeCell ref="A37:H37"/>
    <mergeCell ref="A38:P38"/>
    <mergeCell ref="I90:J90"/>
    <mergeCell ref="A58:P58"/>
    <mergeCell ref="A79:Q79"/>
    <mergeCell ref="A86:H86"/>
    <mergeCell ref="A150:H1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2020-01-21T22:40:14Z</dcterms:modified>
</cp:coreProperties>
</file>