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5" i="1" l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<sst xmlns="http://schemas.openxmlformats.org/spreadsheetml/2006/main" count="255" uniqueCount="98">
  <si>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</si>
  <si>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</si>
  <si>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</si>
  <si>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</si>
  <si>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</si>
  <si>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</si>
  <si>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</si>
  <si>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</si>
  <si>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</si>
  <si>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</si>
  <si>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</si>
  <si>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</si>
  <si>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</si>
  <si>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</si>
  <si>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</si>
  <si>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</si>
  <si>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</si>
  <si>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</si>
  <si>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</si>
  <si>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</si>
  <si>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</si>
  <si>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</si>
  <si>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</si>
  <si>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</si>
  <si>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</si>
  <si>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</si>
  <si>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</si>
  <si>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</si>
  <si>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</si>
  <si>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</si>
  <si>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</si>
  <si>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</si>
  <si>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</si>
  <si>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</si>
  <si>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</si>
  <si>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</si>
  <si>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</si>
  <si>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</si>
  <si>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</si>
  <si>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</si>
  <si>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</si>
  <si>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</si>
  <si>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</si>
  <si>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</si>
  <si>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</si>
  <si>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</si>
  <si>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</si>
  <si>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</si>
  <si>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</si>
  <si>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</si>
  <si>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</si>
  <si>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</si>
  <si>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</si>
  <si>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</si>
  <si>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</si>
  <si>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</si>
  <si>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</si>
  <si>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</si>
  <si>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</si>
  <si>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</si>
  <si>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</si>
  <si>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</si>
  <si>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</si>
  <si>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</si>
  <si>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</si>
  <si>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</si>
  <si>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</si>
  <si>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</si>
  <si>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</si>
  <si>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</si>
  <si>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</si>
  <si>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</si>
  <si>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</si>
  <si>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</si>
  <si>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</si>
  <si>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</si>
  <si>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</si>
  <si>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</si>
  <si>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</si>
  <si>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</si>
  <si>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</si>
  <si>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</si>
  <si>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</si>
  <si>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</si>
  <si>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t>Note: fertility rates changed linearly from 1995 to 2005 so that the model's population growth resembles actual population growth patterns. Fertility rate for 2005 onwards is 1/2 the fertility rate before 1995.</t>
  </si>
  <si>
    <t>Fertility Rate (per year) before 1995</t>
  </si>
  <si>
    <r>
      <t xml:space="preserve">HIV- </t>
    </r>
    <r>
      <rPr>
        <sz val="12"/>
        <color theme="1"/>
        <rFont val="Times New Roman"/>
        <family val="1"/>
      </rPr>
      <t/>
    </r>
  </si>
  <si>
    <t>Fertility Rate (per year) after 2005</t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</si>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</sst>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9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2" borderId="3" xfId="0" applyFill="1" applyBorder="1"/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zoomScale="80" zoomScaleNormal="80" workbookViewId="0">
      <selection activeCell="G12" sqref="G12"/>
    </sheetView>
  </sheetViews>
  <sheetFormatPr defaultRowHeight="15" x14ac:dyDescent="0.25"/>
  <cols>
    <col min="1" max="1" width="17.42578125" customWidth="1"/>
    <col min="2" max="2" width="14.42578125" customWidth="1"/>
    <col min="3" max="3" width="13.85546875" customWidth="1"/>
    <col min="4" max="4" width="13.28515625" customWidth="1"/>
    <col min="5" max="5" width="16.5703125" customWidth="1"/>
    <col min="6" max="6" width="16.85546875" customWidth="1"/>
    <col min="8" max="8" width="13.140625" bestFit="1" customWidth="1"/>
    <col min="9" max="9" width="15.85546875" customWidth="1"/>
    <col min="11" max="11" width="13.140625" bestFit="1" customWidth="1"/>
    <col min="12" max="12" width="12.28515625" bestFit="1" customWidth="1"/>
    <col min="14" max="14" width="25" customWidth="1"/>
    <col min="16" max="16" width="17.7109375" customWidth="1"/>
    <col min="17" max="17" width="19.85546875" customWidth="1"/>
    <col min="18" max="18" width="14.85546875" bestFit="1" customWidth="1"/>
    <col min="19" max="19" width="11.85546875" bestFit="1" customWidth="1"/>
    <col min="20" max="20" width="11.85546875" customWidth="1"/>
    <col min="21" max="21" width="15.42578125" customWidth="1"/>
    <col min="22" max="22" width="15.85546875" bestFit="1" customWidth="1"/>
    <col min="25" max="25" width="14.140625" customWidth="1"/>
    <col min="26" max="26" width="13.42578125" bestFit="1" customWidth="1"/>
    <col min="27" max="27" width="12.28515625" customWidth="1"/>
    <col min="28" max="29" width="13.42578125" bestFit="1" customWidth="1"/>
    <col min="30" max="30" width="10.85546875" customWidth="1"/>
    <col min="31" max="31" width="8.85546875" bestFit="1" customWidth="1"/>
    <col min="32" max="32" width="14.140625" customWidth="1"/>
    <col min="33" max="33" width="10.140625" bestFit="1" customWidth="1"/>
    <col min="35" max="35" width="15.5703125" bestFit="1" customWidth="1"/>
    <col min="36" max="36" width="13.42578125" bestFit="1" customWidth="1"/>
    <col min="37" max="38" width="12.28515625" bestFit="1" customWidth="1"/>
    <col min="40" max="40" width="15.85546875" customWidth="1"/>
  </cols>
  <sheetData>
    <row r="1" spans="1:25" ht="15.75" x14ac:dyDescent="0.2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75" x14ac:dyDescent="0.2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.5" thickBot="1" x14ac:dyDescent="0.3">
      <c r="A3" s="5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.5" thickBot="1" x14ac:dyDescent="0.3">
      <c r="A4" s="1" t="s">
        <v>64</v>
      </c>
      <c r="B4" s="89" t="s">
        <v>65</v>
      </c>
      <c r="C4" s="90"/>
    </row>
    <row r="5" spans="1:25" ht="16.5" thickBot="1" x14ac:dyDescent="0.3">
      <c r="A5" s="53"/>
      <c r="B5" s="47" t="s">
        <v>0</v>
      </c>
      <c r="C5" s="47" t="s">
        <v>1</v>
      </c>
    </row>
    <row r="6" spans="1:25" ht="16.5" thickBot="1" x14ac:dyDescent="0.3">
      <c r="A6" s="4" t="s">
        <v>11</v>
      </c>
      <c r="B6" s="13">
        <v>418189</v>
      </c>
      <c r="C6" s="13">
        <v>417311</v>
      </c>
    </row>
    <row r="7" spans="1:25" ht="33.6" customHeight="1" thickBot="1" x14ac:dyDescent="0.3">
      <c r="A7" s="4" t="s">
        <v>14</v>
      </c>
      <c r="B7" s="13">
        <v>361938</v>
      </c>
      <c r="C7" s="13">
        <v>361594</v>
      </c>
    </row>
    <row r="8" spans="1:25" ht="16.5" thickBot="1" x14ac:dyDescent="0.3">
      <c r="A8" s="4" t="s">
        <v>17</v>
      </c>
      <c r="B8" s="13">
        <v>327171</v>
      </c>
      <c r="C8" s="13">
        <v>329333</v>
      </c>
    </row>
    <row r="9" spans="1:25" ht="16.5" thickBot="1" x14ac:dyDescent="0.3">
      <c r="A9" s="4" t="s">
        <v>18</v>
      </c>
      <c r="B9" s="13">
        <v>289627</v>
      </c>
      <c r="C9" s="13">
        <v>296947</v>
      </c>
    </row>
    <row r="10" spans="1:25" ht="16.5" thickBot="1" x14ac:dyDescent="0.3">
      <c r="A10" s="4" t="s">
        <v>19</v>
      </c>
      <c r="B10" s="13">
        <v>262704</v>
      </c>
      <c r="C10" s="13">
        <v>273204</v>
      </c>
    </row>
    <row r="11" spans="1:25" ht="16.5" thickBot="1" x14ac:dyDescent="0.3">
      <c r="A11" s="4" t="s">
        <v>20</v>
      </c>
      <c r="B11" s="13">
        <v>235673</v>
      </c>
      <c r="C11" s="13">
        <v>249396</v>
      </c>
    </row>
    <row r="12" spans="1:25" ht="16.5" thickBot="1" x14ac:dyDescent="0.3">
      <c r="A12" s="4" t="s">
        <v>21</v>
      </c>
      <c r="B12" s="13">
        <v>197816</v>
      </c>
      <c r="C12" s="13">
        <v>211839</v>
      </c>
    </row>
    <row r="13" spans="1:25" ht="16.5" thickBot="1" x14ac:dyDescent="0.3">
      <c r="A13" s="4" t="s">
        <v>22</v>
      </c>
      <c r="B13" s="13">
        <v>160952</v>
      </c>
      <c r="C13" s="13">
        <v>176470</v>
      </c>
    </row>
    <row r="14" spans="1:25" ht="16.5" thickBot="1" x14ac:dyDescent="0.3">
      <c r="A14" s="4" t="s">
        <v>24</v>
      </c>
      <c r="B14" s="13">
        <v>132311</v>
      </c>
      <c r="C14" s="13">
        <v>143351</v>
      </c>
    </row>
    <row r="15" spans="1:25" ht="16.5" thickBot="1" x14ac:dyDescent="0.3">
      <c r="A15" s="4" t="s">
        <v>25</v>
      </c>
      <c r="B15" s="13">
        <v>110849</v>
      </c>
      <c r="C15" s="13">
        <v>123441</v>
      </c>
    </row>
    <row r="16" spans="1:25" ht="16.5" thickBot="1" x14ac:dyDescent="0.3">
      <c r="A16" s="4" t="s">
        <v>26</v>
      </c>
      <c r="B16" s="13">
        <v>89027</v>
      </c>
      <c r="C16" s="13">
        <v>98355</v>
      </c>
    </row>
    <row r="17" spans="1:24" ht="15.75" x14ac:dyDescent="0.25">
      <c r="A17" s="22" t="s">
        <v>27</v>
      </c>
      <c r="B17" s="23">
        <v>70487</v>
      </c>
      <c r="C17" s="23">
        <v>82330</v>
      </c>
    </row>
    <row r="18" spans="1:24" x14ac:dyDescent="0.25">
      <c r="A18" s="21" t="s">
        <v>49</v>
      </c>
      <c r="B18" s="96">
        <f>314094/6.27</f>
        <v>50094.736842105267</v>
      </c>
      <c r="C18" s="96">
        <f>366793/6.36</f>
        <v>57671.85534591195</v>
      </c>
    </row>
    <row r="19" spans="1:24" x14ac:dyDescent="0.25">
      <c r="A19" s="21" t="s">
        <v>50</v>
      </c>
      <c r="B19" s="96">
        <f>224490/6.27</f>
        <v>35803.827751196171</v>
      </c>
      <c r="C19" s="96">
        <f>282911/6.36</f>
        <v>44482.861635220121</v>
      </c>
    </row>
    <row r="20" spans="1:24" x14ac:dyDescent="0.25">
      <c r="A20" s="21" t="s">
        <v>51</v>
      </c>
      <c r="B20" s="96">
        <f>151123/6.27</f>
        <v>24102.551834130783</v>
      </c>
      <c r="C20" s="96">
        <f>215469/6.36</f>
        <v>33878.773584905655</v>
      </c>
    </row>
    <row r="21" spans="1:24" x14ac:dyDescent="0.25">
      <c r="A21" s="21" t="s">
        <v>52</v>
      </c>
      <c r="B21" s="96">
        <f>89288/6.27</f>
        <v>14240.510366826158</v>
      </c>
      <c r="C21" s="96">
        <f>144901/6.36</f>
        <v>22783.176100628931</v>
      </c>
    </row>
    <row r="22" spans="1:24" ht="15.75" x14ac:dyDescent="0.2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75" x14ac:dyDescent="0.25">
      <c r="A23" s="9"/>
      <c r="B23" s="9"/>
    </row>
    <row r="24" spans="1:24" ht="30" x14ac:dyDescent="0.2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25">
      <c r="F26" s="39"/>
    </row>
    <row r="27" spans="1:24" ht="15.75" x14ac:dyDescent="0.25">
      <c r="A27" s="45" t="s">
        <v>64</v>
      </c>
      <c r="B27" s="78" t="s">
        <v>65</v>
      </c>
      <c r="C27" s="91"/>
    </row>
    <row r="28" spans="1:24" ht="15.75" x14ac:dyDescent="0.25">
      <c r="A28" s="12"/>
      <c r="B28" s="45" t="s">
        <v>0</v>
      </c>
      <c r="C28" s="45" t="s">
        <v>1</v>
      </c>
      <c r="F28" s="20"/>
    </row>
    <row r="29" spans="1:24" ht="15.75" x14ac:dyDescent="0.25">
      <c r="A29" s="8" t="s">
        <v>11</v>
      </c>
      <c r="B29" s="24">
        <f t="array" ref="B29:B44">-1*B6:B22</f>
        <v>-418189</v>
      </c>
      <c r="C29" s="24">
        <v>417311</v>
      </c>
    </row>
    <row r="30" spans="1:24" ht="15.75" x14ac:dyDescent="0.25">
      <c r="A30" s="8" t="s">
        <v>14</v>
      </c>
      <c r="B30" s="24">
        <v>-361938</v>
      </c>
      <c r="C30" s="24">
        <v>361594</v>
      </c>
    </row>
    <row r="31" spans="1:24" ht="15.75" x14ac:dyDescent="0.25">
      <c r="A31" s="8" t="s">
        <v>17</v>
      </c>
      <c r="B31" s="24">
        <v>-327171</v>
      </c>
      <c r="C31" s="24">
        <v>329333</v>
      </c>
      <c r="L31" s="11"/>
    </row>
    <row r="32" spans="1:24" ht="15.75" x14ac:dyDescent="0.25">
      <c r="A32" s="8" t="s">
        <v>18</v>
      </c>
      <c r="B32" s="24">
        <v>-289627</v>
      </c>
      <c r="C32" s="24">
        <v>296947</v>
      </c>
    </row>
    <row r="33" spans="1:32" ht="15.75" x14ac:dyDescent="0.25">
      <c r="A33" s="8" t="s">
        <v>19</v>
      </c>
      <c r="B33" s="24">
        <v>-262704</v>
      </c>
      <c r="C33" s="24">
        <v>273204</v>
      </c>
    </row>
    <row r="34" spans="1:32" ht="15.75" x14ac:dyDescent="0.25">
      <c r="A34" s="8" t="s">
        <v>20</v>
      </c>
      <c r="B34" s="24">
        <v>-235673</v>
      </c>
      <c r="C34" s="24">
        <v>249396</v>
      </c>
    </row>
    <row r="35" spans="1:32" ht="15.75" x14ac:dyDescent="0.25">
      <c r="A35" s="8" t="s">
        <v>21</v>
      </c>
      <c r="B35" s="24">
        <v>-197816</v>
      </c>
      <c r="C35" s="24">
        <v>211839</v>
      </c>
    </row>
    <row r="36" spans="1:32" ht="15.75" x14ac:dyDescent="0.2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75" x14ac:dyDescent="0.2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75" x14ac:dyDescent="0.2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75" x14ac:dyDescent="0.2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75" x14ac:dyDescent="0.2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75" x14ac:dyDescent="0.2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75" x14ac:dyDescent="0.2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75" x14ac:dyDescent="0.2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75" x14ac:dyDescent="0.2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75" x14ac:dyDescent="0.25">
      <c r="X45" s="32"/>
      <c r="Y45" s="32"/>
      <c r="Z45" s="32"/>
      <c r="AA45" s="32"/>
      <c r="AB45" s="32"/>
      <c r="AC45" s="32"/>
      <c r="AD45" s="32"/>
      <c r="AE45" s="32"/>
    </row>
    <row r="46" spans="1:32" ht="15.75" x14ac:dyDescent="0.25">
      <c r="X46" s="32"/>
      <c r="Y46" s="32"/>
      <c r="Z46" s="32"/>
      <c r="AA46" s="32"/>
      <c r="AB46" s="32"/>
      <c r="AC46" s="32"/>
      <c r="AD46" s="32"/>
      <c r="AE46" s="32"/>
    </row>
    <row r="47" spans="1:32" ht="15.75" x14ac:dyDescent="0.25">
      <c r="X47" s="32"/>
      <c r="Y47" s="32"/>
      <c r="Z47" s="32"/>
      <c r="AA47" s="32"/>
      <c r="AB47" s="32"/>
      <c r="AC47" s="32"/>
      <c r="AD47" s="32"/>
      <c r="AE47" s="32"/>
    </row>
    <row r="48" spans="1:32" ht="15.75" x14ac:dyDescent="0.25">
      <c r="X48" s="32"/>
      <c r="Y48" s="32"/>
      <c r="Z48" s="32"/>
      <c r="AA48" s="32"/>
      <c r="AB48" s="32"/>
      <c r="AC48" s="32"/>
      <c r="AD48" s="32"/>
      <c r="AE48" s="32"/>
    </row>
    <row r="49" spans="1:31" ht="15.75" x14ac:dyDescent="0.25">
      <c r="X49" s="32"/>
      <c r="Y49" s="32"/>
      <c r="Z49" s="32"/>
      <c r="AA49" s="32"/>
      <c r="AB49" s="32"/>
      <c r="AC49" s="32"/>
      <c r="AD49" s="32"/>
      <c r="AE49" s="32"/>
    </row>
    <row r="50" spans="1:31" ht="15.75" x14ac:dyDescent="0.2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75" x14ac:dyDescent="0.2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75" x14ac:dyDescent="0.25">
      <c r="A52" s="95" t="s">
        <v>2</v>
      </c>
      <c r="B52" s="95" t="s">
        <v>67</v>
      </c>
      <c r="C52" s="95"/>
      <c r="D52" s="95"/>
      <c r="E52" s="95" t="s">
        <v>68</v>
      </c>
      <c r="F52" s="95"/>
      <c r="G52" s="95"/>
      <c r="X52" s="30"/>
      <c r="Y52" s="30"/>
      <c r="Z52" s="30"/>
      <c r="AA52" s="30"/>
      <c r="AB52" s="30"/>
      <c r="AC52" s="30"/>
      <c r="AD52" s="30"/>
      <c r="AE52" s="30"/>
    </row>
    <row r="53" spans="1:31" ht="31.5" x14ac:dyDescent="0.25">
      <c r="A53" s="95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75" x14ac:dyDescent="0.2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75" x14ac:dyDescent="0.2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75" x14ac:dyDescent="0.2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75" x14ac:dyDescent="0.2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75" x14ac:dyDescent="0.2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5.95" customHeight="1" x14ac:dyDescent="0.2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75" x14ac:dyDescent="0.2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75" x14ac:dyDescent="0.2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75" x14ac:dyDescent="0.2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75" x14ac:dyDescent="0.2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75" x14ac:dyDescent="0.2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75" x14ac:dyDescent="0.2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75" x14ac:dyDescent="0.25">
      <c r="A66" s="21" t="s">
        <v>49</v>
      </c>
      <c r="B66" s="27">
        <v>0.85074626865671632</v>
      </c>
      <c r="C66" s="27">
        <f t="shared" si="1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75" x14ac:dyDescent="0.25">
      <c r="A67" s="21" t="s">
        <v>50</v>
      </c>
      <c r="B67" s="27">
        <v>0.85074626865671632</v>
      </c>
      <c r="C67" s="27">
        <f t="shared" si="1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75" x14ac:dyDescent="0.25">
      <c r="A68" s="21" t="s">
        <v>51</v>
      </c>
      <c r="B68" s="27">
        <v>0.85074626865671632</v>
      </c>
      <c r="C68" s="27">
        <f t="shared" si="1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75" x14ac:dyDescent="0.25">
      <c r="A69" s="21" t="s">
        <v>52</v>
      </c>
      <c r="B69" s="27">
        <v>0.85074626865671632</v>
      </c>
      <c r="C69" s="27">
        <f t="shared" si="1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25">
      <c r="A71" s="39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25">
      <c r="A72" s="39" t="s">
        <v>61</v>
      </c>
      <c r="B72">
        <f>1-((1-(C57+D57))*(1-(C58+D58))*(1-(C59+D59)*(1-(C60+D60))))</f>
        <v>0.83084071366534329</v>
      </c>
    </row>
    <row r="78" spans="1:24" ht="15.75" x14ac:dyDescent="0.2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75" x14ac:dyDescent="0.2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.5" thickBot="1" x14ac:dyDescent="0.3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3" x14ac:dyDescent="0.25">
      <c r="A81" s="80" t="s">
        <v>2</v>
      </c>
      <c r="B81" s="92" t="s">
        <v>3</v>
      </c>
      <c r="C81" s="92" t="s">
        <v>4</v>
      </c>
    </row>
    <row r="82" spans="1:3" x14ac:dyDescent="0.25">
      <c r="A82" s="81"/>
      <c r="B82" s="93"/>
      <c r="C82" s="93"/>
    </row>
    <row r="83" spans="1:3" ht="15.75" thickBot="1" x14ac:dyDescent="0.3">
      <c r="A83" s="82"/>
      <c r="B83" s="94"/>
      <c r="C83" s="94"/>
    </row>
    <row r="84" spans="1:3" ht="16.5" thickBot="1" x14ac:dyDescent="0.3">
      <c r="A84" s="4" t="s">
        <v>11</v>
      </c>
      <c r="B84" s="13">
        <v>9.7736974618099839E-3</v>
      </c>
      <c r="C84" s="13">
        <v>8.8057230624727749E-3</v>
      </c>
    </row>
    <row r="85" spans="1:3" ht="16.5" thickBot="1" x14ac:dyDescent="0.3">
      <c r="A85" s="4" t="s">
        <v>14</v>
      </c>
      <c r="B85" s="13">
        <v>7.0479241332746252E-4</v>
      </c>
      <c r="C85" s="13">
        <v>5.2457282047517039E-4</v>
      </c>
    </row>
    <row r="86" spans="1:3" ht="16.5" thickBot="1" x14ac:dyDescent="0.3">
      <c r="A86" s="4" t="s">
        <v>17</v>
      </c>
      <c r="B86" s="13">
        <v>6.6512031823691051E-4</v>
      </c>
      <c r="C86" s="13">
        <v>4.8877879149405545E-4</v>
      </c>
    </row>
    <row r="87" spans="1:3" ht="16.5" thickBot="1" x14ac:dyDescent="0.3">
      <c r="A87" s="4" t="s">
        <v>18</v>
      </c>
      <c r="B87" s="13">
        <v>1.5342977725554027E-3</v>
      </c>
      <c r="C87" s="13">
        <v>9.035280767087482E-4</v>
      </c>
    </row>
    <row r="88" spans="1:3" ht="16.5" thickBot="1" x14ac:dyDescent="0.3">
      <c r="A88" s="4" t="s">
        <v>19</v>
      </c>
      <c r="B88" s="13">
        <v>3.0300276114214515E-3</v>
      </c>
      <c r="C88" s="13">
        <v>1.6915946235478447E-3</v>
      </c>
    </row>
    <row r="89" spans="1:3" ht="16.5" thickBot="1" x14ac:dyDescent="0.3">
      <c r="A89" s="4" t="s">
        <v>20</v>
      </c>
      <c r="B89" s="13">
        <v>4.1525896502580392E-3</v>
      </c>
      <c r="C89" s="13">
        <v>2.0719480819543991E-3</v>
      </c>
    </row>
    <row r="90" spans="1:3" ht="16.5" thickBot="1" x14ac:dyDescent="0.3">
      <c r="A90" s="4" t="s">
        <v>23</v>
      </c>
      <c r="B90" s="13">
        <v>4.9862944509861482E-3</v>
      </c>
      <c r="C90" s="13">
        <v>2.4601074470881829E-3</v>
      </c>
    </row>
    <row r="91" spans="1:3" ht="16.5" thickBot="1" x14ac:dyDescent="0.3">
      <c r="A91" s="4" t="s">
        <v>22</v>
      </c>
      <c r="B91" s="13">
        <v>5.8081155880338586E-3</v>
      </c>
      <c r="C91" s="13">
        <v>2.9925533571735037E-3</v>
      </c>
    </row>
    <row r="92" spans="1:3" ht="16.5" thickBot="1" x14ac:dyDescent="0.3">
      <c r="A92" s="4" t="s">
        <v>24</v>
      </c>
      <c r="B92" s="13">
        <v>7.5246430745063543E-3</v>
      </c>
      <c r="C92" s="13">
        <v>3.9413474052092329E-3</v>
      </c>
    </row>
    <row r="93" spans="1:3" ht="16.5" thickBot="1" x14ac:dyDescent="0.3">
      <c r="A93" s="4" t="s">
        <v>25</v>
      </c>
      <c r="B93" s="13">
        <v>1.020645363647849E-2</v>
      </c>
      <c r="C93" s="13">
        <v>5.3575989334735206E-3</v>
      </c>
    </row>
    <row r="94" spans="1:3" ht="16.5" thickBot="1" x14ac:dyDescent="0.3">
      <c r="A94" s="4" t="s">
        <v>26</v>
      </c>
      <c r="B94" s="13">
        <v>1.4201688569479806E-2</v>
      </c>
      <c r="C94" s="13">
        <v>7.5410818923787939E-3</v>
      </c>
    </row>
    <row r="95" spans="1:3" ht="16.5" thickBot="1" x14ac:dyDescent="0.3">
      <c r="A95" s="4" t="s">
        <v>27</v>
      </c>
      <c r="B95" s="13">
        <v>1.9689807514862868E-2</v>
      </c>
      <c r="C95" s="13">
        <v>1.0540154917424747E-2</v>
      </c>
    </row>
    <row r="96" spans="1:3" ht="16.5" thickBot="1" x14ac:dyDescent="0.3">
      <c r="A96" s="21" t="s">
        <v>49</v>
      </c>
      <c r="B96" s="13">
        <v>2.6650488106048104E-2</v>
      </c>
      <c r="C96" s="13">
        <v>1.5759592316689931E-2</v>
      </c>
    </row>
    <row r="97" spans="1:24" ht="16.5" thickBot="1" x14ac:dyDescent="0.3">
      <c r="A97" s="21" t="s">
        <v>50</v>
      </c>
      <c r="B97" s="13">
        <v>3.6763608595780588E-2</v>
      </c>
      <c r="C97" s="13">
        <v>2.2837523063216215E-2</v>
      </c>
    </row>
    <row r="98" spans="1:24" ht="16.5" thickBot="1" x14ac:dyDescent="0.3">
      <c r="A98" s="21" t="s">
        <v>51</v>
      </c>
      <c r="B98" s="13">
        <v>5.1790400883394136E-2</v>
      </c>
      <c r="C98" s="13">
        <v>3.3336893194863555E-2</v>
      </c>
    </row>
    <row r="99" spans="1:24" ht="16.5" thickBot="1" x14ac:dyDescent="0.3">
      <c r="A99" s="21" t="s">
        <v>52</v>
      </c>
      <c r="B99" s="13">
        <v>8.3577387695122712E-2</v>
      </c>
      <c r="C99" s="13">
        <v>6.1722846856347699E-2</v>
      </c>
    </row>
    <row r="105" spans="1:24" ht="15.75" x14ac:dyDescent="0.2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75" x14ac:dyDescent="0.2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75" x14ac:dyDescent="0.2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.5" thickBot="1" x14ac:dyDescent="0.3">
      <c r="A108" s="49" t="s">
        <v>84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" customHeight="1" thickBot="1" x14ac:dyDescent="0.3">
      <c r="A109" s="80" t="s">
        <v>2</v>
      </c>
      <c r="B109" s="83" t="s">
        <v>85</v>
      </c>
      <c r="C109" s="84"/>
      <c r="D109" s="84"/>
      <c r="E109" s="84"/>
      <c r="F109" s="84"/>
      <c r="G109" s="85"/>
    </row>
    <row r="110" spans="1:24" ht="45.95" customHeight="1" x14ac:dyDescent="0.25">
      <c r="A110" s="81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32.25" thickBot="1" x14ac:dyDescent="0.3">
      <c r="A111" s="82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.5" thickBot="1" x14ac:dyDescent="0.3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.5" thickBot="1" x14ac:dyDescent="0.3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.5" thickBot="1" x14ac:dyDescent="0.3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.5" thickBot="1" x14ac:dyDescent="0.3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.5" thickBot="1" x14ac:dyDescent="0.3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.5" thickBot="1" x14ac:dyDescent="0.3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.5" thickBot="1" x14ac:dyDescent="0.3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.5" thickBot="1" x14ac:dyDescent="0.3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.5" thickBot="1" x14ac:dyDescent="0.3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.5" thickBot="1" x14ac:dyDescent="0.3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.5" thickBot="1" x14ac:dyDescent="0.3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.5" thickBot="1" x14ac:dyDescent="0.3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.5" thickBot="1" x14ac:dyDescent="0.3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.5" thickBot="1" x14ac:dyDescent="0.3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.5" thickBot="1" x14ac:dyDescent="0.3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.5" thickBot="1" x14ac:dyDescent="0.3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2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7" ht="15.75" thickBot="1" x14ac:dyDescent="0.3"/>
    <row r="130" spans="1:7" ht="15.6" customHeight="1" thickBot="1" x14ac:dyDescent="0.3">
      <c r="A130" s="86" t="s">
        <v>2</v>
      </c>
      <c r="B130" s="83" t="s">
        <v>87</v>
      </c>
      <c r="C130" s="84"/>
      <c r="D130" s="84"/>
      <c r="E130" s="84"/>
      <c r="F130" s="84"/>
      <c r="G130" s="85"/>
    </row>
    <row r="131" spans="1:7" ht="15" customHeight="1" x14ac:dyDescent="0.25">
      <c r="A131" s="87"/>
      <c r="B131" s="34" t="s">
        <v>86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</row>
    <row r="132" spans="1:7" ht="32.25" thickBot="1" x14ac:dyDescent="0.3">
      <c r="A132" s="88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</row>
    <row r="133" spans="1:7" ht="16.5" thickBot="1" x14ac:dyDescent="0.3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</row>
    <row r="134" spans="1:7" ht="16.5" thickBot="1" x14ac:dyDescent="0.3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</row>
    <row r="135" spans="1:7" ht="16.5" thickBot="1" x14ac:dyDescent="0.3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</row>
    <row r="136" spans="1:7" ht="16.5" thickBot="1" x14ac:dyDescent="0.3">
      <c r="A136" s="4" t="s">
        <v>18</v>
      </c>
      <c r="B136" s="27">
        <v>7.0699999999999999E-2</v>
      </c>
      <c r="C136" s="27">
        <v>7.0699999999999999E-2</v>
      </c>
      <c r="D136" s="27">
        <v>7.0699999999999999E-2</v>
      </c>
      <c r="E136" s="27">
        <v>4.1006000000000008E-2</v>
      </c>
      <c r="F136" s="27">
        <v>4.1006000000000008E-2</v>
      </c>
      <c r="G136" s="27">
        <v>2.8987000000000002E-2</v>
      </c>
    </row>
    <row r="137" spans="1:7" ht="16.5" thickBot="1" x14ac:dyDescent="0.3">
      <c r="A137" s="4" t="s">
        <v>19</v>
      </c>
      <c r="B137" s="27">
        <v>0.13900000000000001</v>
      </c>
      <c r="C137" s="27">
        <v>0.13900000000000001</v>
      </c>
      <c r="D137" s="27">
        <v>0.13900000000000001</v>
      </c>
      <c r="E137" s="27">
        <v>8.0620000000000011E-2</v>
      </c>
      <c r="F137" s="27">
        <v>8.0620000000000011E-2</v>
      </c>
      <c r="G137" s="27">
        <v>5.6990000000000013E-2</v>
      </c>
    </row>
    <row r="138" spans="1:7" ht="16.5" thickBot="1" x14ac:dyDescent="0.3">
      <c r="A138" s="4" t="s">
        <v>20</v>
      </c>
      <c r="B138" s="27">
        <v>0.14180000000000001</v>
      </c>
      <c r="C138" s="27">
        <v>0.14180000000000001</v>
      </c>
      <c r="D138" s="27">
        <v>0.14180000000000001</v>
      </c>
      <c r="E138" s="27">
        <v>8.2244000000000012E-2</v>
      </c>
      <c r="F138" s="27">
        <v>8.2244000000000012E-2</v>
      </c>
      <c r="G138" s="27">
        <v>5.8138000000000009E-2</v>
      </c>
    </row>
    <row r="139" spans="1:7" ht="16.5" thickBot="1" x14ac:dyDescent="0.3">
      <c r="A139" s="4" t="s">
        <v>23</v>
      </c>
      <c r="B139" s="27">
        <v>0.1056</v>
      </c>
      <c r="C139" s="27">
        <v>0.1056</v>
      </c>
      <c r="D139" s="27">
        <v>0.1056</v>
      </c>
      <c r="E139" s="27">
        <v>6.1248000000000004E-2</v>
      </c>
      <c r="F139" s="27">
        <v>6.1248000000000004E-2</v>
      </c>
      <c r="G139" s="27">
        <v>4.3296000000000001E-2</v>
      </c>
    </row>
    <row r="140" spans="1:7" ht="16.5" thickBot="1" x14ac:dyDescent="0.3">
      <c r="A140" s="4" t="s">
        <v>22</v>
      </c>
      <c r="B140" s="27">
        <v>6.7400000000000002E-2</v>
      </c>
      <c r="C140" s="27">
        <v>6.7400000000000002E-2</v>
      </c>
      <c r="D140" s="27">
        <v>6.7400000000000002E-2</v>
      </c>
      <c r="E140" s="27">
        <v>3.9092000000000009E-2</v>
      </c>
      <c r="F140" s="27">
        <v>3.9092000000000009E-2</v>
      </c>
      <c r="G140" s="27">
        <v>2.7634000000000002E-2</v>
      </c>
    </row>
    <row r="141" spans="1:7" ht="16.5" thickBot="1" x14ac:dyDescent="0.3">
      <c r="A141" s="4" t="s">
        <v>24</v>
      </c>
      <c r="B141" s="27">
        <v>2.7100000000000003E-2</v>
      </c>
      <c r="C141" s="27">
        <v>2.7100000000000003E-2</v>
      </c>
      <c r="D141" s="27">
        <v>2.7100000000000003E-2</v>
      </c>
      <c r="E141" s="27">
        <v>1.5718000000000003E-2</v>
      </c>
      <c r="F141" s="27">
        <v>1.5718000000000003E-2</v>
      </c>
      <c r="G141" s="27">
        <v>1.1111000000000001E-2</v>
      </c>
    </row>
    <row r="142" spans="1:7" ht="16.5" thickBot="1" x14ac:dyDescent="0.3">
      <c r="A142" s="4" t="s">
        <v>25</v>
      </c>
      <c r="B142" s="27">
        <v>8.8000000000000005E-3</v>
      </c>
      <c r="C142" s="27">
        <v>8.8000000000000005E-3</v>
      </c>
      <c r="D142" s="27">
        <v>8.8000000000000005E-3</v>
      </c>
      <c r="E142" s="27">
        <v>5.1040000000000009E-3</v>
      </c>
      <c r="F142" s="27">
        <v>5.1040000000000009E-3</v>
      </c>
      <c r="G142" s="27">
        <v>3.6080000000000005E-3</v>
      </c>
    </row>
    <row r="143" spans="1:7" ht="16.5" thickBot="1" x14ac:dyDescent="0.3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</row>
    <row r="144" spans="1:7" ht="16.5" thickBot="1" x14ac:dyDescent="0.3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</row>
    <row r="145" spans="1:23" ht="15.75" x14ac:dyDescent="0.2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</row>
    <row r="146" spans="1:23" ht="15.75" x14ac:dyDescent="0.2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</row>
    <row r="147" spans="1:23" ht="15.75" x14ac:dyDescent="0.2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</row>
    <row r="148" spans="1:23" ht="15.75" x14ac:dyDescent="0.2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</row>
    <row r="149" spans="1:23" x14ac:dyDescent="0.25">
      <c r="B149">
        <f t="shared" ref="B149:G149" si="4">5*SUM(B133:B148)</f>
        <v>2.8020000000000005</v>
      </c>
      <c r="C149">
        <f t="shared" si="4"/>
        <v>2.8020000000000005</v>
      </c>
      <c r="D149">
        <f t="shared" si="4"/>
        <v>2.8020000000000005</v>
      </c>
      <c r="E149">
        <f t="shared" si="4"/>
        <v>1.6251600000000002</v>
      </c>
      <c r="F149">
        <f t="shared" si="4"/>
        <v>1.6251600000000002</v>
      </c>
      <c r="G149">
        <f t="shared" si="4"/>
        <v>1.1488200000000002</v>
      </c>
    </row>
    <row r="155" spans="1:23" ht="15.75" x14ac:dyDescent="0.25">
      <c r="A155" s="49" t="s">
        <v>88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75" x14ac:dyDescent="0.2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.5" thickBot="1" x14ac:dyDescent="0.3">
      <c r="A157" s="49" t="s">
        <v>89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2.25" thickBot="1" x14ac:dyDescent="0.3">
      <c r="A158" s="3" t="s">
        <v>5</v>
      </c>
      <c r="B158" s="74" t="s">
        <v>0</v>
      </c>
      <c r="C158" s="75"/>
      <c r="D158" s="76"/>
      <c r="E158" s="74" t="s">
        <v>1</v>
      </c>
      <c r="F158" s="75"/>
      <c r="G158" s="76"/>
    </row>
    <row r="159" spans="1:23" ht="32.25" thickBot="1" x14ac:dyDescent="0.3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.5" thickBot="1" x14ac:dyDescent="0.3">
      <c r="A160" s="4" t="s">
        <v>11</v>
      </c>
      <c r="B160" s="40">
        <f t="shared" ref="B160:G161" si="5">10^-5</f>
        <v>1.0000000000000001E-5</v>
      </c>
      <c r="C160" s="40">
        <f t="shared" si="5"/>
        <v>1.0000000000000001E-5</v>
      </c>
      <c r="D160" s="40">
        <f t="shared" si="5"/>
        <v>1.0000000000000001E-5</v>
      </c>
      <c r="E160" s="40">
        <f>10^-5</f>
        <v>1.0000000000000001E-5</v>
      </c>
      <c r="F160" s="40">
        <f t="shared" si="5"/>
        <v>1.0000000000000001E-5</v>
      </c>
      <c r="G160" s="40">
        <f t="shared" si="5"/>
        <v>1.0000000000000001E-5</v>
      </c>
      <c r="J160">
        <f>B160*B54</f>
        <v>1.0000000000000001E-5</v>
      </c>
      <c r="K160">
        <f t="shared" ref="K160:L175" si="6">C160*C54</f>
        <v>0</v>
      </c>
      <c r="L160">
        <f t="shared" si="6"/>
        <v>0</v>
      </c>
    </row>
    <row r="161" spans="1:14" ht="16.5" thickBot="1" x14ac:dyDescent="0.3">
      <c r="A161" s="4" t="s">
        <v>14</v>
      </c>
      <c r="B161" s="40">
        <f t="shared" si="5"/>
        <v>1.0000000000000001E-5</v>
      </c>
      <c r="C161" s="40">
        <f t="shared" si="5"/>
        <v>1.0000000000000001E-5</v>
      </c>
      <c r="D161" s="40">
        <f t="shared" si="5"/>
        <v>1.0000000000000001E-5</v>
      </c>
      <c r="E161" s="40">
        <f t="shared" si="5"/>
        <v>1.0000000000000001E-5</v>
      </c>
      <c r="F161" s="40">
        <f t="shared" si="5"/>
        <v>1.0000000000000001E-5</v>
      </c>
      <c r="G161" s="40">
        <f t="shared" si="5"/>
        <v>1.0000000000000001E-5</v>
      </c>
      <c r="J161">
        <f t="shared" ref="J161:J175" si="7">B161*B55</f>
        <v>1.0000000000000001E-5</v>
      </c>
      <c r="K161">
        <f t="shared" si="6"/>
        <v>0</v>
      </c>
      <c r="L161">
        <f t="shared" si="6"/>
        <v>0</v>
      </c>
    </row>
    <row r="162" spans="1:14" ht="16.5" thickBot="1" x14ac:dyDescent="0.3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7"/>
        <v>1.176E-2</v>
      </c>
      <c r="K162">
        <f t="shared" si="6"/>
        <v>1.8E-3</v>
      </c>
      <c r="L162">
        <f t="shared" si="6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.5" thickBot="1" x14ac:dyDescent="0.3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7"/>
        <v>0.33787878787878783</v>
      </c>
      <c r="K163">
        <f t="shared" si="6"/>
        <v>1.040909090909091</v>
      </c>
      <c r="L163">
        <f t="shared" si="6"/>
        <v>0.58030303030303021</v>
      </c>
      <c r="M163">
        <f t="shared" ref="M163:M175" si="8">SUM(J163:L163)</f>
        <v>1.959090909090909</v>
      </c>
      <c r="N163">
        <f t="shared" ref="N163:N175" si="9">1/M163</f>
        <v>0.51044083526682138</v>
      </c>
    </row>
    <row r="164" spans="1:14" ht="16.5" thickBot="1" x14ac:dyDescent="0.3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7"/>
        <v>0.33193277310924363</v>
      </c>
      <c r="K164">
        <f t="shared" si="6"/>
        <v>1.1274509803921566</v>
      </c>
      <c r="L164">
        <f t="shared" si="6"/>
        <v>0.65546218487394958</v>
      </c>
      <c r="M164">
        <f t="shared" si="8"/>
        <v>2.1148459383753497</v>
      </c>
      <c r="N164">
        <f t="shared" si="9"/>
        <v>0.47284768211920541</v>
      </c>
    </row>
    <row r="165" spans="1:14" ht="16.5" thickBot="1" x14ac:dyDescent="0.3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7"/>
        <v>0.39310344827586208</v>
      </c>
      <c r="K165">
        <f t="shared" si="6"/>
        <v>1.0551724137931036</v>
      </c>
      <c r="L165">
        <f t="shared" si="6"/>
        <v>0.54482758620689653</v>
      </c>
      <c r="M165">
        <f t="shared" si="8"/>
        <v>1.9931034482758623</v>
      </c>
      <c r="N165">
        <f t="shared" si="9"/>
        <v>0.50173010380622829</v>
      </c>
    </row>
    <row r="166" spans="1:14" ht="16.5" thickBot="1" x14ac:dyDescent="0.3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7"/>
        <v>0.46610169491525422</v>
      </c>
      <c r="K166">
        <f t="shared" si="6"/>
        <v>0.84745762711864414</v>
      </c>
      <c r="L166">
        <f t="shared" si="6"/>
        <v>0.3135593220338983</v>
      </c>
      <c r="M166">
        <f t="shared" si="8"/>
        <v>1.6271186440677967</v>
      </c>
      <c r="N166">
        <f t="shared" si="9"/>
        <v>0.61458333333333326</v>
      </c>
    </row>
    <row r="167" spans="1:14" ht="16.5" thickBot="1" x14ac:dyDescent="0.3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7"/>
        <v>0.59655172413793101</v>
      </c>
      <c r="K167">
        <f t="shared" si="6"/>
        <v>0.48965517241379303</v>
      </c>
      <c r="L167">
        <f t="shared" si="6"/>
        <v>0.19310344827586207</v>
      </c>
      <c r="M167">
        <f t="shared" si="8"/>
        <v>1.279310344827586</v>
      </c>
      <c r="N167">
        <f t="shared" si="9"/>
        <v>0.78167115902964968</v>
      </c>
    </row>
    <row r="168" spans="1:14" ht="16.5" thickBot="1" x14ac:dyDescent="0.3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7"/>
        <v>0.68881118881118875</v>
      </c>
      <c r="K168">
        <f t="shared" si="6"/>
        <v>0.40559440559440557</v>
      </c>
      <c r="L168">
        <f t="shared" si="6"/>
        <v>0.10839160839160839</v>
      </c>
      <c r="M168">
        <f t="shared" si="8"/>
        <v>1.2027972027972027</v>
      </c>
      <c r="N168">
        <f t="shared" si="9"/>
        <v>0.83139534883720934</v>
      </c>
    </row>
    <row r="169" spans="1:14" ht="16.5" thickBot="1" x14ac:dyDescent="0.3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7"/>
        <v>0.61194029850746268</v>
      </c>
      <c r="K169">
        <f t="shared" si="6"/>
        <v>0.34468992537313536</v>
      </c>
      <c r="L169">
        <f t="shared" si="6"/>
        <v>1E-3</v>
      </c>
      <c r="M169">
        <f t="shared" si="8"/>
        <v>0.95763022388059804</v>
      </c>
      <c r="N169">
        <f t="shared" si="9"/>
        <v>1.0442444015057371</v>
      </c>
    </row>
    <row r="170" spans="1:14" ht="16.5" thickBot="1" x14ac:dyDescent="0.3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7"/>
        <v>0.61194029850746268</v>
      </c>
      <c r="K170">
        <f t="shared" si="6"/>
        <v>0.34468992537313536</v>
      </c>
      <c r="L170">
        <f t="shared" si="6"/>
        <v>1E-3</v>
      </c>
      <c r="M170">
        <f t="shared" si="8"/>
        <v>0.95763022388059804</v>
      </c>
      <c r="N170">
        <f t="shared" si="9"/>
        <v>1.0442444015057371</v>
      </c>
    </row>
    <row r="171" spans="1:14" ht="16.5" thickBot="1" x14ac:dyDescent="0.3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7"/>
        <v>0.61194029850746268</v>
      </c>
      <c r="K171">
        <f t="shared" si="6"/>
        <v>0.34468992537313536</v>
      </c>
      <c r="L171">
        <f t="shared" si="6"/>
        <v>1E-3</v>
      </c>
      <c r="M171">
        <f t="shared" si="8"/>
        <v>0.95763022388059804</v>
      </c>
      <c r="N171">
        <f t="shared" si="9"/>
        <v>1.0442444015057371</v>
      </c>
    </row>
    <row r="172" spans="1:14" ht="16.5" thickBot="1" x14ac:dyDescent="0.3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7"/>
        <v>0.61194029850746268</v>
      </c>
      <c r="K172">
        <f t="shared" si="6"/>
        <v>0.34468992537313536</v>
      </c>
      <c r="L172">
        <f t="shared" si="6"/>
        <v>1E-3</v>
      </c>
      <c r="M172">
        <f t="shared" si="8"/>
        <v>0.95763022388059804</v>
      </c>
      <c r="N172">
        <f t="shared" si="9"/>
        <v>1.0442444015057371</v>
      </c>
    </row>
    <row r="173" spans="1:14" ht="16.5" thickBot="1" x14ac:dyDescent="0.3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7"/>
        <v>0.61194029850746268</v>
      </c>
      <c r="K173">
        <f t="shared" si="6"/>
        <v>0.34468992537313536</v>
      </c>
      <c r="L173">
        <f t="shared" si="6"/>
        <v>1E-3</v>
      </c>
      <c r="M173">
        <f t="shared" si="8"/>
        <v>0.95763022388059804</v>
      </c>
      <c r="N173">
        <f t="shared" si="9"/>
        <v>1.0442444015057371</v>
      </c>
    </row>
    <row r="174" spans="1:14" ht="16.5" thickBot="1" x14ac:dyDescent="0.3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7"/>
        <v>0.61194029850746268</v>
      </c>
      <c r="K174">
        <f t="shared" si="6"/>
        <v>0.34468992537313536</v>
      </c>
      <c r="L174">
        <f t="shared" si="6"/>
        <v>1E-3</v>
      </c>
      <c r="M174">
        <f t="shared" si="8"/>
        <v>0.95763022388059804</v>
      </c>
      <c r="N174">
        <f t="shared" si="9"/>
        <v>1.0442444015057371</v>
      </c>
    </row>
    <row r="175" spans="1:14" ht="16.5" thickBot="1" x14ac:dyDescent="0.3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7"/>
        <v>0.61194029850746268</v>
      </c>
      <c r="K175">
        <f t="shared" si="6"/>
        <v>0.34468992537313536</v>
      </c>
      <c r="L175">
        <f t="shared" si="6"/>
        <v>1E-3</v>
      </c>
      <c r="M175">
        <f t="shared" si="8"/>
        <v>0.95763022388059804</v>
      </c>
      <c r="N175">
        <f t="shared" si="9"/>
        <v>1.0442444015057371</v>
      </c>
    </row>
    <row r="176" spans="1:14" x14ac:dyDescent="0.25">
      <c r="A176" t="s">
        <v>37</v>
      </c>
      <c r="N176">
        <f>AVERAGE(N162:N175)</f>
        <v>4.4390802606579047</v>
      </c>
    </row>
    <row r="180" spans="1:23" ht="15.75" x14ac:dyDescent="0.25">
      <c r="A180" s="10"/>
    </row>
    <row r="182" spans="1:23" ht="15.75" x14ac:dyDescent="0.25">
      <c r="A182" s="49" t="s">
        <v>91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.5" thickBot="1" x14ac:dyDescent="0.3">
      <c r="A183" s="77" t="s">
        <v>92</v>
      </c>
      <c r="B183" s="77"/>
      <c r="C183" s="77"/>
    </row>
    <row r="184" spans="1:23" ht="16.5" thickBot="1" x14ac:dyDescent="0.3">
      <c r="A184" s="1" t="s">
        <v>29</v>
      </c>
      <c r="B184" s="2" t="s">
        <v>9</v>
      </c>
      <c r="C184" s="2" t="s">
        <v>10</v>
      </c>
    </row>
    <row r="185" spans="1:23" ht="16.5" thickBot="1" x14ac:dyDescent="0.3">
      <c r="A185" s="15">
        <v>1985</v>
      </c>
      <c r="B185" s="26">
        <v>0.3</v>
      </c>
      <c r="C185" s="26">
        <v>0.3</v>
      </c>
    </row>
    <row r="186" spans="1:23" ht="16.5" thickBot="1" x14ac:dyDescent="0.3">
      <c r="A186" s="15">
        <v>1990</v>
      </c>
      <c r="B186" s="26">
        <v>0.4</v>
      </c>
      <c r="C186" s="26">
        <v>0.4</v>
      </c>
    </row>
    <row r="187" spans="1:23" ht="16.5" thickBot="1" x14ac:dyDescent="0.3">
      <c r="A187" s="15">
        <v>2000</v>
      </c>
      <c r="B187" s="26">
        <v>0.1</v>
      </c>
      <c r="C187" s="26">
        <v>0.1</v>
      </c>
    </row>
    <row r="194" spans="1:23" ht="15.75" x14ac:dyDescent="0.25">
      <c r="A194" s="49" t="s">
        <v>90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75" x14ac:dyDescent="0.25">
      <c r="A195" s="78" t="s">
        <v>93</v>
      </c>
      <c r="B195" s="78"/>
      <c r="C195" s="78"/>
      <c r="D195" s="78"/>
      <c r="E195" s="78"/>
      <c r="F195" s="78"/>
    </row>
    <row r="196" spans="1:23" s="52" customFormat="1" ht="15.75" x14ac:dyDescent="0.25">
      <c r="A196" s="79" t="s">
        <v>94</v>
      </c>
      <c r="B196" s="79"/>
      <c r="C196" s="79"/>
      <c r="D196" s="79"/>
      <c r="E196" s="79"/>
      <c r="F196" s="79"/>
    </row>
    <row r="197" spans="1:23" ht="15.75" x14ac:dyDescent="0.25">
      <c r="A197" s="71" t="s">
        <v>53</v>
      </c>
      <c r="B197" s="59"/>
      <c r="C197" s="59"/>
      <c r="D197" s="71" t="s">
        <v>58</v>
      </c>
      <c r="E197" s="71"/>
      <c r="F197" s="71"/>
    </row>
    <row r="198" spans="1:23" ht="15.75" x14ac:dyDescent="0.25">
      <c r="A198" s="71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75" x14ac:dyDescent="0.2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0">E199*C54</f>
        <v>0</v>
      </c>
      <c r="J199">
        <f t="shared" si="10"/>
        <v>0</v>
      </c>
    </row>
    <row r="200" spans="1:23" ht="15.75" x14ac:dyDescent="0.2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1">D200*B55</f>
        <v>0</v>
      </c>
      <c r="I200">
        <f t="shared" si="10"/>
        <v>0</v>
      </c>
      <c r="J200">
        <f t="shared" si="10"/>
        <v>0</v>
      </c>
    </row>
    <row r="201" spans="1:23" ht="15.75" x14ac:dyDescent="0.2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1"/>
        <v>3.0576000000000003</v>
      </c>
      <c r="I201">
        <f t="shared" si="10"/>
        <v>2.8079999999999997E-2</v>
      </c>
      <c r="J201">
        <f t="shared" si="10"/>
        <v>5.6160000000000203E-3</v>
      </c>
      <c r="K201">
        <f>SUM(H201:J201)</f>
        <v>3.0912960000000003</v>
      </c>
    </row>
    <row r="202" spans="1:23" ht="15.75" x14ac:dyDescent="0.2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1"/>
        <v>7.9418181818181814</v>
      </c>
      <c r="I202">
        <f t="shared" si="10"/>
        <v>3.814909090909091</v>
      </c>
      <c r="J202">
        <f t="shared" si="10"/>
        <v>0.46799999999999986</v>
      </c>
      <c r="K202">
        <f t="shared" ref="K202:K214" si="12">SUM(H202:J202)</f>
        <v>12.224727272727272</v>
      </c>
    </row>
    <row r="203" spans="1:23" ht="15.75" x14ac:dyDescent="0.2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1"/>
        <v>29.452100840336133</v>
      </c>
      <c r="I203">
        <f t="shared" si="10"/>
        <v>16.570084033613444</v>
      </c>
      <c r="J203">
        <f t="shared" si="10"/>
        <v>1.9191932773109244</v>
      </c>
      <c r="K203">
        <f t="shared" si="12"/>
        <v>47.941378151260501</v>
      </c>
    </row>
    <row r="204" spans="1:23" ht="15.75" x14ac:dyDescent="0.2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1"/>
        <v>79.613793103448273</v>
      </c>
      <c r="I204">
        <f t="shared" si="10"/>
        <v>38.515862068965518</v>
      </c>
      <c r="J204">
        <f t="shared" si="10"/>
        <v>4.38951724137931</v>
      </c>
      <c r="K204">
        <f t="shared" si="12"/>
        <v>122.5191724137931</v>
      </c>
    </row>
    <row r="205" spans="1:23" ht="15.75" x14ac:dyDescent="0.25">
      <c r="A205" s="61" t="s">
        <v>43</v>
      </c>
      <c r="B205" s="64">
        <v>10</v>
      </c>
      <c r="C205" s="59">
        <f t="shared" ref="C205:C214" si="13">EXP(LN(0.5)*B204/10)</f>
        <v>0.70710678118654757</v>
      </c>
      <c r="D205" s="63">
        <f t="shared" ref="D205:D210" si="14">$D$204*C205</f>
        <v>110.30865786510142</v>
      </c>
      <c r="E205" s="63">
        <f t="shared" ref="E205:E210" si="15">$E$204*C205</f>
        <v>66.185194719060846</v>
      </c>
      <c r="F205" s="63">
        <f t="shared" ref="F205:F210" si="16">$F$204*C205</f>
        <v>39.711116831436506</v>
      </c>
      <c r="H205">
        <f t="shared" si="11"/>
        <v>66.683764924100856</v>
      </c>
      <c r="I205">
        <f t="shared" si="10"/>
        <v>22.62262305369029</v>
      </c>
      <c r="J205">
        <f t="shared" si="10"/>
        <v>2.1313876265460272</v>
      </c>
      <c r="K205">
        <f t="shared" si="12"/>
        <v>91.437775604337176</v>
      </c>
      <c r="M205" s="52"/>
    </row>
    <row r="206" spans="1:23" ht="15.75" x14ac:dyDescent="0.25">
      <c r="A206" s="61" t="s">
        <v>44</v>
      </c>
      <c r="B206" s="64">
        <v>15</v>
      </c>
      <c r="C206" s="59">
        <f t="shared" si="13"/>
        <v>0.5</v>
      </c>
      <c r="D206" s="63">
        <f t="shared" si="14"/>
        <v>78</v>
      </c>
      <c r="E206" s="63">
        <f t="shared" si="15"/>
        <v>46.8</v>
      </c>
      <c r="F206" s="63">
        <f t="shared" si="16"/>
        <v>28.08</v>
      </c>
      <c r="H206">
        <f t="shared" si="11"/>
        <v>59.710344827586205</v>
      </c>
      <c r="I206">
        <f t="shared" si="10"/>
        <v>9.5213793103448268</v>
      </c>
      <c r="J206">
        <f t="shared" si="10"/>
        <v>0.87144827586206886</v>
      </c>
      <c r="K206">
        <f t="shared" si="12"/>
        <v>70.103172413793089</v>
      </c>
      <c r="N206" s="52"/>
      <c r="O206" s="52"/>
      <c r="P206" s="52"/>
    </row>
    <row r="207" spans="1:23" ht="15.75" x14ac:dyDescent="0.25">
      <c r="A207" s="61" t="s">
        <v>45</v>
      </c>
      <c r="B207" s="64">
        <v>20</v>
      </c>
      <c r="C207" s="59">
        <f t="shared" si="13"/>
        <v>0.35355339059327379</v>
      </c>
      <c r="D207" s="63">
        <f t="shared" si="14"/>
        <v>55.154328932550712</v>
      </c>
      <c r="E207" s="63">
        <f t="shared" si="15"/>
        <v>33.092597359530423</v>
      </c>
      <c r="F207" s="63">
        <f t="shared" si="16"/>
        <v>19.855558415718253</v>
      </c>
      <c r="H207">
        <f t="shared" si="11"/>
        <v>45.126269126632394</v>
      </c>
      <c r="I207">
        <f t="shared" si="10"/>
        <v>5.5540023540470642</v>
      </c>
      <c r="J207">
        <f t="shared" si="10"/>
        <v>0.2777001177023532</v>
      </c>
      <c r="K207">
        <f t="shared" si="12"/>
        <v>50.95797159838181</v>
      </c>
    </row>
    <row r="208" spans="1:23" ht="15.75" x14ac:dyDescent="0.25">
      <c r="A208" s="61" t="s">
        <v>46</v>
      </c>
      <c r="B208" s="64">
        <v>25</v>
      </c>
      <c r="C208" s="59">
        <f t="shared" si="13"/>
        <v>0.25</v>
      </c>
      <c r="D208" s="63">
        <f t="shared" si="14"/>
        <v>39</v>
      </c>
      <c r="E208" s="63">
        <f t="shared" si="15"/>
        <v>23.4</v>
      </c>
      <c r="F208" s="63">
        <f t="shared" si="16"/>
        <v>14.04</v>
      </c>
      <c r="H208">
        <f t="shared" si="11"/>
        <v>33.179104477611936</v>
      </c>
      <c r="I208">
        <f t="shared" si="10"/>
        <v>3.4691373134328458</v>
      </c>
      <c r="J208">
        <f t="shared" si="10"/>
        <v>1.4039999999999999E-2</v>
      </c>
      <c r="K208">
        <f t="shared" si="12"/>
        <v>36.662281791044784</v>
      </c>
    </row>
    <row r="209" spans="1:12" ht="15.75" x14ac:dyDescent="0.25">
      <c r="A209" s="61" t="s">
        <v>47</v>
      </c>
      <c r="B209" s="64">
        <v>30</v>
      </c>
      <c r="C209" s="59">
        <f t="shared" si="13"/>
        <v>0.17677669529663689</v>
      </c>
      <c r="D209" s="63">
        <f t="shared" si="14"/>
        <v>27.577164466275356</v>
      </c>
      <c r="E209" s="63">
        <f t="shared" si="15"/>
        <v>16.546298679765211</v>
      </c>
      <c r="F209" s="63">
        <f t="shared" si="16"/>
        <v>9.9277792078591265</v>
      </c>
      <c r="H209">
        <f t="shared" si="11"/>
        <v>23.461169769816344</v>
      </c>
      <c r="I209">
        <f t="shared" si="10"/>
        <v>2.4530505191956467</v>
      </c>
      <c r="J209">
        <f t="shared" si="10"/>
        <v>9.9277792078591269E-3</v>
      </c>
      <c r="K209">
        <f t="shared" si="12"/>
        <v>25.92414806821985</v>
      </c>
    </row>
    <row r="210" spans="1:12" ht="15.75" x14ac:dyDescent="0.25">
      <c r="A210" s="61" t="s">
        <v>48</v>
      </c>
      <c r="B210" s="64">
        <v>35</v>
      </c>
      <c r="C210" s="59">
        <f t="shared" si="13"/>
        <v>0.12500000000000003</v>
      </c>
      <c r="D210" s="63">
        <f t="shared" si="14"/>
        <v>19.500000000000004</v>
      </c>
      <c r="E210" s="63">
        <f t="shared" si="15"/>
        <v>11.700000000000001</v>
      </c>
      <c r="F210" s="63">
        <f t="shared" si="16"/>
        <v>7.0200000000000014</v>
      </c>
      <c r="H210">
        <f t="shared" si="11"/>
        <v>16.589552238805972</v>
      </c>
      <c r="I210">
        <f t="shared" si="10"/>
        <v>1.7345686567164231</v>
      </c>
      <c r="J210">
        <f t="shared" si="10"/>
        <v>7.0200000000000011E-3</v>
      </c>
      <c r="K210">
        <f t="shared" si="12"/>
        <v>18.331140895522395</v>
      </c>
    </row>
    <row r="211" spans="1:12" ht="15.75" x14ac:dyDescent="0.2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1"/>
        <v>11.730584884908172</v>
      </c>
      <c r="I211">
        <f t="shared" si="10"/>
        <v>1.2265252595978233</v>
      </c>
      <c r="J211">
        <f t="shared" si="10"/>
        <v>4.9638896039295635E-3</v>
      </c>
      <c r="K211">
        <f t="shared" si="12"/>
        <v>12.962074034109925</v>
      </c>
    </row>
    <row r="212" spans="1:12" ht="15.75" x14ac:dyDescent="0.25">
      <c r="A212" s="61" t="s">
        <v>50</v>
      </c>
      <c r="B212" s="64">
        <v>45</v>
      </c>
      <c r="C212" s="59">
        <f t="shared" si="13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1"/>
        <v>8.2947761194029841</v>
      </c>
      <c r="I212">
        <f t="shared" si="10"/>
        <v>0.86728432835821145</v>
      </c>
      <c r="J212">
        <f t="shared" si="10"/>
        <v>3.5099999999999997E-3</v>
      </c>
      <c r="K212">
        <f t="shared" si="12"/>
        <v>9.1655704477611959</v>
      </c>
    </row>
    <row r="213" spans="1:12" ht="15.75" x14ac:dyDescent="0.25">
      <c r="A213" s="61" t="s">
        <v>51</v>
      </c>
      <c r="B213" s="64">
        <v>50</v>
      </c>
      <c r="C213" s="59">
        <f t="shared" si="13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1"/>
        <v>5.865292442454086</v>
      </c>
      <c r="I213">
        <f t="shared" si="10"/>
        <v>0.61326262979891166</v>
      </c>
      <c r="J213">
        <f t="shared" si="10"/>
        <v>2.4819448019647817E-3</v>
      </c>
      <c r="K213">
        <f t="shared" si="12"/>
        <v>6.4810370170549625</v>
      </c>
    </row>
    <row r="214" spans="1:12" ht="15.75" x14ac:dyDescent="0.25">
      <c r="A214" s="61" t="s">
        <v>52</v>
      </c>
      <c r="B214" s="64">
        <v>55</v>
      </c>
      <c r="C214" s="59">
        <f t="shared" si="13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1"/>
        <v>4.147388059701492</v>
      </c>
      <c r="I214">
        <f t="shared" si="10"/>
        <v>0.43364216417910573</v>
      </c>
      <c r="J214">
        <f t="shared" si="10"/>
        <v>1.7549999999999998E-3</v>
      </c>
      <c r="K214">
        <f t="shared" si="12"/>
        <v>4.5827852238805979</v>
      </c>
    </row>
    <row r="215" spans="1:12" ht="15.75" x14ac:dyDescent="0.2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75" x14ac:dyDescent="0.25">
      <c r="A216" s="72" t="s">
        <v>95</v>
      </c>
      <c r="B216" s="72"/>
      <c r="C216" s="72"/>
      <c r="D216" s="72"/>
      <c r="E216" s="72"/>
      <c r="F216" s="72"/>
    </row>
    <row r="217" spans="1:12" ht="15.75" x14ac:dyDescent="0.25">
      <c r="A217" s="73" t="s">
        <v>2</v>
      </c>
      <c r="B217" s="59"/>
      <c r="C217" s="59"/>
      <c r="D217" s="71" t="s">
        <v>58</v>
      </c>
      <c r="E217" s="71"/>
      <c r="F217" s="71"/>
    </row>
    <row r="218" spans="1:12" ht="15.75" x14ac:dyDescent="0.25">
      <c r="A218" s="73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75" x14ac:dyDescent="0.2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75" x14ac:dyDescent="0.2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75" x14ac:dyDescent="0.2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75" x14ac:dyDescent="0.2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75" x14ac:dyDescent="0.2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75" x14ac:dyDescent="0.2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75" x14ac:dyDescent="0.25">
      <c r="A225" s="61" t="s">
        <v>43</v>
      </c>
      <c r="B225" s="64">
        <v>10</v>
      </c>
      <c r="C225" s="59">
        <f t="shared" ref="C225:C234" si="17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75" x14ac:dyDescent="0.25">
      <c r="A226" s="61" t="s">
        <v>44</v>
      </c>
      <c r="B226" s="64">
        <v>15</v>
      </c>
      <c r="C226" s="59">
        <f t="shared" si="17"/>
        <v>0.5</v>
      </c>
      <c r="D226" s="62">
        <f t="shared" ref="D226:D232" si="18">$D$224*C226</f>
        <v>78</v>
      </c>
      <c r="E226" s="62">
        <f t="shared" ref="E226:E232" si="19">$E$224*C226</f>
        <v>46.8</v>
      </c>
      <c r="F226" s="62">
        <f t="shared" ref="F226:F232" si="20">$F$224*C226</f>
        <v>28.08</v>
      </c>
    </row>
    <row r="227" spans="1:6" ht="15.75" x14ac:dyDescent="0.25">
      <c r="A227" s="61" t="s">
        <v>45</v>
      </c>
      <c r="B227" s="64">
        <v>20</v>
      </c>
      <c r="C227" s="59">
        <f t="shared" si="17"/>
        <v>0.35355339059327379</v>
      </c>
      <c r="D227" s="62">
        <f t="shared" si="18"/>
        <v>55.154328932550712</v>
      </c>
      <c r="E227" s="62">
        <f t="shared" si="19"/>
        <v>33.092597359530423</v>
      </c>
      <c r="F227" s="62">
        <f t="shared" si="20"/>
        <v>19.855558415718253</v>
      </c>
    </row>
    <row r="228" spans="1:6" ht="15.75" x14ac:dyDescent="0.25">
      <c r="A228" s="61" t="s">
        <v>46</v>
      </c>
      <c r="B228" s="64">
        <v>25</v>
      </c>
      <c r="C228" s="59">
        <f t="shared" si="17"/>
        <v>0.25</v>
      </c>
      <c r="D228" s="62">
        <f t="shared" si="18"/>
        <v>39</v>
      </c>
      <c r="E228" s="62">
        <f t="shared" si="19"/>
        <v>23.4</v>
      </c>
      <c r="F228" s="62">
        <f t="shared" si="20"/>
        <v>14.04</v>
      </c>
    </row>
    <row r="229" spans="1:6" ht="15.75" x14ac:dyDescent="0.25">
      <c r="A229" s="61" t="s">
        <v>47</v>
      </c>
      <c r="B229" s="64">
        <v>30</v>
      </c>
      <c r="C229" s="59">
        <f t="shared" si="17"/>
        <v>0.17677669529663689</v>
      </c>
      <c r="D229" s="62">
        <f t="shared" si="18"/>
        <v>27.577164466275356</v>
      </c>
      <c r="E229" s="62">
        <f t="shared" si="19"/>
        <v>16.546298679765211</v>
      </c>
      <c r="F229" s="62">
        <f t="shared" si="20"/>
        <v>9.9277792078591265</v>
      </c>
    </row>
    <row r="230" spans="1:6" ht="15.75" x14ac:dyDescent="0.25">
      <c r="A230" s="61" t="s">
        <v>48</v>
      </c>
      <c r="B230" s="64">
        <v>35</v>
      </c>
      <c r="C230" s="59">
        <f t="shared" si="17"/>
        <v>0.12500000000000003</v>
      </c>
      <c r="D230" s="62">
        <f t="shared" si="18"/>
        <v>19.500000000000004</v>
      </c>
      <c r="E230" s="62">
        <f t="shared" si="19"/>
        <v>11.700000000000001</v>
      </c>
      <c r="F230" s="62">
        <f t="shared" si="20"/>
        <v>7.0200000000000014</v>
      </c>
    </row>
    <row r="231" spans="1:6" ht="15.75" x14ac:dyDescent="0.25">
      <c r="A231" s="61" t="s">
        <v>49</v>
      </c>
      <c r="B231" s="64">
        <v>40</v>
      </c>
      <c r="C231" s="59">
        <f t="shared" si="17"/>
        <v>8.8388347648318447E-2</v>
      </c>
      <c r="D231" s="62">
        <f t="shared" si="18"/>
        <v>13.788582233137678</v>
      </c>
      <c r="E231" s="62">
        <f t="shared" si="19"/>
        <v>8.2731493398826057</v>
      </c>
      <c r="F231" s="62">
        <f t="shared" si="20"/>
        <v>4.9638896039295632</v>
      </c>
    </row>
    <row r="232" spans="1:6" ht="15.75" x14ac:dyDescent="0.25">
      <c r="A232" s="61" t="s">
        <v>50</v>
      </c>
      <c r="B232" s="64">
        <v>45</v>
      </c>
      <c r="C232" s="59">
        <f t="shared" si="17"/>
        <v>6.25E-2</v>
      </c>
      <c r="D232" s="62">
        <f t="shared" si="18"/>
        <v>9.75</v>
      </c>
      <c r="E232" s="62">
        <f t="shared" si="19"/>
        <v>5.85</v>
      </c>
      <c r="F232" s="62">
        <f t="shared" si="20"/>
        <v>3.51</v>
      </c>
    </row>
    <row r="233" spans="1:6" ht="15.75" x14ac:dyDescent="0.2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75" x14ac:dyDescent="0.25">
      <c r="A234" s="61" t="s">
        <v>52</v>
      </c>
      <c r="B234" s="64">
        <v>55</v>
      </c>
      <c r="C234" s="59">
        <f t="shared" si="17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75" x14ac:dyDescent="0.25">
      <c r="A235" s="48"/>
      <c r="B235" s="48"/>
      <c r="C235" s="58"/>
      <c r="D235" s="48"/>
      <c r="E235" s="48"/>
      <c r="F235" s="48"/>
    </row>
    <row r="236" spans="1:6" ht="15.75" x14ac:dyDescent="0.25">
      <c r="A236" s="57" t="s">
        <v>96</v>
      </c>
      <c r="B236" s="52"/>
      <c r="C236" s="52"/>
      <c r="D236" s="52"/>
      <c r="E236" s="48"/>
      <c r="F236" s="48"/>
    </row>
    <row r="237" spans="1:6" ht="31.5" x14ac:dyDescent="0.2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75" x14ac:dyDescent="0.2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75" x14ac:dyDescent="0.2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2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2019-06-11T21:05:08Z</dcterms:modified>
</cp:coreProperties>
</file>