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Feb20\HHCoM\Config\"/>
    </mc:Choice>
  </mc:AlternateContent>
  <bookViews>
    <workbookView xWindow="0" yWindow="0" windowWidth="21600" windowHeight="9000" tabRatio="641" firstSheet="1" activeTab="2"/>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 i="8" l="1"/>
  <c r="L8" i="8"/>
  <c r="Q9" i="8"/>
  <c r="P9" i="8"/>
  <c r="O9" i="8"/>
  <c r="N9" i="8"/>
  <c r="M9" i="8"/>
  <c r="L9" i="8"/>
  <c r="I118" i="7" l="1"/>
  <c r="I119" i="7" s="1"/>
  <c r="J118" i="7" s="1"/>
  <c r="I115" i="7"/>
  <c r="J114" i="7" s="1"/>
  <c r="AE112" i="5"/>
  <c r="AE110" i="5"/>
  <c r="O170" i="10" l="1"/>
  <c r="N170" i="10"/>
  <c r="M170" i="10"/>
  <c r="L170" i="10"/>
  <c r="K170" i="10"/>
  <c r="J170" i="10"/>
  <c r="I170" i="10"/>
  <c r="O169" i="10"/>
  <c r="N169" i="10"/>
  <c r="M169" i="10"/>
  <c r="L169" i="10"/>
  <c r="K169" i="10"/>
  <c r="J169" i="10"/>
  <c r="I169" i="10"/>
  <c r="N173" i="10"/>
  <c r="L173" i="10"/>
  <c r="K173" i="10"/>
  <c r="J173" i="10"/>
  <c r="I173" i="10"/>
  <c r="O172" i="10"/>
  <c r="N172" i="10"/>
  <c r="M172" i="10"/>
  <c r="L172" i="10"/>
  <c r="K172" i="10"/>
  <c r="J172" i="10"/>
  <c r="I172" i="10"/>
  <c r="O171" i="10"/>
  <c r="N171" i="10"/>
  <c r="M171" i="10"/>
  <c r="L171" i="10"/>
  <c r="K171" i="10"/>
  <c r="J171" i="10"/>
  <c r="I171" i="10"/>
  <c r="O174" i="10"/>
  <c r="N174" i="10"/>
  <c r="M174" i="10"/>
  <c r="L174" i="10"/>
  <c r="K174" i="10"/>
  <c r="J174" i="10"/>
  <c r="I174" i="10"/>
  <c r="O173" i="10"/>
  <c r="M173" i="10"/>
  <c r="L100" i="4"/>
  <c r="N100" i="4"/>
  <c r="M100" i="4"/>
  <c r="O175" i="10"/>
  <c r="N175" i="10"/>
  <c r="M175" i="10"/>
  <c r="L175" i="10"/>
  <c r="K175" i="10"/>
  <c r="J175" i="10"/>
  <c r="I175" i="10"/>
  <c r="N119" i="7"/>
  <c r="S118" i="7" s="1"/>
  <c r="P94" i="7" s="1"/>
  <c r="N115" i="7"/>
  <c r="N98" i="4"/>
  <c r="M98" i="4"/>
  <c r="N97" i="4"/>
  <c r="M97" i="4"/>
  <c r="N99" i="4"/>
  <c r="M99" i="4"/>
  <c r="F123" i="7"/>
  <c r="G123" i="7" s="1"/>
  <c r="E123" i="7"/>
  <c r="D122" i="7"/>
  <c r="E122" i="7" s="1"/>
  <c r="F122" i="7" s="1"/>
  <c r="G122" i="7" s="1"/>
  <c r="D119" i="7"/>
  <c r="D115" i="7"/>
  <c r="H127" i="7" l="1"/>
  <c r="I127" i="7" s="1"/>
  <c r="H122" i="7"/>
  <c r="I122" i="7" s="1"/>
  <c r="O118" i="7"/>
  <c r="L94" i="7" s="1"/>
  <c r="S114" i="7"/>
  <c r="O94" i="7" s="1"/>
  <c r="O114" i="7"/>
  <c r="K94" i="7" s="1"/>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I42"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D107" i="5"/>
  <c r="W107" i="5"/>
  <c r="W106" i="5"/>
  <c r="H94" i="7"/>
  <c r="G94" i="7"/>
  <c r="E118" i="7"/>
  <c r="D94" i="7" s="1"/>
  <c r="E114" i="7"/>
  <c r="C94" i="7" s="1"/>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I104" i="5"/>
  <c r="H104" i="5"/>
  <c r="G104" i="5"/>
  <c r="F104" i="5"/>
  <c r="E104" i="5"/>
  <c r="H106" i="5" l="1"/>
  <c r="D121" i="5"/>
  <c r="I106" i="5"/>
  <c r="E106" i="5"/>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O72" i="7" l="1"/>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F191" i="4" l="1"/>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M42" i="12" s="1"/>
  <c r="F44" i="12" s="1"/>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C114" i="10" s="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E109" i="10" l="1"/>
  <c r="O99" i="10" s="1"/>
  <c r="J109" i="10"/>
  <c r="M92" i="10" s="1"/>
  <c r="N104" i="10"/>
  <c r="O97" i="10"/>
  <c r="N97" i="10"/>
  <c r="N96" i="10"/>
  <c r="E85" i="10"/>
  <c r="L71" i="10" s="1"/>
  <c r="O106" i="10"/>
  <c r="O98" i="10"/>
  <c r="L47" i="10"/>
  <c r="N103" i="10"/>
  <c r="N95" i="10"/>
  <c r="N94" i="10"/>
  <c r="O102" i="10"/>
  <c r="O94" i="10"/>
  <c r="N91" i="10"/>
  <c r="N101" i="10"/>
  <c r="O93" i="10"/>
  <c r="O91" i="10"/>
  <c r="N100" i="10"/>
  <c r="N92" i="10"/>
  <c r="O100" i="10"/>
  <c r="O92" i="10"/>
  <c r="O107"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8" i="10" l="1"/>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<sst xmlns="http://schemas.openxmlformats.org/spreadsheetml/2006/main" count="3052" uniqueCount="1298">
  <si>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</si>
  <si>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</si>
  <si>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</si>
  <si>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</si>
  <si>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</si>
  <si>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</si>
  <si>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</si>
  <si>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</si>
  <si>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</si>
  <si>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</si>
  <si>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</si>
  <si>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</si>
  <si>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</si>
  <si>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</si>
  <si>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</si>
  <si>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</si>
  <si>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</si>
  <si>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</si>
  <si>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</si>
  <si>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</si>
  <si>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</si>
  <si>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</si>
  <si>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</si>
  <si>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</si>
  <si>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</si>
  <si>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</si>
  <si>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</si>
  <si>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</si>
  <si>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</si>
  <si>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</si>
  <si>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</si>
  <si>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</si>
  <si>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</si>
  <si>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</si>
  <si>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</si>
  <si>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</si>
  <si>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</si>
  <si>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</si>
  <si>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</si>
  <si>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</si>
  <si>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</si>
  <si>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</si>
  <si>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</si>
  <si>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</si>
  <si>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</si>
  <si>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</si>
  <si>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</si>
  <si>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</si>
  <si>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</si>
  <si>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</si>
  <si>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</si>
  <si>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</si>
  <si>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</si>
  <si>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</si>
  <si>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</si>
  <si>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</si>
  <si>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</si>
  <si>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</si>
  <si>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</si>
  <si>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</si>
  <si>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</si>
  <si>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</si>
  <si>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</si>
  <si>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</si>
  <si>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</si>
  <si>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</si>
  <si>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</si>
  <si>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</si>
  <si>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</si>
  <si>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</si>
  <si>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</si>
  <si>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</si>
  <si>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</si>
  <si>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</si>
  <si>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</si>
  <si>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</si>
  <si>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</si>
  <si>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</si>
  <si>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</si>
  <si>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</si>
  <si>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</si>
  <si>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</si>
  <si>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</si>
  <si>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</si>
  <si>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</si>
  <si>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</si>
  <si>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</si>
  <si>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</si>
  <si>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</si>
  <si>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</si>
  <si>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</si>
  <si>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</si>
  <si>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</si>
  <si>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</si>
  <si>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</si>
  <si>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</si>
  <si>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</si>
  <si>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</si>
  <si>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</si>
  <si>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</si>
  <si>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</si>
  <si>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</si>
  <si>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</si>
  <si>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</si>
  <si>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</si>
  <si>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</si>
  <si>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</si>
  <si>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</si>
  <si>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</si>
  <si>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</si>
  <si>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</si>
  <si>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</si>
  <si>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</si>
  <si>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</si>
  <si>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</si>
  <si>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</si>
  <si>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</si>
  <si>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</si>
  <si>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</si>
  <si>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</si>
  <si>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</si>
  <si>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</si>
  <si>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</si>
  <si>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</si>
  <si>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</si>
  <si>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</si>
  <si>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</si>
  <si>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</si>
  <si>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</si>
  <si>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</si>
  <si>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</si>
  <si>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</si>
  <si>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</si>
  <si>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</si>
  <si>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</si>
  <si>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</si>
  <si>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</si>
  <si>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</si>
  <si>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</si>
  <si>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</si>
  <si>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</si>
  <si>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</si>
  <si>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</si>
  <si>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</si>
  <si>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</si>
  <si>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</si>
  <si>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</si>
  <si>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</si>
  <si>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</si>
  <si>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</si>
  <si>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</si>
  <si>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</si>
  <si>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</si>
  <si>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</si>
  <si>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</si>
  <si>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</si>
  <si>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</si>
  <si>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</si>
  <si>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</si>
  <si>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</si>
  <si>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</si>
  <si>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</si>
  <si>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</si>
  <si>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</si>
  <si>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</si>
  <si>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</si>
  <si>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</si>
  <si>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</si>
  <si>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</si>
  <si>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</si>
  <si>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</si>
  <si>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</si>
  <si>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</si>
  <si>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</si>
  <si>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</si>
  <si>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</si>
  <si>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</si>
  <si>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</si>
  <si>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</si>
  <si>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</si>
  <si>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</si>
  <si>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</si>
  <si>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</si>
  <si>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</si>
  <si>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</si>
  <si>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</si>
  <si>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</si>
  <si>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</si>
  <si>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</si>
  <si>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</si>
  <si>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</si>
  <si>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</si>
  <si>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</si>
  <si>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</si>
  <si>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</si>
  <si>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</si>
  <si>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</si>
  <si>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</si>
  <si>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</si>
  <si>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</si>
  <si>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</si>
  <si>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</si>
  <si>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</si>
  <si>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</si>
  <si>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</si>
  <si>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</si>
  <si>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</si>
  <si>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</si>
  <si>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</si>
  <si>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</si>
  <si>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</si>
  <si>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</si>
  <si>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</si>
  <si>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</si>
  <si>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</si>
  <si>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</si>
  <si>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</si>
  <si>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</si>
  <si>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</si>
  <si>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</si>
  <si>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</si>
  <si>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</si>
  <si>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</si>
  <si>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</si>
  <si>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</si>
  <si>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</si>
  <si>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</si>
  <si>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</si>
  <si>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</si>
  <si>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</si>
  <si>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</si>
  <si>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</si>
  <si>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</si>
  <si>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</si>
  <si>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</si>
  <si>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</si>
  <si>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</si>
  <si>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</si>
  <si>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</si>
  <si>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</si>
  <si>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</si>
  <si>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</si>
  <si>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</si>
  <si>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</si>
  <si>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</si>
  <si>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</si>
  <si>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</si>
  <si>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</si>
  <si>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</si>
  <si>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</si>
  <si>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</si>
  <si>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</si>
  <si>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</si>
  <si>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</si>
  <si>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</si>
  <si>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</si>
  <si>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</si>
  <si>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</si>
  <si>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</si>
  <si>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</si>
  <si>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</si>
  <si>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</si>
  <si>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</si>
  <si>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</si>
  <si>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</si>
  <si>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</si>
  <si>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</si>
  <si>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</si>
  <si>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</si>
  <si>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</si>
  <si>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</si>
  <si>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</si>
  <si>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</si>
  <si>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</si>
  <si>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</si>
  <si>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</si>
  <si>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</si>
  <si>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</si>
  <si>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</si>
  <si>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</si>
  <si>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</si>
  <si>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</si>
  <si>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</si>
  <si>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</si>
  <si>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</si>
  <si>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</si>
  <si>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</si>
  <si>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</si>
  <si>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</si>
  <si>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</si>
  <si>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</si>
  <si>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</si>
  <si>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</si>
  <si>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</si>
  <si>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</si>
  <si>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</si>
  <si>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</si>
  <si>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</si>
  <si>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</si>
  <si>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</si>
  <si>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</si>
  <si>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</si>
  <si>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</si>
  <si>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</si>
  <si>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</si>
  <si>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</si>
  <si>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</si>
  <si>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</si>
  <si>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</si>
  <si>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</si>
  <si>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</si>
  <si>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</si>
  <si>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</si>
  <si>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</si>
  <si>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</si>
  <si>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</si>
  <si>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</si>
  <si>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</si>
  <si>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</si>
  <si>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</si>
  <si>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</si>
  <si>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</si>
  <si>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</si>
  <si>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</si>
  <si>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</si>
  <si>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</si>
  <si>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</si>
  <si>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</si>
  <si>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</si>
  <si>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</si>
  <si>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</si>
  <si>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</si>
  <si>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</si>
  <si>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</si>
  <si>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</si>
  <si>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</si>
  <si>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</si>
  <si>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</si>
  <si>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</si>
  <si>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</si>
  <si>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</si>
  <si>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</si>
  <si>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</si>
  <si>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</si>
  <si>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</si>
  <si>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</si>
  <si>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</si>
  <si>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</si>
  <si>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</si>
  <si>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</si>
  <si>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</si>
  <si>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</si>
  <si>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</si>
  <si>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</si>
  <si>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</si>
  <si>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</si>
  <si>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</si>
  <si>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</si>
  <si>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</si>
  <si>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</si>
  <si>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</si>
  <si>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</si>
  <si>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</si>
  <si>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</si>
  <si>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</si>
  <si>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</si>
  <si>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</si>
  <si>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</si>
  <si>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</si>
  <si>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</si>
  <si>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</si>
  <si>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</si>
  <si>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</si>
  <si>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</si>
  <si>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</si>
  <si>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</si>
  <si>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</si>
  <si>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</si>
  <si>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</si>
  <si>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</si>
  <si>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</si>
  <si>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</si>
  <si>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</si>
  <si>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</si>
  <si>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</si>
  <si>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</si>
  <si>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</si>
  <si>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</si>
  <si>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</si>
  <si>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</si>
  <si>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</si>
  <si>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</si>
  <si>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</si>
  <si>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</si>
  <si>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</si>
  <si>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</si>
  <si>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</si>
  <si>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</si>
  <si>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</si>
  <si>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</si>
  <si>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</si>
  <si>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</si>
  <si>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</si>
  <si>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</si>
  <si>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</si>
  <si>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</si>
  <si>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</si>
  <si>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</si>
  <si>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</si>
  <si>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</si>
  <si>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</si>
  <si>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</si>
  <si>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</si>
  <si>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</si>
  <si>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</si>
  <si>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</si>
  <si>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</si>
  <si>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</si>
  <si>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</si>
  <si>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</si>
  <si>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</si>
  <si>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</si>
  <si>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</si>
  <si>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</si>
  <si>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</si>
  <si>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</si>
  <si>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</si>
  <si>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</si>
  <si>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</si>
  <si>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</si>
  <si>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</si>
  <si>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</si>
  <si>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</si>
  <si>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</si>
  <si>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</si>
  <si>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</si>
  <si>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</si>
  <si>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</si>
  <si>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</si>
  <si>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</si>
  <si>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</si>
  <si>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</si>
  <si>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</si>
  <si>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</si>
  <si>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</si>
  <si>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</si>
  <si>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</si>
  <si>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</si>
  <si>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</si>
  <si>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</si>
  <si>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</si>
  <si>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</si>
  <si>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</si>
  <si>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</si>
  <si>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</si>
  <si>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</si>
  <si>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</si>
  <si>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</si>
  <si>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</si>
  <si>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</si>
  <si>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</si>
  <si>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</si>
  <si>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</si>
  <si>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</si>
  <si>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</si>
  <si>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</si>
  <si>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</si>
  <si>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</si>
  <si>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</si>
  <si>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</si>
  <si>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</si>
  <si>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</si>
  <si>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</si>
  <si>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</si>
  <si>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</si>
  <si>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</si>
  <si>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</si>
  <si>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</si>
  <si>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</si>
  <si>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</si>
  <si>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</si>
  <si>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</si>
  <si>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</si>
  <si>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</si>
  <si>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</si>
  <si>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</si>
  <si>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</si>
  <si>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</si>
  <si>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</si>
  <si>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</si>
  <si>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</si>
  <si>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</si>
  <si>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</si>
  <si>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</si>
  <si>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</si>
  <si>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</si>
  <si>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</si>
  <si>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</si>
  <si>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</si>
  <si>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</si>
  <si>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</si>
  <si>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</si>
  <si>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</si>
  <si>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</si>
  <si>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</si>
  <si>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</si>
  <si>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</si>
  <si>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</si>
  <si>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</si>
  <si>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</si>
  <si>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</si>
  <si>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</si>
  <si>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</si>
  <si>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</si>
  <si>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</si>
  <si>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</si>
  <si>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</si>
  <si>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</si>
  <si>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</si>
  <si>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</si>
  <si>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</si>
  <si>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</si>
  <si>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</si>
  <si>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</si>
  <si>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</si>
  <si>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</si>
  <si>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</si>
  <si>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</si>
  <si>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</si>
  <si>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</si>
  <si>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</si>
  <si>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</si>
  <si>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</si>
  <si>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</si>
  <si>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</si>
  <si>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</si>
  <si>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</si>
  <si>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</si>
  <si>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</si>
  <si>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</si>
  <si>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</si>
  <si>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</si>
  <si>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</si>
  <si>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</si>
  <si>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</si>
  <si>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</si>
  <si>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</si>
  <si>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</si>
  <si>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</si>
  <si>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</si>
  <si>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</si>
  <si>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</si>
  <si>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</si>
  <si>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</si>
  <si>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</si>
  <si>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</si>
  <si>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</si>
  <si>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</si>
  <si>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</si>
  <si>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</si>
  <si>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</si>
  <si>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</si>
  <si>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</si>
  <si>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</si>
  <si>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</si>
  <si>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</si>
  <si>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</si>
  <si>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</si>
  <si>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</si>
  <si>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</si>
  <si>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</si>
  <si>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</si>
  <si>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</si>
  <si>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</si>
  <si>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</si>
  <si>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</si>
  <si>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</si>
  <si>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</si>
  <si>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</si>
  <si>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</si>
  <si>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</si>
  <si>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</si>
  <si>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</si>
  <si>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</si>
  <si>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</si>
  <si>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</si>
  <si>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</si>
  <si>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</si>
  <si>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</si>
  <si>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</si>
  <si>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</si>
  <si>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</si>
  <si>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</si>
  <si>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</si>
  <si>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</si>
  <si>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</si>
  <si>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</si>
  <si>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</si>
  <si>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</si>
  <si>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</si>
  <si>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</si>
  <si>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</si>
  <si>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</si>
  <si>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</si>
  <si>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</si>
  <si>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</si>
  <si>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</si>
  <si>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</si>
  <si>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</si>
  <si>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</si>
  <si>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</si>
  <si>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</si>
  <si>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</si>
  <si>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</si>
  <si>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</si>
  <si>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</si>
  <si>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</si>
  <si>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</si>
  <si>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</si>
  <si>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</si>
  <si>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</si>
  <si>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</si>
  <si>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</si>
  <si>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</si>
  <si>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</si>
  <si>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</si>
  <si>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</si>
  <si>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</si>
  <si>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</si>
  <si>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</si>
  <si>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</si>
  <si>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</si>
  <si>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</si>
  <si>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</si>
  <si>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</si>
  <si>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</si>
  <si>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</si>
  <si>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</si>
  <si>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</si>
  <si>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</si>
  <si>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</si>
  <si>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</si>
  <si>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</si>
  <si>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</si>
  <si>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</si>
  <si>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</si>
  <si>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</si>
  <si>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</si>
  <si>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</si>
  <si>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</si>
  <si>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</si>
  <si>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</si>
  <si>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</si>
  <si>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</si>
  <si>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</si>
  <si>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</si>
  <si>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</si>
  <si>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</si>
  <si>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</si>
  <si>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</si>
  <si>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</si>
  <si>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</si>
  <si>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</si>
  <si>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</si>
  <si>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</si>
  <si>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</si>
  <si>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</si>
  <si>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</si>
  <si>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</si>
  <si>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</si>
  <si>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</si>
  <si>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</si>
  <si>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</si>
  <si>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</si>
  <si>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</si>
  <si>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</si>
  <si>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</si>
  <si>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</si>
  <si>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</si>
  <si>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</si>
  <si>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</si>
  <si>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</si>
  <si>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</si>
  <si>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</si>
  <si>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</si>
  <si>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</si>
  <si>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</si>
  <si>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</si>
  <si>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</si>
  <si>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</si>
  <si>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</si>
  <si>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</si>
  <si>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</si>
  <si>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</si>
  <si>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</si>
  <si>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</si>
  <si>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</si>
  <si>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</si>
  <si>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</si>
  <si>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</si>
  <si>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</si>
  <si>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</si>
  <si>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</si>
  <si>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</si>
  <si>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</si>
  <si>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</si>
  <si>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</si>
  <si>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</si>
  <si>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</si>
  <si>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</si>
  <si>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</si>
  <si>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</si>
  <si>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</si>
  <si>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</si>
  <si>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</si>
  <si>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</si>
  <si>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</si>
  <si>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</si>
  <si>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</si>
  <si>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</si>
  <si>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</si>
  <si>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</si>
  <si>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</si>
  <si>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</si>
  <si>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</si>
  <si>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</si>
  <si>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</si>
  <si>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</si>
  <si>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</si>
  <si>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</si>
  <si>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</si>
  <si>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</si>
  <si>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</si>
  <si>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</si>
  <si>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</si>
  <si>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</si>
  <si>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</si>
  <si>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</si>
  <si>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</si>
  <si>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</si>
  <si>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</si>
  <si>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</si>
  <si>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</si>
  <si>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</si>
  <si>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</si>
  <si>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</si>
  <si>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</si>
  <si>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</si>
  <si>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</si>
  <si>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</si>
  <si>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</si>
  <si>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</si>
  <si>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</si>
  <si>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</si>
  <si>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</si>
  <si>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</si>
  <si>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</si>
  <si>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</si>
  <si>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</si>
  <si>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</si>
  <si>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</si>
  <si>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</si>
  <si>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</si>
  <si>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</si>
  <si>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</si>
  <si>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</si>
  <si>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</si>
  <si>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</si>
  <si>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</si>
  <si>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</si>
  <si>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</si>
  <si>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</si>
  <si>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</si>
  <si>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</si>
  <si>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</si>
  <si>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</si>
  <si>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</si>
  <si>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</si>
  <si>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</si>
  <si>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</si>
  <si>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</si>
  <si>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</si>
  <si>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</si>
  <si>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</si>
  <si>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</si>
  <si>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</si>
  <si>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</si>
  <si>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</si>
  <si>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</si>
  <si>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</si>
  <si>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</si>
  <si>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</si>
  <si>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</si>
  <si>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</si>
  <si>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</si>
  <si>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</si>
  <si>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</si>
  <si>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</si>
  <si>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</si>
  <si>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</si>
  <si>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</si>
  <si>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</si>
  <si>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</si>
  <si>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</si>
  <si>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</si>
  <si>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</si>
  <si>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</si>
  <si>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</si>
  <si>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</si>
  <si>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</si>
  <si>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</si>
  <si>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</si>
  <si>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</si>
  <si>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</si>
  <si>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</si>
  <si>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</si>
  <si>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</si>
  <si>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</si>
  <si>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</si>
  <si>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</si>
  <si>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</si>
  <si>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</si>
  <si>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</si>
  <si>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</si>
  <si>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</si>
  <si>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</si>
  <si>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</si>
  <si>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</si>
  <si>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</si>
  <si>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</si>
  <si>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</si>
  <si>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</si>
  <si>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</si>
  <si>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</si>
  <si>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</si>
  <si>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</si>
  <si>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</si>
  <si>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</si>
  <si>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</si>
  <si>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</si>
  <si>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</si>
  <si>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</si>
  <si>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</si>
  <si>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</si>
  <si>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</si>
  <si>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</si>
  <si>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</si>
  <si>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</si>
  <si>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</si>
  <si>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</si>
  <si>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</si>
  <si>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</si>
  <si>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</si>
  <si>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</si>
  <si>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</si>
  <si>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</si>
  <si>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</si>
  <si>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</si>
  <si>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</si>
  <si>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</si>
  <si>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</si>
  <si>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</si>
  <si>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</si>
  <si>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</si>
  <si>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</si>
  <si>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</si>
  <si>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</si>
  <si>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</si>
  <si>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</si>
  <si>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</si>
  <si>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</si>
  <si>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</si>
  <si>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</si>
  <si>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</si>
  <si>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</si>
  <si>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</si>
  <si>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</si>
  <si>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</si>
  <si>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</si>
  <si>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</si>
  <si>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</si>
  <si>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</si>
  <si>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</si>
  <si>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</si>
  <si>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</si>
  <si>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</si>
  <si>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</si>
  <si>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</si>
  <si>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</si>
  <si>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</si>
  <si>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</si>
  <si>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</si>
  <si>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</si>
  <si>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</si>
  <si>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</si>
  <si>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</si>
  <si>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</si>
  <si>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</si>
  <si>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</si>
  <si>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</si>
  <si>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</si>
  <si>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</si>
  <si>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</si>
  <si>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</si>
  <si>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</si>
  <si>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</si>
  <si>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</si>
  <si>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</si>
  <si>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</si>
  <si>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</si>
  <si>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</si>
  <si>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</si>
  <si>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</si>
  <si>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</si>
  <si>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</si>
  <si>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</si>
  <si>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</si>
  <si>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</si>
  <si>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</si>
  <si>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</si>
  <si>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</si>
  <si>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</si>
  <si>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</si>
  <si>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</si>
  <si>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</si>
  <si>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</si>
  <si>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</si>
  <si>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</si>
  <si>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</si>
  <si>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</si>
  <si>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</si>
  <si>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</si>
  <si>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</si>
  <si>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</si>
  <si>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</si>
  <si>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</si>
  <si>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</si>
  <si>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</si>
  <si>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</si>
  <si>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</si>
  <si>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</si>
  <si>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</si>
  <si>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</si>
  <si>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</si>
  <si>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</si>
  <si>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</si>
  <si>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</si>
  <si>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</si>
  <si>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</si>
  <si>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</si>
  <si>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</si>
  <si>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</si>
  <si>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</si>
  <si>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</si>
  <si>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</si>
  <si>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</si>
  <si>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</si>
  <si>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</si>
  <si>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</si>
  <si>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</si>
  <si>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</si>
  <si>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</si>
  <si>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</si>
  <si>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</si>
  <si>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</si>
  <si>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</si>
  <si>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</si>
  <si>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</si>
  <si>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</si>
  <si>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</si>
  <si>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</si>
  <si>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</si>
  <si>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</si>
  <si>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</si>
  <si>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</si>
  <si>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</si>
  <si>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</si>
  <si>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</si>
  <si>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</si>
  <si>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</si>
  <si>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</si>
  <si>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</si>
  <si>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</si>
  <si>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</si>
  <si>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</si>
  <si>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</si>
  <si>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</si>
  <si>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</si>
  <si>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</si>
  <si>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</si>
  <si>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</si>
  <si>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</si>
  <si>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</si>
  <si>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</si>
  <si>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</si>
  <si>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</si>
  <si>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</si>
  <si>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</si>
  <si>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</si>
  <si>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</si>
  <si>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</si>
  <si>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</si>
  <si>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</si>
  <si>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</si>
  <si>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</si>
  <si>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</si>
  <si>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</si>
  <si>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</si>
  <si>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</si>
  <si>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</si>
  <si>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</si>
  <si>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</si>
  <si>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</si>
  <si>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</si>
  <si>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</si>
  <si>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</si>
  <si>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</si>
  <si>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</si>
  <si>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</si>
  <si>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</si>
  <si>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</si>
  <si>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</si>
  <si>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</si>
  <si>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</si>
  <si>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</si>
  <si>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</si>
  <si>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</si>
  <si>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</si>
  <si>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</si>
  <si>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</si>
  <si>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</si>
  <si>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</si>
  <si>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</si>
  <si>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</si>
  <si>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</si>
  <si>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</si>
  <si>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</si>
  <si>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</si>
  <si>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</si>
  <si>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</si>
  <si>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</si>
  <si>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</si>
  <si>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</si>
  <si>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</si>
  <si>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</si>
  <si>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</si>
  <si>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</si>
  <si>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</si>
  <si>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</si>
  <si>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</si>
  <si>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</si>
  <si>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</si>
  <si>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</si>
  <si>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</si>
  <si>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</si>
  <si>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</si>
  <si>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</si>
  <si>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</si>
  <si>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</si>
  <si>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</si>
  <si>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</si>
  <si>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</si>
  <si>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</si>
  <si>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</si>
  <si>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</si>
  <si>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</si>
  <si>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</si>
  <si>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</si>
  <si>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</si>
  <si>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</si>
  <si>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</si>
  <si>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</si>
  <si>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</si>
  <si>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</si>
  <si>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</si>
  <si>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</si>
  <si>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</si>
  <si>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</si>
  <si>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</si>
  <si>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</si>
  <si>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</si>
  <si>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</si>
  <si>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</si>
  <si>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</si>
  <si>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</si>
  <si>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</si>
  <si>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</si>
  <si>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</si>
  <si>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</si>
  <si>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</si>
  <si>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</si>
  <si>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</si>
  <si>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</si>
  <si>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</si>
  <si>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</si>
  <si>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</si>
  <si>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</si>
  <si>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</si>
  <si>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</si>
  <si>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</si>
  <si>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</si>
  <si>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</si>
  <si>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</si>
  <si>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</si>
  <si>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</si>
  <si>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</si>
  <si>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</si>
  <si>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</si>
  <si>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</si>
  <si>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</si>
  <si>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</si>
  <si>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</si>
  <si>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</si>
  <si>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</si>
  <si>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</si>
  <si>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</si>
  <si>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</si>
  <si>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</si>
  <si>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</si>
  <si>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</si>
  <si>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</si>
  <si>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</si>
  <si>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</si>
  <si>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</si>
  <si>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</si>
  <si>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</si>
  <si>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</si>
  <si>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</si>
  <si>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</si>
  <si>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</si>
  <si>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</si>
  <si>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</si>
  <si>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</si>
  <si>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</si>
  <si>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</si>
  <si>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</si>
  <si>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</si>
  <si>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</si>
  <si>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</si>
  <si>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</si>
  <si>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</si>
  <si>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</si>
  <si>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</si>
  <si>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</si>
  <si>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</si>
  <si>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</si>
  <si>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</si>
  <si>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</si>
  <si>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</si>
  <si>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</si>
  <si>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</si>
  <si>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</si>
  <si>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</si>
  <si>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</si>
  <si>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</si>
  <si>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</si>
  <si>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</si>
  <si>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</si>
  <si>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</si>
  <si>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</si>
  <si>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</si>
  <si>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</si>
  <si>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</si>
  <si>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</si>
  <si>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</si>
  <si>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</si>
  <si>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</si>
  <si>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</si>
  <si>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</si>
  <si>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</si>
  <si>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</si>
  <si>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</si>
  <si>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</si>
  <si>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</si>
  <si>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</si>
  <si>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</si>
  <si>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</si>
  <si>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</si>
  <si>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</si>
  <si>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</si>
  <si>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</si>
  <si>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</si>
  <si>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</si>
  <si>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</si>
  <si>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</si>
  <si>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</si>
  <si>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</si>
  <si>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</si>
  <si>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</si>
  <si>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</si>
  <si>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</si>
  <si>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</si>
  <si>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</si>
  <si>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</si>
  <si>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</si>
  <si>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</si>
  <si>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</si>
  <si>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</si>
  <si>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</si>
  <si>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</si>
  <si>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</si>
  <si>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</si>
  <si>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</si>
  <si>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</si>
  <si>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</si>
  <si>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</si>
  <si>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</si>
  <si>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</si>
  <si>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</si>
  <si>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</si>
  <si>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</si>
  <si>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</si>
  <si>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</si>
  <si>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</si>
  <si>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</si>
  <si>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</si>
  <si>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</si>
  <si>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</si>
  <si>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</si>
  <si>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</si>
  <si>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</si>
  <si>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</si>
  <si>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</si>
  <si>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</si>
  <si>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</si>
  <si>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</si>
  <si>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</si>
  <si>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</si>
  <si>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</si>
  <si>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</si>
  <si>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</si>
  <si>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</si>
  <si>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</si>
  <si>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</si>
  <si>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</si>
  <si>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</si>
  <si>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</si>
  <si>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</si>
  <si>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</si>
  <si>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</si>
  <si>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</si>
  <si>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Popuation validataion</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</si>
  <si>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</si>
  <si>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</si>
  <si>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</si>
  <si>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</si>
  <si>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</si>
  <si>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</si>
  <si>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</si>
  <si>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</si>
  <si>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</si>
  <si>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</si>
  <si>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</si>
  <si>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</si>
  <si>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</si>
  <si>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</si>
  <si>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</si>
  <si>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</si>
  <si>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</si>
  <si>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</si>
  <si>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</si>
  <si>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</si>
  <si>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</si>
  <si>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</si>
  <si>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</si>
  <si>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</si>
  <si>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</si>
  <si>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</si>
  <si>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</si>
  <si>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</si>
  <si>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</si>
  <si>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</si>
  <si>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</si>
  <si>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</si>
  <si>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</si>
  <si>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</si>
  <si>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</si>
  <si>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</si>
  <si>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</si>
  <si>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</si>
  <si>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</si>
  <si>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</si>
  <si>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</si>
  <si>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</si>
  <si>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</si>
  <si>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</si>
  <si>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</si>
  <si>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</si>
  <si>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</si>
  <si>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</si>
  <si>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</si>
  <si>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 xml:space="preserve">(15-19), </t>
  </si>
  <si>
    <t xml:space="preserve">(20-24), </t>
  </si>
  <si>
    <t xml:space="preserve">(25-29), </t>
  </si>
  <si>
    <t xml:space="preserve">(30-39), </t>
  </si>
  <si>
    <t xml:space="preserve">(40-49), </t>
  </si>
  <si>
    <t>(50+)</t>
  </si>
  <si>
    <t>*add 3% non-medical with increase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</si>
</sst>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4">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cellStyleXfs>
  <cellXfs count="83">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0" borderId="0" xfId="0" applyAlignment="1">
      <alignment horizontal="center"/>
    </xf>
    <xf numFmtId="0" fontId="0" fillId="37" borderId="0" xfId="0" applyFill="1"/>
  </cellXfs>
  <cellStyles count="5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B07AD8"/>
      <color rgb="FFFF938B"/>
      <color rgb="FFC59EE2"/>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Fertility!$C$94:$U$94</c:f>
              <c:numCache>
                <c:formatCode>##0.0;\-##0.0;0</c:formatCode>
                <c:ptCount val="19"/>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pt idx="15">
                  <c:v>65.022000000000006</c:v>
                </c:pt>
                <c:pt idx="16">
                  <c:v>60.552999999999997</c:v>
                </c:pt>
                <c:pt idx="17">
                  <c:v>56.177</c:v>
                </c:pt>
                <c:pt idx="18">
                  <c:v>52.183</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Fertility!$C$95:$U$95</c:f>
              <c:numCache>
                <c:formatCode>##0.0;\-##0.0;0</c:formatCode>
                <c:ptCount val="19"/>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pt idx="15">
                  <c:v>154.726</c:v>
                </c:pt>
                <c:pt idx="16">
                  <c:v>145.71299999999999</c:v>
                </c:pt>
                <c:pt idx="17">
                  <c:v>137.16499999999999</c:v>
                </c:pt>
                <c:pt idx="18">
                  <c:v>129.738</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Fertility!$C$96:$U$96</c:f>
              <c:numCache>
                <c:formatCode>##0.0;\-##0.0;0</c:formatCode>
                <c:ptCount val="19"/>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pt idx="15">
                  <c:v>164.82400000000001</c:v>
                </c:pt>
                <c:pt idx="16">
                  <c:v>159.05699999999999</c:v>
                </c:pt>
                <c:pt idx="17">
                  <c:v>153.62100000000001</c:v>
                </c:pt>
                <c:pt idx="18">
                  <c:v>149.28700000000001</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Fertility!$C$97:$U$97</c:f>
              <c:numCache>
                <c:formatCode>##0.0;\-##0.0;0</c:formatCode>
                <c:ptCount val="19"/>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pt idx="15">
                  <c:v>112.6</c:v>
                </c:pt>
                <c:pt idx="16">
                  <c:v>106.702</c:v>
                </c:pt>
                <c:pt idx="17">
                  <c:v>101.782</c:v>
                </c:pt>
                <c:pt idx="18">
                  <c:v>98.244</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chemeClr val="accent5"/>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Fertility!$C$98:$U$98</c:f>
              <c:numCache>
                <c:formatCode>##0.0;\-##0.0;0</c:formatCode>
                <c:ptCount val="19"/>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pt idx="15">
                  <c:v>68.501999999999995</c:v>
                </c:pt>
                <c:pt idx="16">
                  <c:v>62.488</c:v>
                </c:pt>
                <c:pt idx="17">
                  <c:v>57.558999999999997</c:v>
                </c:pt>
                <c:pt idx="18">
                  <c:v>53.819000000000003</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Fertility!$C$99:$U$99</c:f>
              <c:numCache>
                <c:formatCode>##0.0;\-##0.0;0</c:formatCode>
                <c:ptCount val="19"/>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pt idx="15">
                  <c:v>25.962</c:v>
                </c:pt>
                <c:pt idx="16">
                  <c:v>22.911000000000001</c:v>
                </c:pt>
                <c:pt idx="17">
                  <c:v>20.411999999999999</c:v>
                </c:pt>
                <c:pt idx="18">
                  <c:v>18.466000000000001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Fertility!$C$100:$U$100</c:f>
              <c:numCache>
                <c:formatCode>##0.0;\-##0.0;0</c:formatCode>
                <c:ptCount val="19"/>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pt idx="15">
                  <c:v>15.544</c:v>
                </c:pt>
                <c:pt idx="16">
                  <c:v>13.076000000000001</c:v>
                </c:pt>
                <c:pt idx="17">
                  <c:v>11.023999999999999</c:v>
                </c:pt>
                <c:pt idx="18">
                  <c:v>9.3629999999999995</c:v>
                </c:pt>
              </c:numCache>
            </c:numRef>
          </c:val>
          <c:smooth val="0"/>
          <c:extLst>
            <c:ext xmlns:c16="http://schemas.microsoft.com/office/drawing/2014/chart" uri="{C3380CC4-5D6E-409C-BE32-E72D297353CC}">
              <c16:uniqueId val="{00000006-0FF6-45FF-BD85-1476F7F79997}"/>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477046789770513E-2"/>
                  <c:y val="0.1092584218003373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Fertility!$K$93:$P$93</c:f>
              <c:strCache>
                <c:ptCount val="6"/>
                <c:pt idx="0">
                  <c:v>1990-1995</c:v>
                </c:pt>
                <c:pt idx="1">
                  <c:v>1995-2000</c:v>
                </c:pt>
                <c:pt idx="2">
                  <c:v>2000-2005</c:v>
                </c:pt>
                <c:pt idx="3">
                  <c:v>2005-2010</c:v>
                </c:pt>
                <c:pt idx="4">
                  <c:v>2010-2015</c:v>
                </c:pt>
                <c:pt idx="5">
                  <c:v>2015-2020</c:v>
                </c:pt>
              </c:strCache>
            </c:strRef>
          </c:cat>
          <c:val>
            <c:numRef>
              <c:extLst>
                <c:ext xmlns:c15="http://schemas.microsoft.com/office/drawing/2012/chart" uri="{02D57815-91ED-43cb-92C2-25804820EDAC}">
                  <c15:fullRef>
                    <c15:sqref>Fertility!$C$101:$AF$101</c15:sqref>
                  </c15:fullRef>
                </c:ext>
              </c:extLst>
              <c:f>Fertility!$K$101:$P$101</c:f>
              <c:numCache>
                <c:formatCode>General</c:formatCode>
                <c:ptCount val="6"/>
                <c:pt idx="0">
                  <c:v>5.65</c:v>
                </c:pt>
                <c:pt idx="1">
                  <c:v>5.35</c:v>
                </c:pt>
                <c:pt idx="2">
                  <c:v>4.9999999999999991</c:v>
                </c:pt>
                <c:pt idx="3">
                  <c:v>4.6500000000000004</c:v>
                </c:pt>
                <c:pt idx="4">
                  <c:v>4.0599999999999996</c:v>
                </c:pt>
                <c:pt idx="5">
                  <c:v>3.52</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5" Type="http://schemas.openxmlformats.org/officeDocument/2006/relationships/image" Target="../media/image25.png"/><Relationship Id="rId4" Type="http://schemas.openxmlformats.org/officeDocument/2006/relationships/image" Target="../media/image24.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6.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3.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9.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20</xdr:col>
      <xdr:colOff>276225</xdr:colOff>
      <xdr:row>88</xdr:row>
      <xdr:rowOff>142875</xdr:rowOff>
    </xdr:from>
    <xdr:to>
      <xdr:col>29</xdr:col>
      <xdr:colOff>257175</xdr:colOff>
      <xdr:row>106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114300</xdr:colOff>
      <xdr:row>0</xdr:row>
      <xdr:rowOff>152401</xdr:rowOff>
    </xdr:from>
    <xdr:to>
      <xdr:col>34</xdr:col>
      <xdr:colOff>466726</xdr:colOff>
      <xdr:row>14</xdr:row>
      <xdr:rowOff>76201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723900</xdr:colOff>
      <xdr:row>39</xdr:row>
      <xdr:rowOff>123825</xdr:rowOff>
    </xdr:from>
    <xdr:to>
      <xdr:col>17</xdr:col>
      <xdr:colOff>371475</xdr:colOff>
      <xdr:row>45</xdr:row>
      <xdr:rowOff>180975</xdr:rowOff>
    </xdr:to>
    <xdr:sp macro="" textlink="">
      <xdr:nvSpPr>
        <xdr:cNvPr id="3" name="TextBox 2"/>
        <xdr:cNvSpPr txBox="1"/>
      </xdr:nvSpPr>
      <xdr:spPr>
        <a:xfrm>
          <a:off x="6772275" y="7553325"/>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9</xdr:col>
      <xdr:colOff>604837</xdr:colOff>
      <xdr:row>101</xdr:row>
      <xdr:rowOff>19049</xdr:rowOff>
    </xdr:from>
    <xdr:to>
      <xdr:col>20</xdr:col>
      <xdr:colOff>104775</xdr:colOff>
      <xdr:row>119</xdr:row>
      <xdr:rowOff>161924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100012</xdr:colOff>
      <xdr:row>130</xdr:row>
      <xdr:rowOff>114300</xdr:rowOff>
    </xdr:from>
    <xdr:to>
      <xdr:col>16</xdr:col>
      <xdr:colOff>404812</xdr:colOff>
      <xdr:row>145</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18</xdr:col>
      <xdr:colOff>300037</xdr:colOff>
      <xdr:row>111</xdr:row>
      <xdr:rowOff>171450</xdr:rowOff>
    </xdr:from>
    <xdr:to>
      <xdr:col>25</xdr:col>
      <xdr:colOff>604837</xdr:colOff>
      <xdr:row>126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142875</xdr:colOff>
      <xdr:row>166</xdr:row>
      <xdr:rowOff>104775</xdr:rowOff>
    </xdr:from>
    <xdr:to>
      <xdr:col>20</xdr:col>
      <xdr:colOff>323850</xdr:colOff>
      <xdr:row>195</xdr:row>
      <xdr:rowOff>171450</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24525" y="31727775"/>
          <a:ext cx="7496175" cy="559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594032</xdr:colOff>
      <xdr:row>13</xdr:row>
      <xdr:rowOff>104775</xdr:rowOff>
    </xdr:from>
    <xdr:to>
      <xdr:col>16</xdr:col>
      <xdr:colOff>114300</xdr:colOff>
      <xdr:row>33</xdr:row>
      <xdr:rowOff>92036</xdr:rowOff>
    </xdr:to>
    <xdr:pic>
      <xdr:nvPicPr>
        <xdr:cNvPr id="2" name="Picture 1"/>
        <xdr:cNvPicPr>
          <a:picLocks noChangeAspect="1"/>
        </xdr:cNvPicPr>
      </xdr:nvPicPr>
      <xdr:blipFill>
        <a:blip xmlns:r="http://schemas.openxmlformats.org/officeDocument/2006/relationships" r:embed="rId1"/>
        <a:stretch>
          <a:fillRect/>
        </a:stretch>
      </xdr:blipFill>
      <xdr:spPr>
        <a:xfrm>
          <a:off x="4251632" y="2581275"/>
          <a:ext cx="5682943" cy="3835361"/>
        </a:xfrm>
        <a:prstGeom prst="rect">
          <a:avLst/>
        </a:prstGeom>
      </xdr:spPr>
    </xdr:pic>
    <xdr:clientData/>
  </xdr:twoCellAnchor>
  <xdr:twoCellAnchor editAs="oneCell">
    <xdr:from>
      <xdr:col>16</xdr:col>
      <xdr:colOff>219076</xdr:colOff>
      <xdr:row>13</xdr:row>
      <xdr:rowOff>152402</xdr:rowOff>
    </xdr:from>
    <xdr:to>
      <xdr:col>24</xdr:col>
      <xdr:colOff>438150</xdr:colOff>
      <xdr:row>33</xdr:row>
      <xdr:rowOff>84928</xdr:rowOff>
    </xdr:to>
    <xdr:pic>
      <xdr:nvPicPr>
        <xdr:cNvPr id="3" name="Picture 2"/>
        <xdr:cNvPicPr>
          <a:picLocks noChangeAspect="1"/>
        </xdr:cNvPicPr>
      </xdr:nvPicPr>
      <xdr:blipFill>
        <a:blip xmlns:r="http://schemas.openxmlformats.org/officeDocument/2006/relationships" r:embed="rId2"/>
        <a:stretch>
          <a:fillRect/>
        </a:stretch>
      </xdr:blipFill>
      <xdr:spPr>
        <a:xfrm>
          <a:off x="10039351" y="2628902"/>
          <a:ext cx="5095874" cy="3780626"/>
        </a:xfrm>
        <a:prstGeom prst="rect">
          <a:avLst/>
        </a:prstGeom>
      </xdr:spPr>
    </xdr:pic>
    <xdr:clientData/>
  </xdr:twoCellAnchor>
  <xdr:twoCellAnchor editAs="oneCell">
    <xdr:from>
      <xdr:col>8</xdr:col>
      <xdr:colOff>638174</xdr:colOff>
      <xdr:row>34</xdr:row>
      <xdr:rowOff>47625</xdr:rowOff>
    </xdr:from>
    <xdr:to>
      <xdr:col>16</xdr:col>
      <xdr:colOff>256148</xdr:colOff>
      <xdr:row>51</xdr:row>
      <xdr:rowOff>142899</xdr:rowOff>
    </xdr:to>
    <xdr:pic>
      <xdr:nvPicPr>
        <xdr:cNvPr id="4" name="Picture 3"/>
        <xdr:cNvPicPr>
          <a:picLocks noChangeAspect="1"/>
        </xdr:cNvPicPr>
      </xdr:nvPicPr>
      <xdr:blipFill>
        <a:blip xmlns:r="http://schemas.openxmlformats.org/officeDocument/2006/relationships" r:embed="rId3"/>
        <a:stretch>
          <a:fillRect/>
        </a:stretch>
      </xdr:blipFill>
      <xdr:spPr>
        <a:xfrm>
          <a:off x="5514974" y="6562725"/>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4"/>
  <sheetViews>
    <sheetView topLeftCell="A158" workbookViewId="0">
      <selection activeCell="G170" sqref="G170"/>
    </sheetView>
  </sheetViews>
  <sheetFormatPr defaultRowHeight="15" x14ac:dyDescent="0.25"/>
  <cols>
    <col min="3" max="3" width="10.140625" bestFit="1" customWidth="1"/>
    <col min="4" max="4" width="11.7109375" bestFit="1" customWidth="1"/>
    <col min="5" max="8" width="10.140625" bestFit="1" customWidth="1"/>
    <col min="9" max="9" width="12.85546875" bestFit="1" customWidth="1"/>
    <col min="10" max="10" width="12" customWidth="1"/>
    <col min="13" max="13" width="9.8554687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row>
    <row r="54" spans="1:18" x14ac:dyDescent="0.25">
      <c r="B54">
        <v>1979</v>
      </c>
      <c r="C54" s="4">
        <v>2643956</v>
      </c>
      <c r="D54" s="4">
        <v>15327061</v>
      </c>
      <c r="E54">
        <f>C54/D54</f>
        <v>0.17250247780706296</v>
      </c>
    </row>
    <row r="55" spans="1:18" x14ac:dyDescent="0.25">
      <c r="B55">
        <v>1989</v>
      </c>
      <c r="C55" s="4">
        <v>3507160</v>
      </c>
      <c r="D55" s="4">
        <v>21448774</v>
      </c>
    </row>
    <row r="56" spans="1:18" x14ac:dyDescent="0.25">
      <c r="B56">
        <v>1999</v>
      </c>
      <c r="C56" s="4">
        <v>4392196</v>
      </c>
      <c r="D56" s="4">
        <v>28686607</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1139</v>
      </c>
      <c r="B167" s="49"/>
      <c r="C167" s="49"/>
      <c r="D167" s="49"/>
      <c r="E167" s="49"/>
      <c r="F167" s="49"/>
      <c r="G167" s="77"/>
      <c r="H167" s="77" t="s">
        <v>1241</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1244</v>
      </c>
      <c r="J168" s="76" t="s">
        <v>1245</v>
      </c>
      <c r="K168" s="76" t="s">
        <v>1011</v>
      </c>
      <c r="L168" s="76" t="s">
        <v>156</v>
      </c>
      <c r="M168" s="76" t="s">
        <v>157</v>
      </c>
      <c r="N168" s="76" t="s">
        <v>1152</v>
      </c>
      <c r="O168" s="49" t="s">
        <v>1246</v>
      </c>
      <c r="P168" s="37"/>
      <c r="Q168" s="16"/>
      <c r="R168" s="37"/>
    </row>
    <row r="169" spans="1:18" x14ac:dyDescent="0.25">
      <c r="B169">
        <v>237.96555161467322</v>
      </c>
      <c r="C169" s="50">
        <v>240.16582243333008</v>
      </c>
      <c r="H169">
        <v>1990</v>
      </c>
      <c r="I169">
        <f>SUM(C$148:D$149)/SUM($C$148:$D$163)</f>
        <v>0.35549337624979127</v>
      </c>
      <c r="J169" s="37">
        <f>SUM(C$150:D$151)/SUM($C$148:$D$163)</f>
        <v>0.2487095769816785</v>
      </c>
      <c r="K169" s="37">
        <f>SUM(C$152:D$153)/SUM($C$148:$D$163)</f>
        <v>0.16036853215010419</v>
      </c>
      <c r="L169" s="37">
        <f>SUM(C$154:D$155)/SUM($C$148:$D$163)</f>
        <v>0.10367995328041812</v>
      </c>
      <c r="M169" s="37">
        <f>SUM(C$156:D$157)/SUM($C$148:$D$163)</f>
        <v>5.6436483847615897E-2</v>
      </c>
      <c r="N169" s="37">
        <f>SUM(C$158:D$159)/SUM($C$148:$D$163)</f>
        <v>3.896677223603634E-2</v>
      </c>
      <c r="O169" s="37">
        <f>SUM(C$160:D$163)/SUM($C$148:$D$163)</f>
        <v>3.6345305254355149E-2</v>
      </c>
      <c r="P169" s="50"/>
      <c r="Q169" s="50"/>
      <c r="R169" s="50"/>
    </row>
    <row r="170" spans="1:18" x14ac:dyDescent="0.25">
      <c r="B170">
        <v>143.5336735871974</v>
      </c>
      <c r="C170">
        <v>145.29123968058661</v>
      </c>
      <c r="D170" s="50"/>
      <c r="E170" s="50"/>
      <c r="F170" s="50"/>
      <c r="G170" s="50"/>
      <c r="H170">
        <v>1995</v>
      </c>
      <c r="I170">
        <f>SUM(E148:F149)/SUM($E$148:$F$163)</f>
        <v>0.329724598997091</v>
      </c>
      <c r="J170" s="37">
        <f>SUM(E150:F151)/SUM($E$148:$F$163)</f>
        <v>0.25572087374171532</v>
      </c>
      <c r="K170" s="37">
        <f>SUM(E152:F153)/SUM($E$148:$F$163)</f>
        <v>0.17060427628122893</v>
      </c>
      <c r="L170" s="37">
        <f>SUM(E154:F155)/SUM($E$148:$F$163)</f>
        <v>0.10858198757068795</v>
      </c>
      <c r="M170" s="37">
        <f>SUM(E156:F157)/SUM($E$148:$F$163)</f>
        <v>6.5205652654415941E-2</v>
      </c>
      <c r="N170" s="37">
        <f>SUM(E158:F159)/SUM($E$148:$F$163)</f>
        <v>3.4783877060073805E-2</v>
      </c>
      <c r="O170" s="37">
        <f>SUM(E160:F163)/SUM($E$148:$F$163)</f>
        <v>3.5378733694786835E-2</v>
      </c>
      <c r="P170" s="50"/>
      <c r="Q170" s="50"/>
      <c r="R170" s="50"/>
    </row>
    <row r="171" spans="1:18" x14ac:dyDescent="0.25">
      <c r="B171">
        <v>110.24191683969217</v>
      </c>
      <c r="C171">
        <v>110.9988196360878</v>
      </c>
      <c r="H171">
        <v>2000</v>
      </c>
      <c r="I171">
        <f>SUM(G148:H149)/SUM($G$148:$H$163)</f>
        <v>0.31791370276114633</v>
      </c>
      <c r="J171" s="37">
        <f>SUM(G150:H151)/SUM($G$148:$H$163)</f>
        <v>0.2550967008423784</v>
      </c>
      <c r="K171" s="37">
        <f>SUM(G152:H153)/SUM($G$148:$H$163)</f>
        <v>0.17860301741785722</v>
      </c>
      <c r="L171" s="37">
        <f>SUM(G154:H155)/SUM($G$148:$H$163)</f>
        <v>0.11147734029810565</v>
      </c>
      <c r="M171" s="37">
        <f>SUM(G156:H157)/SUM($G$148:$H$163)</f>
        <v>6.8597356533520656E-2</v>
      </c>
      <c r="N171" s="37">
        <f>SUM(G158:H159)/SUM($G$148:$H$163)</f>
        <v>3.5690977363141703E-2</v>
      </c>
      <c r="O171" s="37">
        <f>SUM(G160:H163)/SUM($G$148:$H$163)</f>
        <v>3.2620904783850206E-2</v>
      </c>
      <c r="P171" s="50"/>
      <c r="Q171" s="50"/>
      <c r="R171" s="50"/>
    </row>
    <row r="172" spans="1:18" x14ac:dyDescent="0.25">
      <c r="B172">
        <v>99.096251769889548</v>
      </c>
      <c r="C172">
        <v>97.33925564881072</v>
      </c>
      <c r="H172">
        <v>2005</v>
      </c>
      <c r="I172">
        <f>SUM(I148:J149)/SUM($I$148:$J$163)</f>
        <v>0.31717005556362726</v>
      </c>
      <c r="J172" s="37">
        <f>SUM(I150:J151)/SUM($I$148:$J$163)</f>
        <v>0.24080056277770526</v>
      </c>
      <c r="K172" s="37">
        <f>SUM(I152:J153)/SUM($I$148:$J$163)</f>
        <v>0.185498404943294</v>
      </c>
      <c r="L172" s="37">
        <f>SUM(I154:J155)/SUM($I$148:$J$163)</f>
        <v>0.11701056357393393</v>
      </c>
      <c r="M172" s="37">
        <f>SUM(I156:J157)/SUM($I$148:$J$163)</f>
        <v>6.9963874202437451E-2</v>
      </c>
      <c r="N172" s="37">
        <f>SUM(I158:J159)/SUM($I$148:$J$163)</f>
        <v>4.0111619767156471E-2</v>
      </c>
      <c r="O172" s="37">
        <f>SUM(I160:J163)/SUM($I$148:$J$163)</f>
        <v>2.9444919171845576E-2</v>
      </c>
      <c r="P172" s="50"/>
      <c r="Q172" s="50"/>
      <c r="R172" s="50"/>
    </row>
    <row r="173" spans="1:18" x14ac:dyDescent="0.25">
      <c r="B173">
        <v>91.12132295655455</v>
      </c>
      <c r="C173">
        <v>86.235432425086415</v>
      </c>
      <c r="H173">
        <v>2010</v>
      </c>
      <c r="I173">
        <f>SUM(K148:L149)/SUM(K148:L163)</f>
        <v>0.30836194815624002</v>
      </c>
      <c r="J173" s="37">
        <f>SUM(K150:L151)/SUM(K148:L163)</f>
        <v>0.23369136293850706</v>
      </c>
      <c r="K173" s="37">
        <f>SUM(K152:L153)/SUM(K148:L163)</f>
        <v>0.18557385199250581</v>
      </c>
      <c r="L173" s="37">
        <f>SUM(K154:L155)/SUM(K148:L163)</f>
        <v>0.12474426428389926</v>
      </c>
      <c r="M173" s="37">
        <f>SUM(K156:L157)/SUM(K148:L163)</f>
        <v>7.4102333959600239E-2</v>
      </c>
      <c r="N173" s="37">
        <f>SUM(K158:L159)/SUM(K148:L163)</f>
        <v>4.3525843368171176E-2</v>
      </c>
      <c r="O173" s="37">
        <f>SUM(K160:L163)/SUM(K148:L163)</f>
        <v>3.0000395301076618E-2</v>
      </c>
      <c r="P173" s="50"/>
      <c r="Q173" s="50"/>
      <c r="R173" s="50"/>
    </row>
    <row r="174" spans="1:18" x14ac:dyDescent="0.25">
      <c r="B174">
        <v>84.684848684181148</v>
      </c>
      <c r="C174">
        <v>75.946598869604159</v>
      </c>
      <c r="H174" s="16">
        <v>2015</v>
      </c>
      <c r="I174">
        <f>SUM(M148:N149)/SUM($M$148:$N$163)</f>
        <v>0.28891821483642321</v>
      </c>
      <c r="J174" s="37">
        <f>SUM(M150:N151)/SUM($M$148:$N$163)</f>
        <v>0.23718746949260416</v>
      </c>
      <c r="K174" s="37">
        <f>SUM(M152:N153)/SUM($M$148:$N$163)</f>
        <v>0.17828937166347358</v>
      </c>
      <c r="L174" s="37">
        <f>SUM(M154:N155)/SUM($M$148:$N$163)</f>
        <v>0.13331999164158853</v>
      </c>
      <c r="M174" s="37">
        <f>SUM(M156:N157)/SUM($M$148:$N$163)</f>
        <v>8.1694197496718149E-2</v>
      </c>
      <c r="N174" s="37">
        <f>SUM(M158:N159)/SUM($M$148:$N$163)</f>
        <v>4.6954659763098365E-2</v>
      </c>
      <c r="O174" s="37">
        <f>SUM(M160:N163)/SUM($M$148:$N$163)</f>
        <v>3.3636095106093979E-2</v>
      </c>
    </row>
    <row r="175" spans="1:18" x14ac:dyDescent="0.25">
      <c r="B175">
        <v>80.169709605596097</v>
      </c>
      <c r="C175">
        <v>68.470328142000795</v>
      </c>
      <c r="H175">
        <v>2020</v>
      </c>
      <c r="I175">
        <f>SUM(O148:P149)/SUM($O$148:$P$163)</f>
        <v>0.26132180153505447</v>
      </c>
      <c r="J175" s="37">
        <f>SUM(O150:P151)/SUM($O$148:$P$163)</f>
        <v>0.23769507469573828</v>
      </c>
      <c r="K175" s="37">
        <f>SUM(O152:P153)/SUM($O$148:$P$163)</f>
        <v>0.17890745452917378</v>
      </c>
      <c r="L175" s="37">
        <f>SUM(O154:P155)/SUM($O$148:$P$163)</f>
        <v>0.13929816949373025</v>
      </c>
      <c r="M175" s="37">
        <f>SUM(O156:P157)/SUM($O$148:$P$163)</f>
        <v>9.1428627157405837E-2</v>
      </c>
      <c r="N175" s="37">
        <f>SUM(O158:P159)/SUM($O$148:$P$163)</f>
        <v>5.231696438411218E-2</v>
      </c>
      <c r="O175" s="37">
        <f>SUM(O160:P163)/SUM($O$148:$P$163)</f>
        <v>3.9031908204785269E-2</v>
      </c>
    </row>
    <row r="176" spans="1:18" x14ac:dyDescent="0.25">
      <c r="B176">
        <v>78.914366008321068</v>
      </c>
      <c r="C176">
        <v>63.501959516313946</v>
      </c>
      <c r="J176" s="37"/>
      <c r="K176" s="37"/>
      <c r="L176" s="37"/>
    </row>
    <row r="177" spans="2:12" x14ac:dyDescent="0.25">
      <c r="B177">
        <v>79.281505233843589</v>
      </c>
      <c r="C177">
        <v>61.808893525808607</v>
      </c>
      <c r="J177" s="37"/>
      <c r="K177" s="37"/>
      <c r="L177" s="37"/>
    </row>
    <row r="178" spans="2:12" x14ac:dyDescent="0.25">
      <c r="B178">
        <v>76.761204690685659</v>
      </c>
      <c r="C178">
        <v>63.34770383640879</v>
      </c>
    </row>
    <row r="179" spans="2:12" x14ac:dyDescent="0.25">
      <c r="B179">
        <v>68.455356551320349</v>
      </c>
      <c r="C179">
        <v>62.295140446760811</v>
      </c>
    </row>
    <row r="180" spans="2:12" x14ac:dyDescent="0.25">
      <c r="B180">
        <v>52.79761793175328</v>
      </c>
      <c r="C180">
        <v>53.896253314179141</v>
      </c>
    </row>
    <row r="181" spans="2:12" x14ac:dyDescent="0.25">
      <c r="B181">
        <v>39.426762855575767</v>
      </c>
      <c r="C181">
        <v>45.40045622230565</v>
      </c>
    </row>
    <row r="182" spans="2:12" x14ac:dyDescent="0.25">
      <c r="B182">
        <v>27.874793548603069</v>
      </c>
      <c r="C182">
        <v>36.6473892522082</v>
      </c>
    </row>
    <row r="183" spans="2:12" x14ac:dyDescent="0.25">
      <c r="B183">
        <v>16.552556838385421</v>
      </c>
      <c r="C183">
        <v>25.00566497705227</v>
      </c>
    </row>
    <row r="184" spans="2:12" x14ac:dyDescent="0.25">
      <c r="B184">
        <v>7.9053693325667238</v>
      </c>
      <c r="C184">
        <v>14.68347255314491</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2"/>
  <sheetViews>
    <sheetView topLeftCell="A52" workbookViewId="0">
      <selection activeCell="H72" sqref="H72"/>
    </sheetView>
  </sheetViews>
  <sheetFormatPr defaultRowHeight="15" x14ac:dyDescent="0.25"/>
  <cols>
    <col min="9" max="9" width="10.140625" bestFit="1" customWidth="1"/>
  </cols>
  <sheetData>
    <row r="1" spans="1:26" x14ac:dyDescent="0.25">
      <c r="A1" s="2" t="s">
        <v>390</v>
      </c>
    </row>
    <row r="2" spans="1:26" ht="15" customHeight="1" x14ac:dyDescent="0.25">
      <c r="B2" t="s">
        <v>391</v>
      </c>
      <c r="J2" t="s">
        <v>158</v>
      </c>
      <c r="T2" s="21"/>
      <c r="U2" s="21"/>
      <c r="V2" s="21"/>
      <c r="W2" s="21"/>
      <c r="X2" s="21"/>
      <c r="Y2" s="21"/>
      <c r="Z2" s="21"/>
    </row>
    <row r="3" spans="1:26" ht="15" customHeight="1" x14ac:dyDescent="0.25">
      <c r="B3" t="s">
        <v>80</v>
      </c>
      <c r="C3" t="s">
        <v>222</v>
      </c>
      <c r="D3" t="s">
        <v>217</v>
      </c>
      <c r="E3" t="s">
        <v>144</v>
      </c>
      <c r="J3" s="21" t="s">
        <v>80</v>
      </c>
      <c r="K3" s="21" t="s">
        <v>222</v>
      </c>
      <c r="L3" t="s">
        <v>1247</v>
      </c>
      <c r="M3" t="s">
        <v>1248</v>
      </c>
      <c r="N3" s="21" t="s">
        <v>217</v>
      </c>
      <c r="O3" t="s">
        <v>1247</v>
      </c>
      <c r="P3" t="s">
        <v>1248</v>
      </c>
      <c r="Q3" s="21" t="s">
        <v>144</v>
      </c>
      <c r="R3" t="s">
        <v>1247</v>
      </c>
      <c r="S3" t="s">
        <v>1248</v>
      </c>
    </row>
    <row r="4" spans="1:26" x14ac:dyDescent="0.25">
      <c r="B4" t="s">
        <v>137</v>
      </c>
      <c r="C4">
        <v>3</v>
      </c>
      <c r="D4">
        <v>0.4</v>
      </c>
      <c r="E4">
        <v>1.6</v>
      </c>
      <c r="J4" s="21" t="s">
        <v>137</v>
      </c>
      <c r="K4" s="8">
        <v>4.3395999999999999</v>
      </c>
      <c r="L4" s="8">
        <v>0.63719999999999999</v>
      </c>
      <c r="M4" s="8">
        <v>8.0419999999999998</v>
      </c>
      <c r="N4" s="8">
        <v>0.1419</v>
      </c>
      <c r="O4" s="37">
        <v>0</v>
      </c>
      <c r="P4" s="8">
        <v>0.43490000000000001</v>
      </c>
      <c r="Q4" s="8">
        <v>4.0270000000000001</v>
      </c>
      <c r="R4" s="7">
        <v>0.75009999999999999</v>
      </c>
      <c r="S4" s="7">
        <v>7.3038999999999996</v>
      </c>
      <c r="T4" s="21"/>
      <c r="U4" s="21"/>
      <c r="V4" s="21"/>
      <c r="W4" s="21"/>
      <c r="X4" s="21"/>
      <c r="Y4" s="21"/>
      <c r="Z4" s="21"/>
    </row>
    <row r="5" spans="1:26" x14ac:dyDescent="0.25">
      <c r="B5" t="s">
        <v>138</v>
      </c>
      <c r="C5">
        <v>9</v>
      </c>
      <c r="D5">
        <v>2.4</v>
      </c>
      <c r="E5">
        <v>6</v>
      </c>
      <c r="J5" s="21" t="s">
        <v>138</v>
      </c>
      <c r="K5" s="8">
        <v>29.970300000000002</v>
      </c>
      <c r="L5" s="8">
        <v>19.9102</v>
      </c>
      <c r="M5" s="8">
        <v>40.0304</v>
      </c>
      <c r="N5" s="8">
        <v>5.6208</v>
      </c>
      <c r="O5" s="37">
        <v>0</v>
      </c>
      <c r="P5" s="8">
        <v>11.2532</v>
      </c>
      <c r="Q5" s="8">
        <v>21.856100000000001</v>
      </c>
      <c r="R5" s="7">
        <v>14.6593</v>
      </c>
      <c r="S5" s="7">
        <v>29.052900000000001</v>
      </c>
      <c r="T5" s="21"/>
      <c r="U5" s="21"/>
      <c r="V5" s="21"/>
      <c r="W5" s="21"/>
      <c r="X5" s="21"/>
      <c r="Y5" s="21"/>
      <c r="Z5" s="21"/>
    </row>
    <row r="6" spans="1:26" x14ac:dyDescent="0.25">
      <c r="B6" t="s">
        <v>139</v>
      </c>
      <c r="C6">
        <v>12.9</v>
      </c>
      <c r="D6">
        <v>7.3</v>
      </c>
      <c r="E6">
        <v>10.4</v>
      </c>
      <c r="J6" s="21" t="s">
        <v>139</v>
      </c>
      <c r="K6" s="8">
        <v>21.8535</v>
      </c>
      <c r="L6" s="8">
        <v>9.8117999999999999</v>
      </c>
      <c r="M6" s="8">
        <v>33.895200000000003</v>
      </c>
      <c r="N6" s="8">
        <v>23.183499999999999</v>
      </c>
      <c r="O6" s="8">
        <v>10.3553</v>
      </c>
      <c r="P6" s="8">
        <v>36.011600000000001</v>
      </c>
      <c r="Q6" s="8">
        <v>18.897300000000001</v>
      </c>
      <c r="R6" s="7">
        <v>12.1366</v>
      </c>
      <c r="S6" s="7">
        <v>25.658000000000001</v>
      </c>
      <c r="T6" s="21"/>
      <c r="U6" s="21"/>
      <c r="V6" s="21"/>
      <c r="W6" s="21"/>
      <c r="X6" s="21"/>
      <c r="Y6" s="21"/>
      <c r="Z6" s="21"/>
    </row>
    <row r="7" spans="1:26" x14ac:dyDescent="0.25">
      <c r="B7" t="s">
        <v>140</v>
      </c>
      <c r="C7">
        <v>11.7</v>
      </c>
      <c r="D7">
        <v>6.6</v>
      </c>
      <c r="E7">
        <v>9.4</v>
      </c>
      <c r="J7" s="21" t="s">
        <v>140</v>
      </c>
      <c r="K7" s="8">
        <v>16.320799999999998</v>
      </c>
      <c r="L7" s="8">
        <v>4.9405000000000001</v>
      </c>
      <c r="M7" s="8">
        <v>27.701000000000001</v>
      </c>
      <c r="N7" s="8">
        <v>17.728400000000001</v>
      </c>
      <c r="O7" s="8">
        <v>1.7278</v>
      </c>
      <c r="P7" s="8">
        <v>33.729100000000003</v>
      </c>
      <c r="Q7" s="8">
        <v>11.5449</v>
      </c>
      <c r="R7" s="7">
        <v>6.8776999999999999</v>
      </c>
      <c r="S7" s="7">
        <v>16.2121</v>
      </c>
      <c r="T7" s="21"/>
      <c r="U7" s="21"/>
      <c r="V7" s="21"/>
      <c r="W7" s="21"/>
      <c r="X7" s="21"/>
      <c r="Y7" s="21"/>
      <c r="Z7" s="21"/>
    </row>
    <row r="8" spans="1:26" x14ac:dyDescent="0.25">
      <c r="B8" t="s">
        <v>141</v>
      </c>
      <c r="C8">
        <v>11.8</v>
      </c>
      <c r="D8">
        <v>8.4</v>
      </c>
      <c r="E8">
        <v>10.1</v>
      </c>
      <c r="J8" s="21" t="s">
        <v>141</v>
      </c>
      <c r="K8" s="8">
        <v>17.982800000000001</v>
      </c>
      <c r="L8" s="8">
        <v>6.2957000000000001</v>
      </c>
      <c r="M8" s="8">
        <v>29.67</v>
      </c>
      <c r="N8" s="8">
        <v>19.689599999999999</v>
      </c>
      <c r="O8" s="8">
        <v>2.7372000000000001</v>
      </c>
      <c r="P8" s="8">
        <v>36.642099999999999</v>
      </c>
      <c r="Q8" s="8">
        <v>13.7293</v>
      </c>
      <c r="R8" s="7">
        <v>6.1853999999999996</v>
      </c>
      <c r="S8" s="7">
        <v>21.273299999999999</v>
      </c>
      <c r="T8" s="21"/>
      <c r="U8" s="21"/>
      <c r="V8" s="21"/>
      <c r="W8" s="21"/>
      <c r="X8" s="21"/>
      <c r="Y8" s="21"/>
      <c r="Z8" s="21"/>
    </row>
    <row r="9" spans="1:26" x14ac:dyDescent="0.25">
      <c r="B9" t="s">
        <v>142</v>
      </c>
      <c r="C9">
        <v>9.5</v>
      </c>
      <c r="D9">
        <v>8.8000000000000007</v>
      </c>
      <c r="E9">
        <v>9.1</v>
      </c>
      <c r="J9" s="21" t="s">
        <v>142</v>
      </c>
      <c r="K9" s="8">
        <v>33.171199999999999</v>
      </c>
      <c r="L9" s="8">
        <v>15.0959</v>
      </c>
      <c r="M9" s="8">
        <v>51.246499999999997</v>
      </c>
      <c r="N9" s="8">
        <v>24.622299999999999</v>
      </c>
      <c r="O9" s="8">
        <v>7.0796999999999999</v>
      </c>
      <c r="P9" s="8">
        <v>42.164999999999999</v>
      </c>
      <c r="Q9" s="8">
        <v>17.517399999999999</v>
      </c>
      <c r="R9" s="7">
        <v>9.5665999999999993</v>
      </c>
      <c r="S9" s="7">
        <v>25.4681</v>
      </c>
      <c r="T9" s="21"/>
      <c r="U9" s="21"/>
      <c r="V9" s="21"/>
      <c r="W9" s="21"/>
      <c r="X9" s="21"/>
      <c r="Y9" s="21"/>
      <c r="Z9" s="21"/>
    </row>
    <row r="10" spans="1:26" x14ac:dyDescent="0.25">
      <c r="B10" t="s">
        <v>143</v>
      </c>
      <c r="C10">
        <v>3.9</v>
      </c>
      <c r="D10">
        <v>5.2</v>
      </c>
      <c r="E10">
        <v>4.4000000000000004</v>
      </c>
      <c r="J10" s="21" t="s">
        <v>143</v>
      </c>
      <c r="K10" s="8">
        <v>15.8049</v>
      </c>
      <c r="L10" s="8">
        <v>0</v>
      </c>
      <c r="M10" s="8">
        <v>33.246600000000001</v>
      </c>
      <c r="N10" s="8">
        <v>18.665800000000001</v>
      </c>
      <c r="O10" s="8">
        <v>3.1282999999999999</v>
      </c>
      <c r="P10" s="8">
        <v>34.203200000000002</v>
      </c>
      <c r="Q10" s="8">
        <v>7.2714999999999996</v>
      </c>
      <c r="R10" s="7">
        <v>2.6181000000000001</v>
      </c>
      <c r="S10" s="7">
        <v>11.924899999999999</v>
      </c>
      <c r="T10" s="21"/>
      <c r="U10" s="21"/>
      <c r="V10" s="21"/>
      <c r="W10" s="21"/>
      <c r="X10" s="21"/>
      <c r="Y10" s="21"/>
      <c r="Z10" s="21"/>
    </row>
    <row r="11" spans="1:26" x14ac:dyDescent="0.25">
      <c r="B11" t="s">
        <v>392</v>
      </c>
      <c r="D11">
        <v>5.7</v>
      </c>
      <c r="J11" s="21" t="s">
        <v>392</v>
      </c>
      <c r="K11" t="s">
        <v>1249</v>
      </c>
      <c r="L11" t="s">
        <v>1249</v>
      </c>
      <c r="M11" t="s">
        <v>1249</v>
      </c>
      <c r="N11" s="8">
        <v>20.7746</v>
      </c>
      <c r="O11" s="8">
        <v>4.2534999999999998</v>
      </c>
      <c r="P11" s="8">
        <v>37.295699999999997</v>
      </c>
      <c r="Q11" s="8">
        <v>5.1565000000000003</v>
      </c>
      <c r="R11" s="7">
        <v>0.3695</v>
      </c>
      <c r="S11" s="7">
        <v>9.9436</v>
      </c>
      <c r="T11" s="21"/>
      <c r="U11" s="21"/>
      <c r="V11" s="21"/>
      <c r="W11" s="21"/>
      <c r="X11" s="21"/>
      <c r="Y11" s="21"/>
      <c r="Z11" s="21"/>
    </row>
    <row r="12" spans="1:26" x14ac:dyDescent="0.25">
      <c r="B12" t="s">
        <v>144</v>
      </c>
      <c r="C12">
        <v>8.6999999999999993</v>
      </c>
      <c r="D12">
        <v>4.5999999999999996</v>
      </c>
      <c r="E12">
        <v>6.7</v>
      </c>
      <c r="J12" t="s">
        <v>144</v>
      </c>
      <c r="K12" s="8">
        <v>18.2517</v>
      </c>
      <c r="L12" s="8">
        <v>13.379</v>
      </c>
      <c r="M12" s="8">
        <v>23.124400000000001</v>
      </c>
      <c r="N12" s="8">
        <v>12.285500000000001</v>
      </c>
      <c r="O12" s="8">
        <v>7.8247999999999998</v>
      </c>
      <c r="P12" s="8">
        <v>16.746300000000002</v>
      </c>
      <c r="Q12" s="8">
        <v>15.355399999999999</v>
      </c>
      <c r="R12" s="7">
        <v>11.407500000000001</v>
      </c>
      <c r="S12" s="7">
        <v>19.3032</v>
      </c>
      <c r="T12" s="21"/>
      <c r="U12" s="21"/>
      <c r="V12" s="21"/>
      <c r="W12" s="21"/>
      <c r="X12" s="21"/>
      <c r="Y12" s="21"/>
      <c r="Z12" s="21"/>
    </row>
    <row r="13" spans="1:26" x14ac:dyDescent="0.25">
      <c r="B13" t="s">
        <v>158</v>
      </c>
      <c r="C13">
        <v>18.3</v>
      </c>
      <c r="D13">
        <v>1.6</v>
      </c>
      <c r="E13">
        <v>15.1</v>
      </c>
      <c r="K13" t="s">
        <v>531</v>
      </c>
      <c r="S13" s="21"/>
      <c r="T13" s="21"/>
      <c r="U13" s="21"/>
      <c r="V13" s="21"/>
      <c r="W13" s="21"/>
      <c r="X13" s="21"/>
      <c r="Y13" s="21"/>
      <c r="Z13" s="21"/>
    </row>
    <row r="14" spans="1:26" x14ac:dyDescent="0.25">
      <c r="S14" s="21"/>
      <c r="T14" s="21"/>
      <c r="U14" s="21"/>
      <c r="V14" s="21"/>
      <c r="W14" s="21"/>
      <c r="X14" s="21"/>
      <c r="Y14" s="21"/>
      <c r="Z14" s="21"/>
    </row>
    <row r="15" spans="1:26" s="21" customFormat="1" x14ac:dyDescent="0.25">
      <c r="A15" s="2" t="s">
        <v>534</v>
      </c>
    </row>
    <row r="16" spans="1:26"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row>
    <row r="29" spans="1:26" s="21" customFormat="1" x14ac:dyDescent="0.25">
      <c r="B29" s="21" t="s">
        <v>158</v>
      </c>
      <c r="C29" s="19">
        <v>0.18</v>
      </c>
      <c r="D29" s="19">
        <v>0.11</v>
      </c>
      <c r="E29" s="19">
        <v>0.14899999999999999</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S32" s="21"/>
      <c r="T32" s="21"/>
      <c r="U32" s="21"/>
      <c r="V32" s="21"/>
      <c r="W32" s="21"/>
      <c r="X32" s="21"/>
      <c r="Y32" s="21"/>
      <c r="Z32" s="21"/>
    </row>
    <row r="33" spans="1:26" x14ac:dyDescent="0.25">
      <c r="A33" s="54"/>
      <c r="B33" s="54" t="s">
        <v>246</v>
      </c>
      <c r="C33" s="54" t="s">
        <v>222</v>
      </c>
      <c r="D33" s="54" t="s">
        <v>223</v>
      </c>
      <c r="E33" s="54"/>
      <c r="T33" s="21"/>
      <c r="U33" s="21"/>
      <c r="V33" s="21"/>
      <c r="W33" s="21"/>
      <c r="X33" s="21"/>
      <c r="Y33" s="21"/>
      <c r="Z33" s="21"/>
    </row>
    <row r="34" spans="1:26" x14ac:dyDescent="0.25">
      <c r="A34" s="54"/>
      <c r="B34" s="54" t="s">
        <v>137</v>
      </c>
      <c r="C34" s="55">
        <v>0.05</v>
      </c>
      <c r="D34" s="55">
        <v>0.02</v>
      </c>
      <c r="E34" s="54"/>
      <c r="T34" s="21"/>
      <c r="U34" s="21"/>
      <c r="V34" s="21"/>
      <c r="W34" s="21"/>
      <c r="X34" s="21"/>
      <c r="Y34" s="21"/>
      <c r="Z34" s="21"/>
    </row>
    <row r="35" spans="1:26" x14ac:dyDescent="0.25">
      <c r="A35" s="54"/>
      <c r="B35" s="54" t="s">
        <v>394</v>
      </c>
      <c r="C35" s="55">
        <v>0.1414</v>
      </c>
      <c r="D35" s="55">
        <v>2.93E-2</v>
      </c>
      <c r="E35" s="54"/>
      <c r="T35" s="21"/>
      <c r="U35" s="21"/>
      <c r="V35" s="21"/>
      <c r="W35" s="21"/>
      <c r="X35" s="21"/>
      <c r="Y35" s="21"/>
      <c r="Z35" s="21"/>
    </row>
    <row r="36" spans="1:26" x14ac:dyDescent="0.25">
      <c r="A36" s="54"/>
      <c r="B36" s="54" t="s">
        <v>139</v>
      </c>
      <c r="C36" s="55">
        <v>0.25</v>
      </c>
      <c r="D36" s="55">
        <v>0.21</v>
      </c>
      <c r="E36" s="54"/>
      <c r="T36" s="21"/>
      <c r="U36" s="21"/>
      <c r="V36" s="21"/>
      <c r="W36" s="21"/>
      <c r="X36" s="21"/>
      <c r="Y36" s="21"/>
      <c r="Z36" s="21"/>
    </row>
    <row r="37" spans="1:26" x14ac:dyDescent="0.25">
      <c r="A37" s="54"/>
      <c r="B37" s="54" t="s">
        <v>140</v>
      </c>
      <c r="C37" s="55">
        <v>0.21</v>
      </c>
      <c r="D37" s="55">
        <v>0.24</v>
      </c>
      <c r="E37" s="54"/>
      <c r="T37" s="21"/>
      <c r="U37" s="21"/>
      <c r="V37" s="21"/>
      <c r="W37" s="21"/>
      <c r="X37" s="21"/>
      <c r="Y37" s="21"/>
      <c r="Z37" s="21"/>
    </row>
    <row r="38" spans="1:26" x14ac:dyDescent="0.25">
      <c r="A38" s="54"/>
      <c r="B38" s="54" t="s">
        <v>141</v>
      </c>
      <c r="C38" s="55">
        <v>0.28000000000000003</v>
      </c>
      <c r="D38" s="55">
        <v>0.2</v>
      </c>
      <c r="E38" s="54"/>
      <c r="T38" s="21"/>
      <c r="U38" s="21"/>
      <c r="V38" s="21"/>
      <c r="W38" s="21"/>
      <c r="X38" s="21"/>
      <c r="Y38" s="21"/>
      <c r="Z38" s="21"/>
    </row>
    <row r="39" spans="1:26" x14ac:dyDescent="0.25">
      <c r="A39" s="54"/>
      <c r="B39" s="54" t="s">
        <v>142</v>
      </c>
      <c r="C39" s="55">
        <v>0.17</v>
      </c>
      <c r="D39" s="55">
        <v>0.31</v>
      </c>
      <c r="E39" s="54"/>
      <c r="T39" s="21"/>
      <c r="U39" s="21"/>
      <c r="V39" s="21"/>
      <c r="W39" s="21"/>
      <c r="X39" s="21"/>
      <c r="Y39" s="21"/>
      <c r="Z39" s="21"/>
    </row>
    <row r="40" spans="1:26" s="21" customFormat="1" x14ac:dyDescent="0.25">
      <c r="A40" s="54"/>
      <c r="B40" s="54" t="s">
        <v>143</v>
      </c>
      <c r="C40" s="55">
        <v>0.23</v>
      </c>
      <c r="D40" s="55">
        <v>0.16</v>
      </c>
      <c r="E40" s="54"/>
    </row>
    <row r="41" spans="1:26" s="21" customFormat="1" x14ac:dyDescent="0.25">
      <c r="A41" s="54"/>
      <c r="B41" s="54" t="s">
        <v>392</v>
      </c>
      <c r="C41" s="55">
        <v>0.12</v>
      </c>
      <c r="D41" s="55">
        <v>0.21</v>
      </c>
      <c r="E41" s="54"/>
    </row>
    <row r="42" spans="1:26" s="21" customFormat="1" x14ac:dyDescent="0.25">
      <c r="A42" s="54"/>
      <c r="B42" s="54" t="s">
        <v>535</v>
      </c>
      <c r="C42" s="55">
        <v>0.06</v>
      </c>
      <c r="D42" s="55">
        <v>0.12</v>
      </c>
      <c r="E42" s="54"/>
    </row>
    <row r="43" spans="1:26" s="21" customFormat="1" x14ac:dyDescent="0.25">
      <c r="A43" s="54"/>
      <c r="B43" s="54" t="s">
        <v>536</v>
      </c>
      <c r="C43" s="55">
        <v>0.04</v>
      </c>
      <c r="D43" s="55">
        <v>0.12</v>
      </c>
      <c r="E43" s="54"/>
    </row>
    <row r="44" spans="1:26" x14ac:dyDescent="0.25">
      <c r="A44" s="54"/>
      <c r="B44" s="54" t="s">
        <v>395</v>
      </c>
      <c r="C44" s="55">
        <v>1E-3</v>
      </c>
      <c r="D44" s="55">
        <v>5.11E-2</v>
      </c>
      <c r="E44" s="54"/>
      <c r="T44" s="21"/>
      <c r="U44" s="21"/>
      <c r="V44" s="21"/>
      <c r="W44" s="21"/>
      <c r="X44" s="21"/>
      <c r="Y44" s="21"/>
      <c r="Z44" s="21"/>
    </row>
    <row r="45" spans="1:26" x14ac:dyDescent="0.25">
      <c r="A45" s="54"/>
      <c r="B45" s="54" t="s">
        <v>396</v>
      </c>
      <c r="C45" s="55">
        <v>0</v>
      </c>
      <c r="D45" s="55">
        <v>1.6500000000000001E-2</v>
      </c>
      <c r="E45" s="54"/>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row>
    <row r="61" spans="1:26" x14ac:dyDescent="0.25">
      <c r="B61" s="21" t="s">
        <v>80</v>
      </c>
      <c r="C61" s="21" t="s">
        <v>222</v>
      </c>
      <c r="D61" t="s">
        <v>1247</v>
      </c>
      <c r="E61" t="s">
        <v>1248</v>
      </c>
      <c r="F61" s="21" t="s">
        <v>217</v>
      </c>
      <c r="G61" t="s">
        <v>1247</v>
      </c>
      <c r="H61" t="s">
        <v>1248</v>
      </c>
      <c r="I61" s="21" t="s">
        <v>144</v>
      </c>
      <c r="J61" t="s">
        <v>1247</v>
      </c>
      <c r="K61" t="s">
        <v>1248</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row>
    <row r="65" spans="1:14"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row>
    <row r="66" spans="1:14"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row>
    <row r="67" spans="1:14"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row>
    <row r="68" spans="1:14"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row>
    <row r="69" spans="1:14" x14ac:dyDescent="0.25">
      <c r="B69" s="21" t="s">
        <v>392</v>
      </c>
      <c r="C69" s="21" t="s">
        <v>1249</v>
      </c>
      <c r="D69" t="s">
        <v>1249</v>
      </c>
      <c r="E69" t="s">
        <v>1249</v>
      </c>
      <c r="F69" s="8">
        <v>15.9094</v>
      </c>
      <c r="G69" s="8">
        <v>3.0767000000000002</v>
      </c>
      <c r="H69" s="8">
        <v>28.742100000000001</v>
      </c>
      <c r="I69" s="31" t="s">
        <v>1249</v>
      </c>
      <c r="J69" s="8">
        <v>3.0767000000000002</v>
      </c>
      <c r="K69" s="8">
        <v>28.742100000000001</v>
      </c>
    </row>
    <row r="70" spans="1:14"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row>
    <row r="72" spans="1:14" x14ac:dyDescent="0.25">
      <c r="A72" s="2" t="s">
        <v>588</v>
      </c>
    </row>
    <row r="73" spans="1:14" x14ac:dyDescent="0.25">
      <c r="N73" s="2"/>
    </row>
    <row r="74" spans="1:14" x14ac:dyDescent="0.25">
      <c r="B74" t="s">
        <v>589</v>
      </c>
    </row>
    <row r="75" spans="1:14" x14ac:dyDescent="0.25">
      <c r="B75" t="s">
        <v>483</v>
      </c>
      <c r="C75" t="s">
        <v>215</v>
      </c>
      <c r="D75" t="s">
        <v>223</v>
      </c>
      <c r="E75" t="s">
        <v>144</v>
      </c>
    </row>
    <row r="76" spans="1:14" x14ac:dyDescent="0.25">
      <c r="B76" s="21" t="s">
        <v>473</v>
      </c>
      <c r="C76" s="18">
        <v>0.224</v>
      </c>
      <c r="D76" s="18">
        <v>0.19400000000000001</v>
      </c>
      <c r="E76" s="18">
        <v>0.21</v>
      </c>
    </row>
    <row r="77" spans="1:14" x14ac:dyDescent="0.25">
      <c r="B77" s="21" t="s">
        <v>480</v>
      </c>
      <c r="C77" s="18">
        <v>4.7E-2</v>
      </c>
      <c r="D77" s="18">
        <v>0.04</v>
      </c>
      <c r="E77" s="18">
        <v>4.3999999999999997E-2</v>
      </c>
    </row>
    <row r="78" spans="1:14" x14ac:dyDescent="0.25">
      <c r="B78" s="21" t="s">
        <v>474</v>
      </c>
      <c r="C78" s="18">
        <v>0.14199999999999999</v>
      </c>
      <c r="D78" s="18">
        <v>0.122</v>
      </c>
      <c r="E78" s="18">
        <v>0.13300000000000001</v>
      </c>
    </row>
    <row r="79" spans="1:14" x14ac:dyDescent="0.25">
      <c r="B79" s="21" t="s">
        <v>472</v>
      </c>
      <c r="C79" s="18">
        <v>0.17399999999999999</v>
      </c>
      <c r="D79" s="18">
        <v>0.15</v>
      </c>
      <c r="E79" s="18">
        <v>0.16300000000000001</v>
      </c>
    </row>
    <row r="80" spans="1:14"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2:8" x14ac:dyDescent="0.25">
      <c r="B177" t="s">
        <v>1011</v>
      </c>
      <c r="C177">
        <v>29.1</v>
      </c>
      <c r="D177">
        <v>25.6</v>
      </c>
      <c r="E177">
        <v>32.6</v>
      </c>
      <c r="F177">
        <v>18.3</v>
      </c>
      <c r="G177">
        <v>13.6</v>
      </c>
      <c r="H177">
        <v>23.7</v>
      </c>
    </row>
    <row r="178" spans="2:8" x14ac:dyDescent="0.25">
      <c r="B178" t="s">
        <v>156</v>
      </c>
      <c r="C178">
        <v>34.5</v>
      </c>
      <c r="D178">
        <v>30.2</v>
      </c>
      <c r="E178">
        <v>38.799999999999997</v>
      </c>
      <c r="F178">
        <v>33.1</v>
      </c>
      <c r="G178">
        <v>25.8</v>
      </c>
      <c r="H178">
        <v>41.1</v>
      </c>
    </row>
    <row r="179" spans="2:8" x14ac:dyDescent="0.25">
      <c r="B179" t="s">
        <v>157</v>
      </c>
      <c r="C179">
        <v>36.5</v>
      </c>
      <c r="D179">
        <v>27.9</v>
      </c>
      <c r="E179">
        <v>45</v>
      </c>
      <c r="F179">
        <v>27.7</v>
      </c>
      <c r="G179">
        <v>18.399999999999999</v>
      </c>
      <c r="H179">
        <v>38.6</v>
      </c>
    </row>
    <row r="180" spans="2:8" x14ac:dyDescent="0.25">
      <c r="B180" t="s">
        <v>1012</v>
      </c>
      <c r="C180">
        <v>23.2</v>
      </c>
      <c r="D180">
        <v>20</v>
      </c>
      <c r="E180">
        <v>26.8</v>
      </c>
      <c r="F180">
        <v>19.8</v>
      </c>
      <c r="G180">
        <v>16.7</v>
      </c>
      <c r="H180">
        <v>23.1</v>
      </c>
    </row>
    <row r="183" spans="2:8" x14ac:dyDescent="0.25">
      <c r="C183" s="37"/>
      <c r="D183" s="37"/>
    </row>
    <row r="184" spans="2:8" x14ac:dyDescent="0.25">
      <c r="C184" s="37"/>
      <c r="D184" s="37"/>
    </row>
    <row r="185" spans="2:8" x14ac:dyDescent="0.25">
      <c r="C185" s="37"/>
      <c r="D185" s="37"/>
    </row>
    <row r="186" spans="2:8" x14ac:dyDescent="0.25">
      <c r="C186" s="37"/>
      <c r="D186" s="37"/>
    </row>
    <row r="187" spans="2:8" x14ac:dyDescent="0.25">
      <c r="C187" s="37"/>
      <c r="D187" s="37"/>
    </row>
    <row r="188" spans="2:8" x14ac:dyDescent="0.25">
      <c r="C188" s="37"/>
      <c r="D188" s="37"/>
    </row>
    <row r="189" spans="2:8" x14ac:dyDescent="0.25">
      <c r="C189" s="37"/>
      <c r="D189" s="37"/>
    </row>
    <row r="190" spans="2:8" x14ac:dyDescent="0.25">
      <c r="C190" s="37"/>
      <c r="D190" s="37"/>
    </row>
    <row r="191" spans="2:8" x14ac:dyDescent="0.25">
      <c r="C191" s="37"/>
      <c r="D191" s="37"/>
    </row>
    <row r="192" spans="2:8" x14ac:dyDescent="0.25">
      <c r="C192" s="37"/>
      <c r="D192" s="37"/>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1232</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1233</v>
      </c>
    </row>
    <row r="72" spans="1:11" x14ac:dyDescent="0.25">
      <c r="B72" t="s">
        <v>1238</v>
      </c>
    </row>
    <row r="73" spans="1:11" x14ac:dyDescent="0.25">
      <c r="C73" t="s">
        <v>1239</v>
      </c>
    </row>
    <row r="74" spans="1:11" x14ac:dyDescent="0.25">
      <c r="B74" t="s">
        <v>196</v>
      </c>
      <c r="C74" t="s">
        <v>561</v>
      </c>
      <c r="D74" t="s">
        <v>1234</v>
      </c>
      <c r="E74" t="s">
        <v>1235</v>
      </c>
      <c r="F74" t="s">
        <v>1236</v>
      </c>
      <c r="I74" t="s">
        <v>1237</v>
      </c>
      <c r="J74" t="s">
        <v>1240</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1173</v>
      </c>
      <c r="C25" s="18" t="s">
        <v>1125</v>
      </c>
      <c r="D25" s="37" t="s">
        <v>1126</v>
      </c>
      <c r="E25" s="37" t="s">
        <v>1127</v>
      </c>
      <c r="F25" s="37" t="s">
        <v>1174</v>
      </c>
      <c r="G25" s="18" t="s">
        <v>1125</v>
      </c>
      <c r="H25" s="37" t="s">
        <v>1175</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81">
        <v>2015</v>
      </c>
      <c r="D34" s="81"/>
      <c r="E34" s="81"/>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1140</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opLeftCell="A57" workbookViewId="0">
      <selection activeCell="N79" sqref="N79"/>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1218</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1242</v>
      </c>
    </row>
    <row r="96" spans="1:25" x14ac:dyDescent="0.25">
      <c r="B96" t="s">
        <v>239</v>
      </c>
      <c r="C96">
        <v>2003</v>
      </c>
      <c r="D96">
        <v>17.8</v>
      </c>
      <c r="E96">
        <v>17.100000000000001</v>
      </c>
      <c r="L96" t="s">
        <v>490</v>
      </c>
      <c r="M96" t="s">
        <v>1243</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c r="C168" s="74"/>
      <c r="D168" s="74">
        <v>0</v>
      </c>
      <c r="E168" s="74">
        <v>0</v>
      </c>
      <c r="F168" s="74">
        <v>0</v>
      </c>
      <c r="J168" s="37" t="s">
        <v>601</v>
      </c>
      <c r="K168" s="37"/>
      <c r="L168" s="37"/>
      <c r="M168" s="37">
        <v>0</v>
      </c>
      <c r="N168" s="37">
        <v>0</v>
      </c>
      <c r="O168" s="37">
        <v>0</v>
      </c>
    </row>
    <row r="169" spans="1:15" x14ac:dyDescent="0.25">
      <c r="A169" s="74" t="s">
        <v>459</v>
      </c>
      <c r="B169" s="74"/>
      <c r="C169" s="74"/>
      <c r="D169" s="74">
        <v>0</v>
      </c>
      <c r="E169" s="74">
        <v>0</v>
      </c>
      <c r="F169" s="74">
        <v>0</v>
      </c>
      <c r="J169" s="35" t="s">
        <v>459</v>
      </c>
      <c r="K169" s="37"/>
      <c r="L169" s="37"/>
      <c r="M169" s="37">
        <v>0</v>
      </c>
      <c r="N169" s="37">
        <v>0</v>
      </c>
      <c r="O169" s="37">
        <v>0</v>
      </c>
    </row>
    <row r="170" spans="1:15" x14ac:dyDescent="0.25">
      <c r="A170" s="74" t="s">
        <v>338</v>
      </c>
      <c r="B170" s="74"/>
      <c r="C170" s="74"/>
      <c r="D170" s="74">
        <f>0.8*M170</f>
        <v>2.4960000000000004</v>
      </c>
      <c r="E170" s="74">
        <f>0.8*N170</f>
        <v>1.4976000000000003</v>
      </c>
      <c r="F170" s="74">
        <f>0.8*O170</f>
        <v>0.89856000000000003</v>
      </c>
      <c r="J170" s="35" t="s">
        <v>338</v>
      </c>
      <c r="K170" s="37"/>
      <c r="L170" s="37">
        <v>0.05</v>
      </c>
      <c r="M170" s="37">
        <v>3.12</v>
      </c>
      <c r="N170" s="37">
        <v>1.8720000000000001</v>
      </c>
      <c r="O170" s="37">
        <v>1.1232</v>
      </c>
    </row>
    <row r="171" spans="1:15" x14ac:dyDescent="0.25">
      <c r="A171" s="74" t="s">
        <v>311</v>
      </c>
      <c r="B171" s="74"/>
      <c r="C171" s="74"/>
      <c r="D171" s="74">
        <f t="shared" ref="D171:D183" si="0">0.8*M171</f>
        <v>12.48</v>
      </c>
      <c r="E171" s="74">
        <f t="shared" ref="E171:E183" si="1">0.8*N171</f>
        <v>7.4879999999999995</v>
      </c>
      <c r="F171" s="74">
        <f t="shared" ref="F171:F183" si="2">0.8*O171</f>
        <v>4.4927999999999999</v>
      </c>
      <c r="J171" s="37" t="s">
        <v>311</v>
      </c>
      <c r="K171" s="37"/>
      <c r="L171" s="37">
        <v>0.1</v>
      </c>
      <c r="M171" s="37">
        <v>15.6</v>
      </c>
      <c r="N171" s="37">
        <v>9.36</v>
      </c>
      <c r="O171" s="37">
        <v>5.6159999999999997</v>
      </c>
    </row>
    <row r="172" spans="1:15" x14ac:dyDescent="0.25">
      <c r="A172" s="74" t="s">
        <v>602</v>
      </c>
      <c r="B172" s="74"/>
      <c r="C172" s="74"/>
      <c r="D172" s="74">
        <f t="shared" si="0"/>
        <v>49.92</v>
      </c>
      <c r="E172" s="74">
        <f t="shared" si="1"/>
        <v>29.951999999999998</v>
      </c>
      <c r="F172" s="74">
        <f t="shared" si="2"/>
        <v>17.9712</v>
      </c>
      <c r="J172" s="37" t="s">
        <v>602</v>
      </c>
      <c r="K172" s="37">
        <v>1</v>
      </c>
      <c r="L172" s="37">
        <v>0.4</v>
      </c>
      <c r="M172" s="37">
        <v>62.4</v>
      </c>
      <c r="N172" s="37">
        <v>37.44</v>
      </c>
      <c r="O172" s="37">
        <v>22.463999999999999</v>
      </c>
    </row>
    <row r="173" spans="1:15" x14ac:dyDescent="0.25">
      <c r="A173" s="74" t="s">
        <v>139</v>
      </c>
      <c r="B173" s="74"/>
      <c r="C173" s="74"/>
      <c r="D173" s="74">
        <f t="shared" si="0"/>
        <v>124.80000000000001</v>
      </c>
      <c r="E173" s="74">
        <f t="shared" si="1"/>
        <v>74.88</v>
      </c>
      <c r="F173" s="74">
        <f t="shared" si="2"/>
        <v>44.927999999999997</v>
      </c>
      <c r="J173" s="37" t="s">
        <v>139</v>
      </c>
      <c r="K173" s="37">
        <v>5</v>
      </c>
      <c r="L173" s="37"/>
      <c r="M173" s="37">
        <v>156</v>
      </c>
      <c r="N173" s="37">
        <v>93.6</v>
      </c>
      <c r="O173" s="37">
        <v>56.16</v>
      </c>
    </row>
    <row r="174" spans="1:15" x14ac:dyDescent="0.25">
      <c r="A174" s="74" t="s">
        <v>314</v>
      </c>
      <c r="B174" s="74"/>
      <c r="C174" s="74"/>
      <c r="D174" s="74">
        <f t="shared" si="0"/>
        <v>88.24692632</v>
      </c>
      <c r="E174" s="74">
        <f t="shared" si="1"/>
        <v>52.948155776</v>
      </c>
      <c r="F174" s="74">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c r="C175" s="74"/>
      <c r="D175" s="74">
        <f t="shared" si="0"/>
        <v>62.400000000000006</v>
      </c>
      <c r="E175" s="74">
        <f t="shared" si="1"/>
        <v>37.44</v>
      </c>
      <c r="F175" s="74">
        <f t="shared" si="2"/>
        <v>22.463999999999999</v>
      </c>
      <c r="J175" s="37" t="s">
        <v>315</v>
      </c>
      <c r="K175" s="37">
        <v>15</v>
      </c>
      <c r="L175" s="37">
        <v>0.5</v>
      </c>
      <c r="M175" s="37">
        <v>78</v>
      </c>
      <c r="N175" s="37">
        <v>46.8</v>
      </c>
      <c r="O175" s="37">
        <v>28.08</v>
      </c>
    </row>
    <row r="176" spans="1:15" x14ac:dyDescent="0.25">
      <c r="A176" s="74" t="s">
        <v>316</v>
      </c>
      <c r="B176" s="74"/>
      <c r="C176" s="74"/>
      <c r="D176" s="74">
        <f t="shared" si="0"/>
        <v>44.123463143999999</v>
      </c>
      <c r="E176" s="74">
        <f t="shared" si="1"/>
        <v>26.474077888</v>
      </c>
      <c r="F176" s="74">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c r="C177" s="74"/>
      <c r="D177" s="74">
        <f t="shared" si="0"/>
        <v>31.200000000000003</v>
      </c>
      <c r="E177" s="74">
        <f t="shared" si="1"/>
        <v>18.72</v>
      </c>
      <c r="F177" s="74">
        <f t="shared" si="2"/>
        <v>11.231999999999999</v>
      </c>
      <c r="J177" s="37" t="s">
        <v>317</v>
      </c>
      <c r="K177" s="37">
        <v>25</v>
      </c>
      <c r="L177" s="37">
        <v>0.25</v>
      </c>
      <c r="M177" s="37">
        <v>39</v>
      </c>
      <c r="N177" s="37">
        <v>23.4</v>
      </c>
      <c r="O177" s="37">
        <v>14.04</v>
      </c>
    </row>
    <row r="178" spans="1:15" x14ac:dyDescent="0.25">
      <c r="A178" s="74" t="s">
        <v>603</v>
      </c>
      <c r="B178" s="74"/>
      <c r="C178" s="74"/>
      <c r="D178" s="74">
        <f t="shared" si="0"/>
        <v>22.061731576</v>
      </c>
      <c r="E178" s="74">
        <f t="shared" si="1"/>
        <v>13.237038944</v>
      </c>
      <c r="F178" s="74">
        <f t="shared" si="2"/>
        <v>7.9422233664000004</v>
      </c>
      <c r="J178" s="37" t="s">
        <v>603</v>
      </c>
      <c r="K178" s="37">
        <v>30</v>
      </c>
      <c r="L178" s="37">
        <v>0.17677669500000001</v>
      </c>
      <c r="M178" s="37">
        <v>27.57716447</v>
      </c>
      <c r="N178" s="37">
        <v>16.54629868</v>
      </c>
      <c r="O178" s="37">
        <v>9.9277792080000005</v>
      </c>
    </row>
    <row r="179" spans="1:15" x14ac:dyDescent="0.25">
      <c r="A179" s="74" t="s">
        <v>319</v>
      </c>
      <c r="B179" s="74"/>
      <c r="C179" s="74"/>
      <c r="D179" s="74">
        <f t="shared" si="0"/>
        <v>15.600000000000001</v>
      </c>
      <c r="E179" s="74">
        <f t="shared" si="1"/>
        <v>9.36</v>
      </c>
      <c r="F179" s="74">
        <f t="shared" si="2"/>
        <v>5.6159999999999997</v>
      </c>
      <c r="J179" s="37" t="s">
        <v>319</v>
      </c>
      <c r="K179" s="37">
        <v>35</v>
      </c>
      <c r="L179" s="37">
        <v>0.125</v>
      </c>
      <c r="M179" s="37">
        <v>19.5</v>
      </c>
      <c r="N179" s="37">
        <v>11.7</v>
      </c>
      <c r="O179" s="37">
        <v>7.02</v>
      </c>
    </row>
    <row r="180" spans="1:15" x14ac:dyDescent="0.25">
      <c r="A180" s="74" t="s">
        <v>324</v>
      </c>
      <c r="B180" s="74"/>
      <c r="C180" s="74"/>
      <c r="D180" s="74">
        <f t="shared" si="0"/>
        <v>11.030865784</v>
      </c>
      <c r="E180" s="74">
        <f t="shared" si="1"/>
        <v>6.618519472</v>
      </c>
      <c r="F180" s="74">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c r="C181" s="74"/>
      <c r="D181" s="74">
        <f t="shared" si="0"/>
        <v>7.8000000000000007</v>
      </c>
      <c r="E181" s="74">
        <f t="shared" si="1"/>
        <v>4.68</v>
      </c>
      <c r="F181" s="74">
        <f t="shared" si="2"/>
        <v>2.8079999999999998</v>
      </c>
      <c r="J181" s="37" t="s">
        <v>462</v>
      </c>
      <c r="K181" s="37">
        <v>45</v>
      </c>
      <c r="L181" s="37">
        <v>6.25E-2</v>
      </c>
      <c r="M181" s="37">
        <v>9.75</v>
      </c>
      <c r="N181" s="37">
        <v>5.85</v>
      </c>
      <c r="O181" s="37">
        <v>3.51</v>
      </c>
    </row>
    <row r="182" spans="1:15" x14ac:dyDescent="0.25">
      <c r="A182" s="74" t="s">
        <v>463</v>
      </c>
      <c r="B182" s="74"/>
      <c r="C182" s="74"/>
      <c r="D182" s="74">
        <f t="shared" si="0"/>
        <v>5.5154328935999999</v>
      </c>
      <c r="E182" s="74">
        <f t="shared" si="1"/>
        <v>3.309259736</v>
      </c>
      <c r="F182" s="74">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c r="C183" s="74"/>
      <c r="D183" s="74">
        <f t="shared" si="0"/>
        <v>3.9000000000000004</v>
      </c>
      <c r="E183" s="74">
        <f t="shared" si="1"/>
        <v>2.34</v>
      </c>
      <c r="F183" s="74">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c r="C188" s="74"/>
      <c r="D188" s="75">
        <v>0</v>
      </c>
      <c r="E188" s="75">
        <v>0</v>
      </c>
      <c r="F188" s="75">
        <v>0</v>
      </c>
      <c r="G188" s="72"/>
      <c r="H188" s="72"/>
      <c r="I188" s="72"/>
      <c r="J188" s="72" t="s">
        <v>601</v>
      </c>
      <c r="K188" s="72"/>
      <c r="L188" s="72"/>
      <c r="M188" s="72">
        <v>0</v>
      </c>
      <c r="N188" s="72">
        <v>0</v>
      </c>
      <c r="O188" s="72">
        <v>0</v>
      </c>
    </row>
    <row r="189" spans="1:15" x14ac:dyDescent="0.25">
      <c r="A189" s="74" t="s">
        <v>459</v>
      </c>
      <c r="B189" s="74"/>
      <c r="C189" s="74"/>
      <c r="D189" s="75">
        <v>0</v>
      </c>
      <c r="E189" s="75">
        <v>0</v>
      </c>
      <c r="F189" s="75">
        <v>0</v>
      </c>
      <c r="G189" s="72"/>
      <c r="H189" s="72"/>
      <c r="I189" s="72"/>
      <c r="J189" s="73" t="s">
        <v>459</v>
      </c>
      <c r="K189" s="72"/>
      <c r="L189" s="72"/>
      <c r="M189" s="72">
        <v>0</v>
      </c>
      <c r="N189" s="72">
        <v>0</v>
      </c>
      <c r="O189" s="72">
        <v>0</v>
      </c>
    </row>
    <row r="190" spans="1:15" x14ac:dyDescent="0.25">
      <c r="A190" s="74" t="s">
        <v>338</v>
      </c>
      <c r="B190" s="74"/>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602</v>
      </c>
      <c r="B192" s="74">
        <v>1</v>
      </c>
      <c r="C192" s="74">
        <v>0.4</v>
      </c>
      <c r="D192" s="75">
        <f t="shared" si="3"/>
        <v>49.92</v>
      </c>
      <c r="E192" s="75">
        <f t="shared" si="4"/>
        <v>29.951999999999998</v>
      </c>
      <c r="F192" s="75">
        <f t="shared" si="5"/>
        <v>17.9712</v>
      </c>
      <c r="G192" s="72"/>
      <c r="H192" s="72"/>
      <c r="I192" s="72"/>
      <c r="J192" s="72" t="s">
        <v>602</v>
      </c>
      <c r="K192" s="72">
        <v>1</v>
      </c>
      <c r="L192" s="72">
        <v>0.4</v>
      </c>
      <c r="M192" s="72">
        <v>62.4</v>
      </c>
      <c r="N192" s="72">
        <v>37.44</v>
      </c>
      <c r="O192" s="72">
        <v>22.463999999999999</v>
      </c>
    </row>
    <row r="193" spans="1:15" x14ac:dyDescent="0.25">
      <c r="A193" s="74" t="s">
        <v>139</v>
      </c>
      <c r="B193" s="74">
        <v>5</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10</v>
      </c>
      <c r="C194" s="74">
        <v>0.70710678100000002</v>
      </c>
      <c r="D194" s="75">
        <f t="shared" si="3"/>
        <v>88.24692632</v>
      </c>
      <c r="E194" s="75">
        <f t="shared" si="4"/>
        <v>52.948155776</v>
      </c>
      <c r="F194" s="75">
        <f t="shared" si="5"/>
        <v>31.768893464000001</v>
      </c>
      <c r="G194" s="72"/>
      <c r="H194" s="72"/>
      <c r="I194" s="72"/>
      <c r="J194" s="72" t="s">
        <v>314</v>
      </c>
      <c r="K194" s="72">
        <v>10</v>
      </c>
      <c r="L194" s="72">
        <v>0.70710678100000002</v>
      </c>
      <c r="M194" s="72">
        <v>110.3086579</v>
      </c>
      <c r="N194" s="72">
        <v>66.185194719999998</v>
      </c>
      <c r="O194" s="72">
        <v>39.711116830000002</v>
      </c>
    </row>
    <row r="195" spans="1:15" x14ac:dyDescent="0.25">
      <c r="A195" s="74" t="s">
        <v>315</v>
      </c>
      <c r="B195" s="74">
        <v>15</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20</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25</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30</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35</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40</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45</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50</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55</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1217</v>
      </c>
    </row>
    <row r="254" spans="1:2" x14ac:dyDescent="0.25">
      <c r="B254" t="s">
        <v>1216</v>
      </c>
    </row>
    <row r="256" spans="1:2" x14ac:dyDescent="0.25">
      <c r="A256" t="s">
        <v>1138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tabSelected="1" workbookViewId="0">
      <selection activeCell="L5" sqref="L5"/>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row>
    <row r="3" spans="1:19" x14ac:dyDescent="0.25">
      <c r="B3" t="s">
        <v>80</v>
      </c>
      <c r="C3" t="s">
        <v>232</v>
      </c>
      <c r="F3" t="s">
        <v>80</v>
      </c>
      <c r="G3" t="s">
        <v>1254</v>
      </c>
      <c r="H3" t="s">
        <v>575</v>
      </c>
      <c r="I3" t="s">
        <v>576</v>
      </c>
    </row>
    <row r="4" spans="1:19" x14ac:dyDescent="0.25">
      <c r="B4" t="s">
        <v>137</v>
      </c>
      <c r="C4">
        <v>71.5</v>
      </c>
      <c r="F4" s="37" t="s">
        <v>137</v>
      </c>
      <c r="G4" s="7">
        <v>39.475000000000001</v>
      </c>
      <c r="H4" s="7">
        <v>26.379000000000001</v>
      </c>
      <c r="I4" s="7">
        <v>52.570900000000002</v>
      </c>
      <c r="L4" s="7">
        <v>39.475000000000001</v>
      </c>
      <c r="M4" s="7">
        <v>59.9711</v>
      </c>
      <c r="N4" s="7">
        <v>55.5411</v>
      </c>
      <c r="O4" s="7">
        <v>48.6997</v>
      </c>
      <c r="P4" s="7">
        <v>53.265300000000003</v>
      </c>
      <c r="Q4" s="7">
        <v>42.709699999999998</v>
      </c>
      <c r="R4" s="7">
        <v>42.107599999999998</v>
      </c>
      <c r="S4" s="37">
        <v>39.2258</v>
      </c>
    </row>
    <row r="5" spans="1:19" x14ac:dyDescent="0.25">
      <c r="B5" t="s">
        <v>138</v>
      </c>
      <c r="C5">
        <v>89</v>
      </c>
      <c r="F5" s="37" t="s">
        <v>138</v>
      </c>
      <c r="G5" s="7">
        <v>59.9711</v>
      </c>
      <c r="H5" s="7">
        <v>44.379399999999997</v>
      </c>
      <c r="I5" s="7">
        <v>75.562799999999996</v>
      </c>
      <c r="L5" s="37" t="s">
        <v>1262</v>
      </c>
      <c r="M5" s="37" t="s">
        <v>1263</v>
      </c>
      <c r="N5" s="37" t="s">
        <v>1264</v>
      </c>
      <c r="O5" s="37" t="s">
        <v>1265</v>
      </c>
      <c r="P5" s="37" t="s">
        <v>1266</v>
      </c>
      <c r="Q5" s="37">
        <v>58</v>
      </c>
      <c r="R5" s="37">
        <v>60.1</v>
      </c>
    </row>
    <row r="6" spans="1:19" x14ac:dyDescent="0.25">
      <c r="B6" t="s">
        <v>139</v>
      </c>
      <c r="C6">
        <v>88.3</v>
      </c>
      <c r="F6" s="37" t="s">
        <v>139</v>
      </c>
      <c r="G6" s="7">
        <v>55.5411</v>
      </c>
      <c r="H6" s="7">
        <v>35.654000000000003</v>
      </c>
      <c r="I6" s="7">
        <v>75.428100000000001</v>
      </c>
    </row>
    <row r="7" spans="1:19" x14ac:dyDescent="0.25">
      <c r="B7" t="s">
        <v>156</v>
      </c>
      <c r="C7">
        <v>89.3</v>
      </c>
      <c r="F7" s="37" t="s">
        <v>140</v>
      </c>
      <c r="G7" s="7">
        <v>48.6997</v>
      </c>
      <c r="H7" s="7">
        <v>25.883700000000001</v>
      </c>
      <c r="I7" s="7">
        <v>71.515799999999999</v>
      </c>
      <c r="K7" s="7">
        <v>2008</v>
      </c>
    </row>
    <row r="8" spans="1:19" x14ac:dyDescent="0.25">
      <c r="B8" t="s">
        <v>157</v>
      </c>
      <c r="C8">
        <v>83.7</v>
      </c>
      <c r="F8" s="37" t="s">
        <v>141</v>
      </c>
      <c r="G8" s="7">
        <v>53.265300000000003</v>
      </c>
      <c r="H8" s="7">
        <v>34.495600000000003</v>
      </c>
      <c r="I8" s="7">
        <v>72.034899999999993</v>
      </c>
      <c r="K8" s="7">
        <v>2007</v>
      </c>
      <c r="L8">
        <f>L5-12.5</f>
        <v>34</v>
      </c>
      <c r="M8">
        <f>L5-9.5</f>
        <v>37</v>
      </c>
    </row>
    <row r="9" spans="1:19" x14ac:dyDescent="0.25">
      <c r="B9" t="s">
        <v>144</v>
      </c>
      <c r="C9">
        <v>83.7</v>
      </c>
      <c r="F9" s="37" t="s">
        <v>142</v>
      </c>
      <c r="G9" s="7">
        <v>42.709699999999998</v>
      </c>
      <c r="H9" s="7">
        <v>26.007300000000001</v>
      </c>
      <c r="I9" s="7">
        <v>59.412199999999999</v>
      </c>
      <c r="K9" s="7">
        <v>2003</v>
      </c>
      <c r="L9" s="7">
        <f>L4-9.5</f>
        <v>29.975000000000001</v>
      </c>
      <c r="M9" s="7">
        <f>M4-12.5</f>
        <v>47.4711</v>
      </c>
      <c r="N9" s="7">
        <f>N4-15.5</f>
        <v>40.0411</v>
      </c>
      <c r="O9">
        <f>((O4+P4)/2)-18.5</f>
        <v>32.482500000000002</v>
      </c>
      <c r="P9">
        <f>((Q4+R4)/2)-21.5</f>
        <v>20.908649999999994</v>
      </c>
      <c r="Q9" s="37">
        <f>S4-24.5</f>
        <v>14.7258</v>
      </c>
      <c r="S9" t="s">
        <v>1297</v>
      </c>
    </row>
    <row r="10" spans="1:19" x14ac:dyDescent="0.25">
      <c r="B10" t="s">
        <v>158</v>
      </c>
      <c r="C10">
        <v>46.4</v>
      </c>
      <c r="F10" s="37" t="s">
        <v>143</v>
      </c>
      <c r="G10" s="7">
        <v>42.107599999999998</v>
      </c>
      <c r="H10" s="7">
        <v>21.632400000000001</v>
      </c>
      <c r="I10" s="7">
        <v>62.582799999999999</v>
      </c>
      <c r="L10" t="s">
        <v>1291</v>
      </c>
      <c r="M10" t="s">
        <v>1292</v>
      </c>
      <c r="N10" t="s">
        <v>1293</v>
      </c>
      <c r="O10" t="s">
        <v>1294</v>
      </c>
      <c r="P10" t="s">
        <v>1295</v>
      </c>
      <c r="Q10" t="s">
        <v>1296</v>
      </c>
    </row>
    <row r="11" spans="1:19" s="37" customFormat="1" x14ac:dyDescent="0.25">
      <c r="F11" s="37" t="s">
        <v>392</v>
      </c>
      <c r="G11" s="37">
        <v>39.2258</v>
      </c>
      <c r="H11" s="7">
        <v>20.566700000000001</v>
      </c>
      <c r="I11" s="7">
        <v>57.884900000000002</v>
      </c>
    </row>
    <row r="12" spans="1:19" s="37" customFormat="1" x14ac:dyDescent="0.25"/>
    <row r="13" spans="1:19" s="37" customFormat="1" x14ac:dyDescent="0.25">
      <c r="A13" s="2" t="s">
        <v>1255</v>
      </c>
    </row>
    <row r="14" spans="1:19" s="37" customFormat="1" x14ac:dyDescent="0.25">
      <c r="B14" s="37" t="s">
        <v>1253</v>
      </c>
    </row>
    <row r="15" spans="1:19" s="37" customFormat="1" x14ac:dyDescent="0.25">
      <c r="B15" s="37" t="s">
        <v>80</v>
      </c>
      <c r="C15" s="37" t="s">
        <v>232</v>
      </c>
      <c r="D15" s="37" t="s">
        <v>575</v>
      </c>
      <c r="E15" s="37" t="s">
        <v>576</v>
      </c>
    </row>
    <row r="16" spans="1:19" s="37" customFormat="1" x14ac:dyDescent="0.25">
      <c r="B16" s="37" t="s">
        <v>137</v>
      </c>
      <c r="C16" s="37">
        <v>37</v>
      </c>
      <c r="D16" s="37">
        <v>22.2</v>
      </c>
      <c r="E16" s="37">
        <v>54.8</v>
      </c>
    </row>
    <row r="17" spans="1:12" s="37" customFormat="1" x14ac:dyDescent="0.25">
      <c r="B17" s="37" t="s">
        <v>138</v>
      </c>
      <c r="C17" s="37">
        <v>46.5</v>
      </c>
      <c r="D17" s="37">
        <v>32.299999999999997</v>
      </c>
      <c r="E17" s="37">
        <v>61.3</v>
      </c>
    </row>
    <row r="18" spans="1:12" s="37" customFormat="1" x14ac:dyDescent="0.25">
      <c r="B18" s="37" t="s">
        <v>139</v>
      </c>
      <c r="C18" s="37">
        <v>39</v>
      </c>
      <c r="D18" s="37">
        <v>25.8</v>
      </c>
      <c r="E18" s="37">
        <v>54</v>
      </c>
    </row>
    <row r="19" spans="1:12" s="37" customFormat="1" x14ac:dyDescent="0.25">
      <c r="B19" s="37" t="s">
        <v>140</v>
      </c>
      <c r="C19" s="37">
        <v>55.4</v>
      </c>
      <c r="D19" s="37">
        <v>32.6</v>
      </c>
      <c r="E19" s="37">
        <v>76.2</v>
      </c>
    </row>
    <row r="20" spans="1:12" s="37" customFormat="1" x14ac:dyDescent="0.25">
      <c r="B20" s="37" t="s">
        <v>141</v>
      </c>
      <c r="C20" s="37">
        <v>55.9</v>
      </c>
      <c r="D20" s="37">
        <v>37.6</v>
      </c>
      <c r="E20" s="37">
        <v>72.7</v>
      </c>
    </row>
    <row r="21" spans="1:12" s="37" customFormat="1" x14ac:dyDescent="0.25">
      <c r="B21" s="37" t="s">
        <v>142</v>
      </c>
      <c r="C21" s="37">
        <v>58</v>
      </c>
      <c r="D21" s="37">
        <v>32.200000000000003</v>
      </c>
      <c r="E21" s="37">
        <v>80.099999999999994</v>
      </c>
    </row>
    <row r="22" spans="1:12" s="37" customFormat="1" x14ac:dyDescent="0.25">
      <c r="B22" s="37" t="s">
        <v>143</v>
      </c>
      <c r="C22" s="37">
        <v>60.1</v>
      </c>
      <c r="D22" s="37">
        <v>35.5</v>
      </c>
      <c r="E22" s="37">
        <v>80.5</v>
      </c>
    </row>
    <row r="23" spans="1:12" s="37" customFormat="1" x14ac:dyDescent="0.25"/>
    <row r="25" spans="1:12" x14ac:dyDescent="0.25">
      <c r="A25" s="2" t="s">
        <v>1257</v>
      </c>
    </row>
    <row r="26" spans="1:12" x14ac:dyDescent="0.25">
      <c r="B26" t="s">
        <v>417</v>
      </c>
      <c r="F26" t="s">
        <v>179</v>
      </c>
      <c r="G26">
        <v>2007</v>
      </c>
      <c r="J26">
        <v>2012</v>
      </c>
    </row>
    <row r="27" spans="1:12" x14ac:dyDescent="0.25">
      <c r="C27">
        <v>2007</v>
      </c>
      <c r="D27">
        <v>2012</v>
      </c>
      <c r="F27" t="s">
        <v>246</v>
      </c>
      <c r="G27" t="s">
        <v>1254</v>
      </c>
      <c r="H27" t="s">
        <v>575</v>
      </c>
      <c r="I27" t="s">
        <v>576</v>
      </c>
      <c r="J27" t="s">
        <v>232</v>
      </c>
      <c r="K27" t="s">
        <v>575</v>
      </c>
      <c r="L27" t="s">
        <v>576</v>
      </c>
    </row>
    <row r="28" spans="1:12" x14ac:dyDescent="0.25">
      <c r="B28" s="82" t="s">
        <v>158</v>
      </c>
      <c r="C28" s="82">
        <v>48.2</v>
      </c>
      <c r="D28" s="82">
        <v>66.3</v>
      </c>
      <c r="F28" t="s">
        <v>155</v>
      </c>
      <c r="G28" t="s">
        <v>1262</v>
      </c>
      <c r="H28" t="s">
        <v>1267</v>
      </c>
      <c r="I28" t="s">
        <v>1271</v>
      </c>
      <c r="J28" t="s">
        <v>1276</v>
      </c>
      <c r="K28" t="s">
        <v>1281</v>
      </c>
      <c r="L28" t="s">
        <v>1286</v>
      </c>
    </row>
    <row r="29" spans="1:12" x14ac:dyDescent="0.25">
      <c r="B29" t="s">
        <v>28</v>
      </c>
      <c r="C29">
        <v>85</v>
      </c>
      <c r="D29">
        <v>91.2</v>
      </c>
      <c r="F29" s="37" t="s">
        <v>1258</v>
      </c>
      <c r="G29" s="37" t="s">
        <v>1263</v>
      </c>
      <c r="H29" s="37" t="s">
        <v>1268</v>
      </c>
      <c r="I29" s="37" t="s">
        <v>1272</v>
      </c>
      <c r="J29" s="37" t="s">
        <v>1277</v>
      </c>
      <c r="K29" s="37" t="s">
        <v>1282</v>
      </c>
      <c r="L29" s="37" t="s">
        <v>1287</v>
      </c>
    </row>
    <row r="30" spans="1:12" x14ac:dyDescent="0.25">
      <c r="F30" s="37" t="s">
        <v>1259</v>
      </c>
      <c r="G30" s="37" t="s">
        <v>1264</v>
      </c>
      <c r="H30" s="37" t="s">
        <v>1267</v>
      </c>
      <c r="I30" s="37" t="s">
        <v>1273</v>
      </c>
      <c r="J30" s="37" t="s">
        <v>1278</v>
      </c>
      <c r="K30" s="37" t="s">
        <v>1283</v>
      </c>
      <c r="L30" s="37" t="s">
        <v>1288</v>
      </c>
    </row>
    <row r="31" spans="1:12" x14ac:dyDescent="0.25">
      <c r="B31" t="s">
        <v>418</v>
      </c>
      <c r="F31" s="37" t="s">
        <v>1260</v>
      </c>
      <c r="G31" s="37" t="s">
        <v>1265</v>
      </c>
      <c r="H31" s="37" t="s">
        <v>1269</v>
      </c>
      <c r="I31" s="37" t="s">
        <v>1274</v>
      </c>
      <c r="J31" s="37" t="s">
        <v>1279</v>
      </c>
      <c r="K31" s="37" t="s">
        <v>1284</v>
      </c>
      <c r="L31" s="37" t="s">
        <v>1289</v>
      </c>
    </row>
    <row r="32" spans="1:12" x14ac:dyDescent="0.25">
      <c r="C32">
        <v>2007</v>
      </c>
      <c r="D32">
        <v>2012</v>
      </c>
      <c r="F32" s="37" t="s">
        <v>1261</v>
      </c>
      <c r="G32" s="37" t="s">
        <v>1266</v>
      </c>
      <c r="H32" s="37" t="s">
        <v>1270</v>
      </c>
      <c r="I32" s="37" t="s">
        <v>1275</v>
      </c>
      <c r="J32" s="37" t="s">
        <v>1280</v>
      </c>
      <c r="K32" s="37" t="s">
        <v>1285</v>
      </c>
      <c r="L32" s="37" t="s">
        <v>1290</v>
      </c>
    </row>
    <row r="33" spans="1:9" x14ac:dyDescent="0.25">
      <c r="B33" t="s">
        <v>419</v>
      </c>
      <c r="C33">
        <v>4.0999999999999996</v>
      </c>
      <c r="D33">
        <v>3.1</v>
      </c>
    </row>
    <row r="34" spans="1:9" x14ac:dyDescent="0.25">
      <c r="B34" t="s">
        <v>420</v>
      </c>
      <c r="C34">
        <v>14.8</v>
      </c>
      <c r="D34">
        <v>16.899999999999999</v>
      </c>
    </row>
    <row r="35" spans="1:9" x14ac:dyDescent="0.25">
      <c r="B35" t="s">
        <v>144</v>
      </c>
      <c r="C35">
        <v>5.9</v>
      </c>
      <c r="D35">
        <v>4.4000000000000004</v>
      </c>
    </row>
    <row r="37" spans="1:9" x14ac:dyDescent="0.25">
      <c r="A37" s="2" t="s">
        <v>1256</v>
      </c>
    </row>
    <row r="38" spans="1:9" x14ac:dyDescent="0.25">
      <c r="A38" t="s">
        <v>230</v>
      </c>
      <c r="B38" t="s">
        <v>231</v>
      </c>
    </row>
    <row r="39" spans="1:9" x14ac:dyDescent="0.25">
      <c r="B39" t="s">
        <v>80</v>
      </c>
      <c r="C39" t="s">
        <v>232</v>
      </c>
      <c r="F39" s="37" t="s">
        <v>80</v>
      </c>
      <c r="G39" s="37" t="s">
        <v>232</v>
      </c>
      <c r="H39" t="s">
        <v>575</v>
      </c>
      <c r="I39" t="s">
        <v>576</v>
      </c>
    </row>
    <row r="40" spans="1:9" x14ac:dyDescent="0.25">
      <c r="B40" t="s">
        <v>155</v>
      </c>
      <c r="C40">
        <v>91.4</v>
      </c>
      <c r="F40" s="37" t="s">
        <v>137</v>
      </c>
      <c r="G40" s="37">
        <v>81.3</v>
      </c>
      <c r="H40">
        <v>75.900000000000006</v>
      </c>
      <c r="I40">
        <v>85.7</v>
      </c>
    </row>
    <row r="41" spans="1:9" x14ac:dyDescent="0.25">
      <c r="B41" t="s">
        <v>137</v>
      </c>
      <c r="C41">
        <v>87.1</v>
      </c>
      <c r="F41" s="37" t="s">
        <v>138</v>
      </c>
      <c r="G41" s="37">
        <v>82.2</v>
      </c>
      <c r="H41">
        <v>76.3</v>
      </c>
      <c r="I41">
        <v>86.9</v>
      </c>
    </row>
    <row r="42" spans="1:9" x14ac:dyDescent="0.25">
      <c r="B42" t="s">
        <v>138</v>
      </c>
      <c r="C42">
        <v>96.5</v>
      </c>
      <c r="F42" s="37" t="s">
        <v>139</v>
      </c>
      <c r="G42" s="37">
        <v>70.900000000000006</v>
      </c>
      <c r="H42">
        <v>63</v>
      </c>
      <c r="I42">
        <v>77.7</v>
      </c>
    </row>
    <row r="43" spans="1:9" x14ac:dyDescent="0.25">
      <c r="B43" t="s">
        <v>139</v>
      </c>
      <c r="C43">
        <v>94.6</v>
      </c>
      <c r="F43" s="37" t="s">
        <v>140</v>
      </c>
      <c r="G43" s="37">
        <v>66.8</v>
      </c>
      <c r="H43">
        <v>58.4</v>
      </c>
      <c r="I43">
        <v>74.2</v>
      </c>
    </row>
    <row r="44" spans="1:9" x14ac:dyDescent="0.25">
      <c r="B44" t="s">
        <v>156</v>
      </c>
      <c r="C44">
        <v>93.4</v>
      </c>
      <c r="F44" s="37" t="s">
        <v>141</v>
      </c>
      <c r="G44" s="37">
        <v>60.8</v>
      </c>
      <c r="H44">
        <v>53</v>
      </c>
      <c r="I44">
        <v>68.099999999999994</v>
      </c>
    </row>
    <row r="45" spans="1:9" x14ac:dyDescent="0.25">
      <c r="B45" t="s">
        <v>157</v>
      </c>
      <c r="C45">
        <v>91.9</v>
      </c>
      <c r="F45" s="37" t="s">
        <v>142</v>
      </c>
      <c r="G45" s="37">
        <v>57.5</v>
      </c>
      <c r="H45">
        <v>46.7</v>
      </c>
      <c r="I45">
        <v>68</v>
      </c>
    </row>
    <row r="46" spans="1:9" x14ac:dyDescent="0.25">
      <c r="B46" t="s">
        <v>144</v>
      </c>
      <c r="C46">
        <v>92.6</v>
      </c>
      <c r="F46" s="37" t="s">
        <v>143</v>
      </c>
      <c r="G46" s="37">
        <v>66</v>
      </c>
      <c r="H46">
        <v>55.6</v>
      </c>
      <c r="I46">
        <v>75.099999999999994</v>
      </c>
    </row>
    <row r="47" spans="1:9" x14ac:dyDescent="0.25">
      <c r="B47" t="s">
        <v>158</v>
      </c>
      <c r="C47">
        <v>72.099999999999994</v>
      </c>
    </row>
    <row r="48" spans="1:9" s="37" customFormat="1" x14ac:dyDescent="0.25"/>
    <row r="49" spans="1:7" x14ac:dyDescent="0.25">
      <c r="A49" s="42" t="s">
        <v>699</v>
      </c>
    </row>
    <row r="50" spans="1:7" x14ac:dyDescent="0.25">
      <c r="A50" s="2" t="s">
        <v>698</v>
      </c>
    </row>
    <row r="51" spans="1:7" x14ac:dyDescent="0.25">
      <c r="B51" t="s">
        <v>1250</v>
      </c>
    </row>
    <row r="52" spans="1:7" s="37" customFormat="1" x14ac:dyDescent="0.25">
      <c r="B52" s="37" t="s">
        <v>1251</v>
      </c>
    </row>
    <row r="53" spans="1:7" x14ac:dyDescent="0.25">
      <c r="B53" t="s">
        <v>1252</v>
      </c>
    </row>
    <row r="55" spans="1:7" x14ac:dyDescent="0.25">
      <c r="A55" s="2" t="s">
        <v>700</v>
      </c>
    </row>
    <row r="56" spans="1:7" x14ac:dyDescent="0.25">
      <c r="C56" t="s">
        <v>1141</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4"/>
  <sheetViews>
    <sheetView topLeftCell="A89" workbookViewId="0">
      <selection activeCell="AE113" sqref="AE113"/>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row>
    <row r="31" spans="1:10" x14ac:dyDescent="0.25">
      <c r="B31" t="s">
        <v>138</v>
      </c>
      <c r="C31" s="4">
        <v>5735</v>
      </c>
      <c r="D31">
        <v>1.1100000000000001</v>
      </c>
      <c r="E31">
        <v>1.05</v>
      </c>
    </row>
    <row r="32" spans="1:10" x14ac:dyDescent="0.25">
      <c r="B32" t="s">
        <v>139</v>
      </c>
      <c r="C32" s="4">
        <v>6100</v>
      </c>
      <c r="D32">
        <v>2.2200000000000002</v>
      </c>
      <c r="E32">
        <v>2.09</v>
      </c>
    </row>
    <row r="33" spans="1:33" x14ac:dyDescent="0.25">
      <c r="B33" t="s">
        <v>140</v>
      </c>
      <c r="C33" s="4">
        <v>4510</v>
      </c>
      <c r="D33">
        <v>3.27</v>
      </c>
      <c r="E33">
        <v>3.07</v>
      </c>
    </row>
    <row r="34" spans="1:33" x14ac:dyDescent="0.25">
      <c r="B34" t="s">
        <v>141</v>
      </c>
      <c r="C34" s="4">
        <v>3773</v>
      </c>
      <c r="D34">
        <v>4.13</v>
      </c>
      <c r="E34">
        <v>3.81</v>
      </c>
    </row>
    <row r="35" spans="1:33" x14ac:dyDescent="0.25">
      <c r="B35" t="s">
        <v>142</v>
      </c>
      <c r="C35" s="4">
        <v>2885</v>
      </c>
      <c r="D35">
        <v>4.8499999999999996</v>
      </c>
      <c r="E35">
        <v>4.4000000000000004</v>
      </c>
    </row>
    <row r="36" spans="1:33" x14ac:dyDescent="0.25">
      <c r="B36" t="s">
        <v>143</v>
      </c>
      <c r="C36" s="4">
        <v>2257</v>
      </c>
      <c r="D36">
        <v>5.27</v>
      </c>
      <c r="E36">
        <v>4.7300000000000004</v>
      </c>
    </row>
    <row r="37" spans="1:33" x14ac:dyDescent="0.25">
      <c r="B37" t="s">
        <v>144</v>
      </c>
      <c r="C37" s="4">
        <v>31079</v>
      </c>
      <c r="D37">
        <v>2.48</v>
      </c>
      <c r="E37">
        <v>2.29</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1">R42*K$52</f>
        <v>0</v>
      </c>
      <c r="T42" s="20">
        <f t="shared" ref="T42:T57" si="2">R42*L$52</f>
        <v>0</v>
      </c>
      <c r="U42" s="20">
        <f t="shared" ref="U42:U57" si="3">R42*M$52</f>
        <v>0</v>
      </c>
      <c r="V42" s="20">
        <f t="shared" ref="V42:V57" si="4">R42*N$52</f>
        <v>0</v>
      </c>
      <c r="W42" s="20">
        <f t="shared" ref="W42:W57" si="5">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6">D43*K$52</f>
        <v>0</v>
      </c>
      <c r="F43" s="20">
        <f t="shared" ref="F43:F57" si="7">D43*L$52</f>
        <v>0</v>
      </c>
      <c r="G43" s="20">
        <f t="shared" ref="G43:G57" si="8">D43*M$52</f>
        <v>0</v>
      </c>
      <c r="H43" s="20">
        <f t="shared" ref="H43:H57" si="9">D43*N$52</f>
        <v>0</v>
      </c>
      <c r="I43" s="20">
        <f t="shared" ref="I43:I57" si="10">D43*O$52</f>
        <v>0</v>
      </c>
      <c r="Q43" s="22" t="s">
        <v>459</v>
      </c>
      <c r="R43" s="20">
        <v>0</v>
      </c>
      <c r="S43" s="20">
        <f t="shared" si="1"/>
        <v>0</v>
      </c>
      <c r="T43" s="20">
        <f t="shared" si="2"/>
        <v>0</v>
      </c>
      <c r="U43" s="20">
        <f t="shared" si="3"/>
        <v>0</v>
      </c>
      <c r="V43" s="20">
        <f t="shared" si="4"/>
        <v>0</v>
      </c>
      <c r="W43" s="20">
        <f t="shared" si="5"/>
        <v>0</v>
      </c>
      <c r="Y43" s="22" t="s">
        <v>459</v>
      </c>
      <c r="Z43" s="20">
        <v>0</v>
      </c>
      <c r="AA43" s="20">
        <f t="shared" ref="AA43:AA57" si="11">Z43*K$52</f>
        <v>0</v>
      </c>
      <c r="AB43" s="20">
        <f t="shared" ref="AB43:AB57" si="12">Z43*L$52</f>
        <v>0</v>
      </c>
      <c r="AC43" s="20">
        <f t="shared" ref="AC43:AC57" si="13">Z43*M$52</f>
        <v>0</v>
      </c>
      <c r="AD43" s="20">
        <f t="shared" ref="AD43:AD57" si="14">Z43*N$52</f>
        <v>0</v>
      </c>
      <c r="AE43" s="20">
        <f t="shared" ref="AE43:AE57" si="15">Z43*O$52</f>
        <v>0</v>
      </c>
    </row>
    <row r="44" spans="1:33" x14ac:dyDescent="0.25">
      <c r="B44" s="15" t="s">
        <v>338</v>
      </c>
      <c r="C44">
        <v>3</v>
      </c>
      <c r="D44">
        <f>C44/1000</f>
        <v>3.0000000000000001E-3</v>
      </c>
      <c r="E44" s="20">
        <f t="shared" si="6"/>
        <v>3.0000000000000001E-3</v>
      </c>
      <c r="F44" s="20">
        <f t="shared" si="7"/>
        <v>3.0000000000000001E-3</v>
      </c>
      <c r="G44" s="20">
        <f t="shared" si="8"/>
        <v>1.74E-3</v>
      </c>
      <c r="H44" s="20">
        <f t="shared" si="9"/>
        <v>1.74E-3</v>
      </c>
      <c r="I44" s="20">
        <f t="shared" si="10"/>
        <v>1.23E-3</v>
      </c>
      <c r="Q44" s="22" t="s">
        <v>338</v>
      </c>
      <c r="R44" s="21">
        <v>0</v>
      </c>
      <c r="S44" s="20">
        <f t="shared" si="1"/>
        <v>0</v>
      </c>
      <c r="T44" s="20">
        <f t="shared" si="2"/>
        <v>0</v>
      </c>
      <c r="U44" s="20">
        <f t="shared" si="3"/>
        <v>0</v>
      </c>
      <c r="V44" s="20">
        <f t="shared" si="4"/>
        <v>0</v>
      </c>
      <c r="W44" s="20">
        <f t="shared" si="5"/>
        <v>0</v>
      </c>
      <c r="Y44" s="22" t="s">
        <v>338</v>
      </c>
      <c r="Z44" s="21">
        <v>0</v>
      </c>
      <c r="AA44" s="20">
        <f t="shared" si="11"/>
        <v>0</v>
      </c>
      <c r="AB44" s="20">
        <f t="shared" si="12"/>
        <v>0</v>
      </c>
      <c r="AC44" s="20">
        <f t="shared" si="13"/>
        <v>0</v>
      </c>
      <c r="AD44" s="20">
        <f t="shared" si="14"/>
        <v>0</v>
      </c>
      <c r="AE44" s="20">
        <f t="shared" si="15"/>
        <v>0</v>
      </c>
    </row>
    <row r="45" spans="1:33" x14ac:dyDescent="0.25">
      <c r="B45" s="15" t="s">
        <v>137</v>
      </c>
      <c r="C45">
        <v>179</v>
      </c>
      <c r="D45">
        <f t="shared" ref="D45:D51" si="16">C45/1000</f>
        <v>0.17899999999999999</v>
      </c>
      <c r="E45" s="20">
        <f t="shared" si="6"/>
        <v>0.17899999999999999</v>
      </c>
      <c r="F45" s="20">
        <f t="shared" si="7"/>
        <v>0.17899999999999999</v>
      </c>
      <c r="G45" s="20">
        <f t="shared" si="8"/>
        <v>0.10381999999999998</v>
      </c>
      <c r="H45" s="20">
        <f t="shared" si="9"/>
        <v>0.10381999999999998</v>
      </c>
      <c r="I45" s="20">
        <f t="shared" si="10"/>
        <v>7.3389999999999997E-2</v>
      </c>
      <c r="J45" s="48"/>
      <c r="Q45" s="22" t="s">
        <v>137</v>
      </c>
      <c r="R45" s="21">
        <v>0.11</v>
      </c>
      <c r="S45" s="20">
        <f t="shared" si="1"/>
        <v>0.11</v>
      </c>
      <c r="T45" s="20">
        <f t="shared" si="2"/>
        <v>0.11</v>
      </c>
      <c r="U45" s="20">
        <f t="shared" si="3"/>
        <v>6.3799999999999996E-2</v>
      </c>
      <c r="V45" s="20">
        <f t="shared" si="4"/>
        <v>6.3799999999999996E-2</v>
      </c>
      <c r="W45" s="20">
        <f t="shared" si="5"/>
        <v>4.5099999999999994E-2</v>
      </c>
      <c r="Y45" s="22" t="s">
        <v>137</v>
      </c>
      <c r="Z45" s="21">
        <v>9.6000000000000002E-2</v>
      </c>
      <c r="AA45" s="20">
        <f t="shared" si="11"/>
        <v>9.6000000000000002E-2</v>
      </c>
      <c r="AB45" s="20">
        <f t="shared" si="12"/>
        <v>9.6000000000000002E-2</v>
      </c>
      <c r="AC45" s="20">
        <f t="shared" si="13"/>
        <v>5.568E-2</v>
      </c>
      <c r="AD45" s="20">
        <f t="shared" si="14"/>
        <v>5.568E-2</v>
      </c>
      <c r="AE45" s="20">
        <f t="shared" si="15"/>
        <v>3.9359999999999999E-2</v>
      </c>
    </row>
    <row r="46" spans="1:33" x14ac:dyDescent="0.25">
      <c r="B46" t="s">
        <v>138</v>
      </c>
      <c r="C46">
        <v>368</v>
      </c>
      <c r="D46">
        <f t="shared" si="16"/>
        <v>0.36799999999999999</v>
      </c>
      <c r="E46" s="20">
        <f t="shared" si="6"/>
        <v>0.36799999999999999</v>
      </c>
      <c r="F46" s="20">
        <f t="shared" si="7"/>
        <v>0.36799999999999999</v>
      </c>
      <c r="G46" s="20">
        <f t="shared" si="8"/>
        <v>0.21343999999999999</v>
      </c>
      <c r="H46" s="20">
        <f t="shared" si="9"/>
        <v>0.21343999999999999</v>
      </c>
      <c r="I46" s="20">
        <f t="shared" si="10"/>
        <v>0.15087999999999999</v>
      </c>
      <c r="J46" s="48"/>
      <c r="Q46" s="21" t="s">
        <v>138</v>
      </c>
      <c r="R46" s="21">
        <v>0.25700000000000001</v>
      </c>
      <c r="S46" s="20">
        <f t="shared" si="1"/>
        <v>0.25700000000000001</v>
      </c>
      <c r="T46" s="20">
        <f t="shared" si="2"/>
        <v>0.25700000000000001</v>
      </c>
      <c r="U46" s="20">
        <f t="shared" si="3"/>
        <v>0.14906</v>
      </c>
      <c r="V46" s="20">
        <f t="shared" si="4"/>
        <v>0.14906</v>
      </c>
      <c r="W46" s="20">
        <f t="shared" si="5"/>
        <v>0.10536999999999999</v>
      </c>
      <c r="Y46" s="21" t="s">
        <v>138</v>
      </c>
      <c r="Z46" s="21">
        <v>0.20599999999999999</v>
      </c>
      <c r="AA46" s="20">
        <f t="shared" si="11"/>
        <v>0.20599999999999999</v>
      </c>
      <c r="AB46" s="20">
        <f t="shared" si="12"/>
        <v>0.20599999999999999</v>
      </c>
      <c r="AC46" s="20">
        <f t="shared" si="13"/>
        <v>0.11947999999999999</v>
      </c>
      <c r="AD46" s="20">
        <f t="shared" si="14"/>
        <v>0.11947999999999999</v>
      </c>
      <c r="AE46" s="20">
        <f t="shared" si="15"/>
        <v>8.4459999999999993E-2</v>
      </c>
    </row>
    <row r="47" spans="1:33" x14ac:dyDescent="0.25">
      <c r="B47" t="s">
        <v>139</v>
      </c>
      <c r="C47">
        <v>372</v>
      </c>
      <c r="D47">
        <f t="shared" si="16"/>
        <v>0.372</v>
      </c>
      <c r="E47" s="20">
        <f t="shared" si="6"/>
        <v>0.372</v>
      </c>
      <c r="F47" s="20">
        <f t="shared" si="7"/>
        <v>0.372</v>
      </c>
      <c r="G47" s="20">
        <f t="shared" si="8"/>
        <v>0.21575999999999998</v>
      </c>
      <c r="H47" s="20">
        <f t="shared" si="9"/>
        <v>0.21575999999999998</v>
      </c>
      <c r="I47" s="20">
        <f t="shared" si="10"/>
        <v>0.15251999999999999</v>
      </c>
      <c r="J47" s="48"/>
      <c r="Q47" s="21" t="s">
        <v>139</v>
      </c>
      <c r="R47" s="21">
        <v>0.24099999999999999</v>
      </c>
      <c r="S47" s="20">
        <f t="shared" si="1"/>
        <v>0.24099999999999999</v>
      </c>
      <c r="T47" s="20">
        <f t="shared" si="2"/>
        <v>0.24099999999999999</v>
      </c>
      <c r="U47" s="20">
        <f t="shared" si="3"/>
        <v>0.13977999999999999</v>
      </c>
      <c r="V47" s="20">
        <f t="shared" si="4"/>
        <v>0.13977999999999999</v>
      </c>
      <c r="W47" s="20">
        <f t="shared" si="5"/>
        <v>9.8809999999999995E-2</v>
      </c>
      <c r="Y47" s="21" t="s">
        <v>139</v>
      </c>
      <c r="Z47" s="21">
        <v>0.183</v>
      </c>
      <c r="AA47" s="20">
        <f t="shared" si="11"/>
        <v>0.183</v>
      </c>
      <c r="AB47" s="20">
        <f t="shared" si="12"/>
        <v>0.183</v>
      </c>
      <c r="AC47" s="20">
        <f t="shared" si="13"/>
        <v>0.10613999999999998</v>
      </c>
      <c r="AD47" s="20">
        <f t="shared" si="14"/>
        <v>0.10613999999999998</v>
      </c>
      <c r="AE47" s="20">
        <f t="shared" si="15"/>
        <v>7.5029999999999999E-2</v>
      </c>
    </row>
    <row r="48" spans="1:33" x14ac:dyDescent="0.25">
      <c r="B48" t="s">
        <v>140</v>
      </c>
      <c r="C48">
        <v>311</v>
      </c>
      <c r="D48">
        <f t="shared" si="16"/>
        <v>0.311</v>
      </c>
      <c r="E48" s="20">
        <f t="shared" si="6"/>
        <v>0.311</v>
      </c>
      <c r="F48" s="20">
        <f t="shared" si="7"/>
        <v>0.311</v>
      </c>
      <c r="G48" s="20">
        <f t="shared" si="8"/>
        <v>0.18037999999999998</v>
      </c>
      <c r="H48" s="20">
        <f t="shared" si="9"/>
        <v>0.18037999999999998</v>
      </c>
      <c r="I48" s="20">
        <f t="shared" si="10"/>
        <v>0.12750999999999998</v>
      </c>
      <c r="J48" s="48"/>
      <c r="Q48" s="21" t="s">
        <v>140</v>
      </c>
      <c r="R48" s="21">
        <v>0.19700000000000001</v>
      </c>
      <c r="S48" s="20">
        <f t="shared" si="1"/>
        <v>0.19700000000000001</v>
      </c>
      <c r="T48" s="20">
        <f t="shared" si="2"/>
        <v>0.19700000000000001</v>
      </c>
      <c r="U48" s="20">
        <f t="shared" si="3"/>
        <v>0.11426</v>
      </c>
      <c r="V48" s="20">
        <f t="shared" si="4"/>
        <v>0.11426</v>
      </c>
      <c r="W48" s="20">
        <f t="shared" si="5"/>
        <v>8.0769999999999995E-2</v>
      </c>
      <c r="Y48" s="21" t="s">
        <v>140</v>
      </c>
      <c r="Z48" s="21">
        <v>0.14799999999999999</v>
      </c>
      <c r="AA48" s="20">
        <f t="shared" si="11"/>
        <v>0.14799999999999999</v>
      </c>
      <c r="AB48" s="20">
        <f t="shared" si="12"/>
        <v>0.14799999999999999</v>
      </c>
      <c r="AC48" s="20">
        <f t="shared" si="13"/>
        <v>8.5839999999999986E-2</v>
      </c>
      <c r="AD48" s="20">
        <f t="shared" si="14"/>
        <v>8.5839999999999986E-2</v>
      </c>
      <c r="AE48" s="20">
        <f t="shared" si="15"/>
        <v>6.0679999999999991E-2</v>
      </c>
    </row>
    <row r="49" spans="1:31" x14ac:dyDescent="0.25">
      <c r="B49" t="s">
        <v>141</v>
      </c>
      <c r="C49">
        <v>226</v>
      </c>
      <c r="D49">
        <f t="shared" si="16"/>
        <v>0.22600000000000001</v>
      </c>
      <c r="E49" s="20">
        <f t="shared" si="6"/>
        <v>0.22600000000000001</v>
      </c>
      <c r="F49" s="20">
        <f t="shared" si="7"/>
        <v>0.22600000000000001</v>
      </c>
      <c r="G49" s="20">
        <f t="shared" si="8"/>
        <v>0.13108</v>
      </c>
      <c r="H49" s="20">
        <f t="shared" si="9"/>
        <v>0.13108</v>
      </c>
      <c r="I49" s="20">
        <f t="shared" si="10"/>
        <v>9.2659999999999992E-2</v>
      </c>
      <c r="J49" s="48"/>
      <c r="Q49" s="21" t="s">
        <v>141</v>
      </c>
      <c r="R49" s="21">
        <v>0.154</v>
      </c>
      <c r="S49" s="20">
        <f t="shared" si="1"/>
        <v>0.154</v>
      </c>
      <c r="T49" s="20">
        <f t="shared" si="2"/>
        <v>0.154</v>
      </c>
      <c r="U49" s="20">
        <f t="shared" si="3"/>
        <v>8.9319999999999997E-2</v>
      </c>
      <c r="V49" s="20">
        <f t="shared" si="4"/>
        <v>8.9319999999999997E-2</v>
      </c>
      <c r="W49" s="20">
        <f t="shared" si="5"/>
        <v>6.3140000000000002E-2</v>
      </c>
      <c r="Y49" s="21" t="s">
        <v>141</v>
      </c>
      <c r="Z49" s="21">
        <v>0.1</v>
      </c>
      <c r="AA49" s="20">
        <f t="shared" si="11"/>
        <v>0.1</v>
      </c>
      <c r="AB49" s="20">
        <f t="shared" si="12"/>
        <v>0.1</v>
      </c>
      <c r="AC49" s="20">
        <f t="shared" si="13"/>
        <v>5.7999999999999996E-2</v>
      </c>
      <c r="AD49" s="20">
        <f t="shared" si="14"/>
        <v>5.7999999999999996E-2</v>
      </c>
      <c r="AE49" s="20">
        <f t="shared" si="15"/>
        <v>4.1000000000000002E-2</v>
      </c>
    </row>
    <row r="50" spans="1:31" x14ac:dyDescent="0.25">
      <c r="B50" t="s">
        <v>142</v>
      </c>
      <c r="C50">
        <v>105</v>
      </c>
      <c r="D50">
        <f t="shared" si="16"/>
        <v>0.105</v>
      </c>
      <c r="E50" s="20">
        <f t="shared" si="6"/>
        <v>0.105</v>
      </c>
      <c r="F50" s="20">
        <f t="shared" si="7"/>
        <v>0.105</v>
      </c>
      <c r="G50" s="20">
        <f t="shared" si="8"/>
        <v>6.0899999999999996E-2</v>
      </c>
      <c r="H50" s="20">
        <f t="shared" si="9"/>
        <v>6.0899999999999996E-2</v>
      </c>
      <c r="I50" s="20">
        <f t="shared" si="10"/>
        <v>4.3049999999999998E-2</v>
      </c>
      <c r="J50" s="48"/>
      <c r="Q50" s="21" t="s">
        <v>142</v>
      </c>
      <c r="R50" s="21">
        <v>7.0000000000000007E-2</v>
      </c>
      <c r="S50" s="20">
        <f t="shared" si="1"/>
        <v>7.0000000000000007E-2</v>
      </c>
      <c r="T50" s="20">
        <f t="shared" si="2"/>
        <v>7.0000000000000007E-2</v>
      </c>
      <c r="U50" s="20">
        <f t="shared" si="3"/>
        <v>4.0600000000000004E-2</v>
      </c>
      <c r="V50" s="20">
        <f t="shared" si="4"/>
        <v>4.0600000000000004E-2</v>
      </c>
      <c r="W50" s="20">
        <f t="shared" si="5"/>
        <v>2.87E-2</v>
      </c>
      <c r="Y50" s="21" t="s">
        <v>142</v>
      </c>
      <c r="Z50" s="21">
        <v>3.7999999999999999E-2</v>
      </c>
      <c r="AA50" s="20">
        <f t="shared" si="11"/>
        <v>3.7999999999999999E-2</v>
      </c>
      <c r="AB50" s="20">
        <f t="shared" si="12"/>
        <v>3.7999999999999999E-2</v>
      </c>
      <c r="AC50" s="20">
        <f t="shared" si="13"/>
        <v>2.2039999999999997E-2</v>
      </c>
      <c r="AD50" s="20">
        <f t="shared" si="14"/>
        <v>2.2039999999999997E-2</v>
      </c>
      <c r="AE50" s="20">
        <f t="shared" si="15"/>
        <v>1.5579999999999998E-2</v>
      </c>
    </row>
    <row r="51" spans="1:31" x14ac:dyDescent="0.25">
      <c r="B51" t="s">
        <v>143</v>
      </c>
      <c r="C51">
        <v>14</v>
      </c>
      <c r="D51">
        <f t="shared" si="16"/>
        <v>1.4E-2</v>
      </c>
      <c r="E51" s="20">
        <f t="shared" si="6"/>
        <v>1.4E-2</v>
      </c>
      <c r="F51" s="20">
        <f t="shared" si="7"/>
        <v>1.4E-2</v>
      </c>
      <c r="G51" s="20">
        <f t="shared" si="8"/>
        <v>8.1199999999999987E-3</v>
      </c>
      <c r="H51" s="20">
        <f t="shared" si="9"/>
        <v>8.1199999999999987E-3</v>
      </c>
      <c r="I51" s="20">
        <f t="shared" si="10"/>
        <v>5.7399999999999994E-3</v>
      </c>
      <c r="J51" s="48"/>
      <c r="K51" t="s">
        <v>452</v>
      </c>
      <c r="L51" t="s">
        <v>453</v>
      </c>
      <c r="M51" t="s">
        <v>454</v>
      </c>
      <c r="N51" t="s">
        <v>455</v>
      </c>
      <c r="O51" t="s">
        <v>456</v>
      </c>
      <c r="Q51" s="21" t="s">
        <v>143</v>
      </c>
      <c r="R51" s="21">
        <v>0.05</v>
      </c>
      <c r="S51" s="20">
        <f t="shared" si="1"/>
        <v>0.05</v>
      </c>
      <c r="T51" s="20">
        <f t="shared" si="2"/>
        <v>0.05</v>
      </c>
      <c r="U51" s="20">
        <f t="shared" si="3"/>
        <v>2.8999999999999998E-2</v>
      </c>
      <c r="V51" s="20">
        <f t="shared" si="4"/>
        <v>2.8999999999999998E-2</v>
      </c>
      <c r="W51" s="20">
        <f t="shared" si="5"/>
        <v>2.0500000000000001E-2</v>
      </c>
      <c r="Y51" s="21" t="s">
        <v>143</v>
      </c>
      <c r="Z51" s="21">
        <v>8.9999999999999993E-3</v>
      </c>
      <c r="AA51" s="20">
        <f t="shared" si="11"/>
        <v>8.9999999999999993E-3</v>
      </c>
      <c r="AB51" s="20">
        <f t="shared" si="12"/>
        <v>8.9999999999999993E-3</v>
      </c>
      <c r="AC51" s="20">
        <f t="shared" si="13"/>
        <v>5.2199999999999989E-3</v>
      </c>
      <c r="AD51" s="20">
        <f t="shared" si="14"/>
        <v>5.2199999999999989E-3</v>
      </c>
      <c r="AE51" s="20">
        <f t="shared" si="15"/>
        <v>3.6899999999999997E-3</v>
      </c>
    </row>
    <row r="52" spans="1:31" x14ac:dyDescent="0.25">
      <c r="B52" t="s">
        <v>460</v>
      </c>
      <c r="C52" s="20">
        <v>0</v>
      </c>
      <c r="D52" s="20">
        <v>0</v>
      </c>
      <c r="E52" s="20">
        <f t="shared" si="6"/>
        <v>0</v>
      </c>
      <c r="F52" s="20">
        <f t="shared" si="7"/>
        <v>0</v>
      </c>
      <c r="G52" s="20">
        <f t="shared" si="8"/>
        <v>0</v>
      </c>
      <c r="H52" s="20">
        <f t="shared" si="9"/>
        <v>0</v>
      </c>
      <c r="I52" s="20">
        <f t="shared" si="10"/>
        <v>0</v>
      </c>
      <c r="J52" t="s">
        <v>457</v>
      </c>
      <c r="K52">
        <v>1</v>
      </c>
      <c r="L52">
        <v>1</v>
      </c>
      <c r="M52">
        <v>0.57999999999999996</v>
      </c>
      <c r="N52">
        <v>0.57999999999999996</v>
      </c>
      <c r="O52">
        <v>0.41</v>
      </c>
      <c r="Q52" s="21" t="s">
        <v>460</v>
      </c>
      <c r="R52" s="20">
        <v>0</v>
      </c>
      <c r="S52" s="20">
        <f t="shared" si="1"/>
        <v>0</v>
      </c>
      <c r="T52" s="20">
        <f t="shared" si="2"/>
        <v>0</v>
      </c>
      <c r="U52" s="20">
        <f t="shared" si="3"/>
        <v>0</v>
      </c>
      <c r="V52" s="20">
        <f t="shared" si="4"/>
        <v>0</v>
      </c>
      <c r="W52" s="20">
        <f t="shared" si="5"/>
        <v>0</v>
      </c>
      <c r="Y52" s="21" t="s">
        <v>460</v>
      </c>
      <c r="Z52" s="20">
        <v>0</v>
      </c>
      <c r="AA52" s="20">
        <f t="shared" si="11"/>
        <v>0</v>
      </c>
      <c r="AB52" s="20">
        <f t="shared" si="12"/>
        <v>0</v>
      </c>
      <c r="AC52" s="20">
        <f t="shared" si="13"/>
        <v>0</v>
      </c>
      <c r="AD52" s="20">
        <f t="shared" si="14"/>
        <v>0</v>
      </c>
      <c r="AE52" s="20">
        <f t="shared" si="15"/>
        <v>0</v>
      </c>
    </row>
    <row r="53" spans="1:31" x14ac:dyDescent="0.25">
      <c r="B53" t="s">
        <v>461</v>
      </c>
      <c r="C53" s="20">
        <v>0</v>
      </c>
      <c r="D53" s="20">
        <v>0</v>
      </c>
      <c r="E53" s="20">
        <f t="shared" si="6"/>
        <v>0</v>
      </c>
      <c r="F53" s="20">
        <f t="shared" si="7"/>
        <v>0</v>
      </c>
      <c r="G53" s="20">
        <f t="shared" si="8"/>
        <v>0</v>
      </c>
      <c r="H53" s="20">
        <f t="shared" si="9"/>
        <v>0</v>
      </c>
      <c r="I53" s="20">
        <f t="shared" si="10"/>
        <v>0</v>
      </c>
      <c r="Q53" s="21" t="s">
        <v>461</v>
      </c>
      <c r="R53" s="20">
        <v>0</v>
      </c>
      <c r="S53" s="20">
        <f t="shared" si="1"/>
        <v>0</v>
      </c>
      <c r="T53" s="20">
        <f t="shared" si="2"/>
        <v>0</v>
      </c>
      <c r="U53" s="20">
        <f t="shared" si="3"/>
        <v>0</v>
      </c>
      <c r="V53" s="20">
        <f t="shared" si="4"/>
        <v>0</v>
      </c>
      <c r="W53" s="20">
        <f t="shared" si="5"/>
        <v>0</v>
      </c>
      <c r="Y53" s="21" t="s">
        <v>461</v>
      </c>
      <c r="Z53" s="20">
        <v>0</v>
      </c>
      <c r="AA53" s="20">
        <f t="shared" si="11"/>
        <v>0</v>
      </c>
      <c r="AB53" s="20">
        <f t="shared" si="12"/>
        <v>0</v>
      </c>
      <c r="AC53" s="20">
        <f t="shared" si="13"/>
        <v>0</v>
      </c>
      <c r="AD53" s="20">
        <f t="shared" si="14"/>
        <v>0</v>
      </c>
      <c r="AE53" s="20">
        <f t="shared" si="15"/>
        <v>0</v>
      </c>
    </row>
    <row r="54" spans="1:31" s="21" customFormat="1" x14ac:dyDescent="0.25">
      <c r="B54" s="21" t="s">
        <v>324</v>
      </c>
      <c r="C54" s="20">
        <v>0</v>
      </c>
      <c r="D54" s="20">
        <v>0</v>
      </c>
      <c r="E54" s="20">
        <f t="shared" si="6"/>
        <v>0</v>
      </c>
      <c r="F54" s="20">
        <f t="shared" si="7"/>
        <v>0</v>
      </c>
      <c r="G54" s="20">
        <f t="shared" si="8"/>
        <v>0</v>
      </c>
      <c r="H54" s="20">
        <f t="shared" si="9"/>
        <v>0</v>
      </c>
      <c r="I54" s="20">
        <f t="shared" si="10"/>
        <v>0</v>
      </c>
      <c r="Q54" s="21" t="s">
        <v>324</v>
      </c>
      <c r="R54" s="20">
        <v>0</v>
      </c>
      <c r="S54" s="20">
        <f t="shared" si="1"/>
        <v>0</v>
      </c>
      <c r="T54" s="20">
        <f t="shared" si="2"/>
        <v>0</v>
      </c>
      <c r="U54" s="20">
        <f t="shared" si="3"/>
        <v>0</v>
      </c>
      <c r="V54" s="20">
        <f t="shared" si="4"/>
        <v>0</v>
      </c>
      <c r="W54" s="20">
        <f t="shared" si="5"/>
        <v>0</v>
      </c>
      <c r="Y54" s="21" t="s">
        <v>324</v>
      </c>
      <c r="Z54" s="20">
        <v>0</v>
      </c>
      <c r="AA54" s="20">
        <f t="shared" si="11"/>
        <v>0</v>
      </c>
      <c r="AB54" s="20">
        <f t="shared" si="12"/>
        <v>0</v>
      </c>
      <c r="AC54" s="20">
        <f t="shared" si="13"/>
        <v>0</v>
      </c>
      <c r="AD54" s="20">
        <f t="shared" si="14"/>
        <v>0</v>
      </c>
      <c r="AE54" s="20">
        <f t="shared" si="15"/>
        <v>0</v>
      </c>
    </row>
    <row r="55" spans="1:31" s="21" customFormat="1" x14ac:dyDescent="0.25">
      <c r="B55" s="21" t="s">
        <v>462</v>
      </c>
      <c r="C55" s="20">
        <v>0</v>
      </c>
      <c r="D55" s="20">
        <v>0</v>
      </c>
      <c r="E55" s="20">
        <f t="shared" si="6"/>
        <v>0</v>
      </c>
      <c r="F55" s="20">
        <f t="shared" si="7"/>
        <v>0</v>
      </c>
      <c r="G55" s="20">
        <f t="shared" si="8"/>
        <v>0</v>
      </c>
      <c r="H55" s="20">
        <f t="shared" si="9"/>
        <v>0</v>
      </c>
      <c r="I55" s="20">
        <f t="shared" si="10"/>
        <v>0</v>
      </c>
      <c r="Q55" s="21" t="s">
        <v>462</v>
      </c>
      <c r="R55" s="20">
        <v>0</v>
      </c>
      <c r="S55" s="20">
        <f t="shared" si="1"/>
        <v>0</v>
      </c>
      <c r="T55" s="20">
        <f t="shared" si="2"/>
        <v>0</v>
      </c>
      <c r="U55" s="20">
        <f t="shared" si="3"/>
        <v>0</v>
      </c>
      <c r="V55" s="20">
        <f t="shared" si="4"/>
        <v>0</v>
      </c>
      <c r="W55" s="20">
        <f t="shared" si="5"/>
        <v>0</v>
      </c>
      <c r="Y55" s="21" t="s">
        <v>462</v>
      </c>
      <c r="Z55" s="20">
        <v>0</v>
      </c>
      <c r="AA55" s="20">
        <f t="shared" si="11"/>
        <v>0</v>
      </c>
      <c r="AB55" s="20">
        <f t="shared" si="12"/>
        <v>0</v>
      </c>
      <c r="AC55" s="20">
        <f t="shared" si="13"/>
        <v>0</v>
      </c>
      <c r="AD55" s="20">
        <f t="shared" si="14"/>
        <v>0</v>
      </c>
      <c r="AE55" s="20">
        <f t="shared" si="15"/>
        <v>0</v>
      </c>
    </row>
    <row r="56" spans="1:31" s="21" customFormat="1" x14ac:dyDescent="0.25">
      <c r="B56" s="21" t="s">
        <v>463</v>
      </c>
      <c r="C56" s="20">
        <v>0</v>
      </c>
      <c r="D56" s="20">
        <v>0</v>
      </c>
      <c r="E56" s="20">
        <f t="shared" si="6"/>
        <v>0</v>
      </c>
      <c r="F56" s="20">
        <f t="shared" si="7"/>
        <v>0</v>
      </c>
      <c r="G56" s="20">
        <f t="shared" si="8"/>
        <v>0</v>
      </c>
      <c r="H56" s="20">
        <f t="shared" si="9"/>
        <v>0</v>
      </c>
      <c r="I56" s="20">
        <f t="shared" si="10"/>
        <v>0</v>
      </c>
      <c r="Q56" s="21" t="s">
        <v>463</v>
      </c>
      <c r="R56" s="20">
        <v>0</v>
      </c>
      <c r="S56" s="20">
        <f t="shared" si="1"/>
        <v>0</v>
      </c>
      <c r="T56" s="20">
        <f t="shared" si="2"/>
        <v>0</v>
      </c>
      <c r="U56" s="20">
        <f t="shared" si="3"/>
        <v>0</v>
      </c>
      <c r="V56" s="20">
        <f t="shared" si="4"/>
        <v>0</v>
      </c>
      <c r="W56" s="20">
        <f t="shared" si="5"/>
        <v>0</v>
      </c>
      <c r="Y56" s="21" t="s">
        <v>463</v>
      </c>
      <c r="Z56" s="20">
        <v>0</v>
      </c>
      <c r="AA56" s="20">
        <f t="shared" si="11"/>
        <v>0</v>
      </c>
      <c r="AB56" s="20">
        <f t="shared" si="12"/>
        <v>0</v>
      </c>
      <c r="AC56" s="20">
        <f t="shared" si="13"/>
        <v>0</v>
      </c>
      <c r="AD56" s="20">
        <f t="shared" si="14"/>
        <v>0</v>
      </c>
      <c r="AE56" s="20">
        <f t="shared" si="15"/>
        <v>0</v>
      </c>
    </row>
    <row r="57" spans="1:31" s="21" customFormat="1" x14ac:dyDescent="0.25">
      <c r="B57" s="21" t="s">
        <v>464</v>
      </c>
      <c r="C57" s="20">
        <v>0</v>
      </c>
      <c r="D57" s="20">
        <v>0</v>
      </c>
      <c r="E57" s="20">
        <f t="shared" si="6"/>
        <v>0</v>
      </c>
      <c r="F57" s="20">
        <f t="shared" si="7"/>
        <v>0</v>
      </c>
      <c r="G57" s="20">
        <f t="shared" si="8"/>
        <v>0</v>
      </c>
      <c r="H57" s="20">
        <f t="shared" si="9"/>
        <v>0</v>
      </c>
      <c r="I57" s="20">
        <f t="shared" si="10"/>
        <v>0</v>
      </c>
      <c r="Q57" s="21" t="s">
        <v>464</v>
      </c>
      <c r="R57" s="20">
        <v>0</v>
      </c>
      <c r="S57" s="20">
        <f t="shared" si="1"/>
        <v>0</v>
      </c>
      <c r="T57" s="20">
        <f t="shared" si="2"/>
        <v>0</v>
      </c>
      <c r="U57" s="20">
        <f t="shared" si="3"/>
        <v>0</v>
      </c>
      <c r="V57" s="20">
        <f t="shared" si="4"/>
        <v>0</v>
      </c>
      <c r="W57" s="20">
        <f t="shared" si="5"/>
        <v>0</v>
      </c>
      <c r="Y57" s="21" t="s">
        <v>464</v>
      </c>
      <c r="Z57" s="20">
        <v>0</v>
      </c>
      <c r="AA57" s="20">
        <f t="shared" si="11"/>
        <v>0</v>
      </c>
      <c r="AB57" s="20">
        <f t="shared" si="12"/>
        <v>0</v>
      </c>
      <c r="AC57" s="20">
        <f t="shared" si="13"/>
        <v>0</v>
      </c>
      <c r="AD57" s="20">
        <f t="shared" si="14"/>
        <v>0</v>
      </c>
      <c r="AE57" s="20">
        <f t="shared" si="15"/>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7">5*SUM(D94:D100)/1000</f>
        <v>7.7850000000000001</v>
      </c>
      <c r="E101" s="37">
        <f t="shared" si="17"/>
        <v>8.0650000000000013</v>
      </c>
      <c r="F101" s="37">
        <f t="shared" si="17"/>
        <v>8.1100000000000012</v>
      </c>
      <c r="G101" s="37">
        <f t="shared" si="17"/>
        <v>7.99</v>
      </c>
      <c r="H101" s="37">
        <f t="shared" si="17"/>
        <v>7.64</v>
      </c>
      <c r="I101" s="37">
        <f t="shared" si="17"/>
        <v>7.2160000000000002</v>
      </c>
      <c r="J101" s="37">
        <f t="shared" si="17"/>
        <v>6.5380000000000003</v>
      </c>
      <c r="K101" s="37">
        <f t="shared" si="17"/>
        <v>5.65</v>
      </c>
      <c r="L101" s="37">
        <f t="shared" si="17"/>
        <v>5.35</v>
      </c>
      <c r="M101" s="37">
        <f t="shared" si="17"/>
        <v>4.9999999999999991</v>
      </c>
      <c r="N101" s="37">
        <f t="shared" si="17"/>
        <v>4.6500000000000004</v>
      </c>
      <c r="O101" s="37">
        <f t="shared" si="17"/>
        <v>4.0599999999999996</v>
      </c>
      <c r="P101" s="37">
        <f t="shared" si="17"/>
        <v>3.52</v>
      </c>
      <c r="Q101" s="37">
        <f t="shared" si="17"/>
        <v>3.2588000000000008</v>
      </c>
      <c r="R101" s="37">
        <f t="shared" si="17"/>
        <v>3.0358999999999998</v>
      </c>
      <c r="S101" s="37">
        <f t="shared" si="17"/>
        <v>2.8525</v>
      </c>
      <c r="T101" s="37">
        <f t="shared" si="17"/>
        <v>2.6886999999999999</v>
      </c>
      <c r="U101" s="37">
        <f t="shared" si="17"/>
        <v>2.5554999999999999</v>
      </c>
      <c r="V101" s="37">
        <f t="shared" si="17"/>
        <v>2.4356</v>
      </c>
      <c r="W101" s="37">
        <f t="shared" si="17"/>
        <v>2.3313999999999995</v>
      </c>
      <c r="X101" s="37">
        <f t="shared" si="17"/>
        <v>2.2336999999999994</v>
      </c>
      <c r="Y101" s="37">
        <f t="shared" si="17"/>
        <v>2.1492999999999998</v>
      </c>
      <c r="Z101" s="37">
        <f t="shared" si="17"/>
        <v>2.0713000000000004</v>
      </c>
      <c r="AA101" s="37">
        <f t="shared" si="17"/>
        <v>2.0036</v>
      </c>
      <c r="AB101" s="37">
        <f t="shared" si="17"/>
        <v>1.9453999999999998</v>
      </c>
      <c r="AC101" s="37">
        <f t="shared" si="17"/>
        <v>1.8951000000000002</v>
      </c>
      <c r="AD101" s="37">
        <f t="shared" si="17"/>
        <v>1.8574000000000002</v>
      </c>
      <c r="AE101" s="37">
        <f t="shared" si="17"/>
        <v>1.8286000000000002</v>
      </c>
      <c r="AF101" s="37">
        <f t="shared" si="17"/>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row>
    <row r="104" spans="2:32" x14ac:dyDescent="0.25">
      <c r="B104" s="37" t="s">
        <v>458</v>
      </c>
      <c r="C104" s="20">
        <v>0</v>
      </c>
      <c r="D104" s="20">
        <v>0</v>
      </c>
      <c r="E104" s="20">
        <f>D104*K$52</f>
        <v>0</v>
      </c>
      <c r="F104" s="20">
        <f>D104*L$52</f>
        <v>0</v>
      </c>
      <c r="G104" s="20">
        <f>D104*M$52</f>
        <v>0</v>
      </c>
      <c r="H104" s="20">
        <f>D104*N$52</f>
        <v>0</v>
      </c>
      <c r="I104" s="20">
        <f>D104*O$52</f>
        <v>0</v>
      </c>
    </row>
    <row r="105" spans="2:32" x14ac:dyDescent="0.25">
      <c r="B105" s="22" t="s">
        <v>459</v>
      </c>
      <c r="C105" s="20">
        <v>0</v>
      </c>
      <c r="D105" s="20">
        <v>0</v>
      </c>
      <c r="E105" s="20">
        <f t="shared" ref="E105:E119" si="18">D105*K$52</f>
        <v>0</v>
      </c>
      <c r="F105" s="20">
        <f t="shared" ref="F105:F119" si="19">D105*L$52</f>
        <v>0</v>
      </c>
      <c r="G105" s="20">
        <f t="shared" ref="G105:G119" si="20">D105*M$52</f>
        <v>0</v>
      </c>
      <c r="H105" s="20">
        <f t="shared" ref="H105:H119" si="21">D105*N$52</f>
        <v>0</v>
      </c>
      <c r="I105" s="20">
        <f t="shared" ref="I105:I119" si="22">D105*O$52</f>
        <v>0</v>
      </c>
    </row>
    <row r="106" spans="2:32" x14ac:dyDescent="0.25">
      <c r="B106" s="22" t="s">
        <v>338</v>
      </c>
      <c r="C106" s="37">
        <v>0</v>
      </c>
      <c r="D106" s="37">
        <f t="shared" ref="D106:D113" si="23">C106/1000</f>
        <v>0</v>
      </c>
      <c r="E106" s="20">
        <f t="shared" si="18"/>
        <v>0</v>
      </c>
      <c r="F106" s="20">
        <f t="shared" si="19"/>
        <v>0</v>
      </c>
      <c r="G106" s="20">
        <f t="shared" si="20"/>
        <v>0</v>
      </c>
      <c r="H106" s="20">
        <f t="shared" si="21"/>
        <v>0</v>
      </c>
      <c r="I106" s="20">
        <f t="shared" si="22"/>
        <v>0</v>
      </c>
      <c r="W106">
        <f>(F96-K96)/K96</f>
        <v>0.45470852017937213</v>
      </c>
    </row>
    <row r="107" spans="2:32" x14ac:dyDescent="0.25">
      <c r="B107" s="22" t="s">
        <v>137</v>
      </c>
      <c r="C107" s="48">
        <v>182.26900000000001</v>
      </c>
      <c r="D107" s="51">
        <f t="shared" si="23"/>
        <v>0.18226900000000001</v>
      </c>
      <c r="E107" s="20">
        <f t="shared" si="18"/>
        <v>0.18226900000000001</v>
      </c>
      <c r="F107" s="20">
        <f t="shared" si="19"/>
        <v>0.18226900000000001</v>
      </c>
      <c r="G107" s="20">
        <f t="shared" si="20"/>
        <v>0.10571602000000001</v>
      </c>
      <c r="H107" s="20">
        <f t="shared" si="21"/>
        <v>0.10571602000000001</v>
      </c>
      <c r="I107" s="20">
        <f t="shared" si="22"/>
        <v>7.4730290000000005E-2</v>
      </c>
      <c r="W107">
        <f>K96/F96</f>
        <v>0.68742293464858206</v>
      </c>
    </row>
    <row r="108" spans="2:32" x14ac:dyDescent="0.25">
      <c r="B108" s="37" t="s">
        <v>138</v>
      </c>
      <c r="C108" s="48">
        <v>379.05500000000001</v>
      </c>
      <c r="D108" s="51">
        <f t="shared" si="23"/>
        <v>0.37905500000000003</v>
      </c>
      <c r="E108" s="20">
        <f t="shared" si="18"/>
        <v>0.37905500000000003</v>
      </c>
      <c r="F108" s="20">
        <f t="shared" si="19"/>
        <v>0.37905500000000003</v>
      </c>
      <c r="G108" s="20">
        <f t="shared" si="20"/>
        <v>0.21985189999999999</v>
      </c>
      <c r="H108" s="20">
        <f t="shared" si="21"/>
        <v>0.21985189999999999</v>
      </c>
      <c r="I108" s="20">
        <f t="shared" si="22"/>
        <v>0.15541255000000001</v>
      </c>
    </row>
    <row r="109" spans="2:32" x14ac:dyDescent="0.25">
      <c r="B109" s="37" t="s">
        <v>139</v>
      </c>
      <c r="C109" s="48">
        <v>364.53800000000001</v>
      </c>
      <c r="D109" s="51">
        <f t="shared" si="23"/>
        <v>0.36453800000000003</v>
      </c>
      <c r="E109" s="20">
        <f t="shared" si="18"/>
        <v>0.36453800000000003</v>
      </c>
      <c r="F109" s="20">
        <f t="shared" si="19"/>
        <v>0.36453800000000003</v>
      </c>
      <c r="G109" s="20">
        <f t="shared" si="20"/>
        <v>0.21143204000000002</v>
      </c>
      <c r="H109" s="20">
        <f t="shared" si="21"/>
        <v>0.21143204000000002</v>
      </c>
      <c r="I109" s="20">
        <f t="shared" si="22"/>
        <v>0.14946058000000001</v>
      </c>
    </row>
    <row r="110" spans="2:32" x14ac:dyDescent="0.25">
      <c r="B110" s="37" t="s">
        <v>140</v>
      </c>
      <c r="C110" s="48">
        <v>306.47000000000003</v>
      </c>
      <c r="D110" s="51">
        <f t="shared" si="23"/>
        <v>0.30647000000000002</v>
      </c>
      <c r="E110" s="20">
        <f t="shared" si="18"/>
        <v>0.30647000000000002</v>
      </c>
      <c r="F110" s="20">
        <f t="shared" si="19"/>
        <v>0.30647000000000002</v>
      </c>
      <c r="G110" s="20">
        <f t="shared" si="20"/>
        <v>0.17775260000000001</v>
      </c>
      <c r="H110" s="20">
        <f t="shared" si="21"/>
        <v>0.17775260000000001</v>
      </c>
      <c r="I110" s="20">
        <f t="shared" si="22"/>
        <v>0.12565270000000001</v>
      </c>
      <c r="AE110">
        <f>1-0.335</f>
        <v>0.66500000000000004</v>
      </c>
    </row>
    <row r="111" spans="2:32" x14ac:dyDescent="0.25">
      <c r="B111" s="37" t="s">
        <v>141</v>
      </c>
      <c r="C111" s="48">
        <v>219.36799999999999</v>
      </c>
      <c r="D111" s="51">
        <f t="shared" si="23"/>
        <v>0.21936800000000001</v>
      </c>
      <c r="E111" s="20">
        <f t="shared" si="18"/>
        <v>0.21936800000000001</v>
      </c>
      <c r="F111" s="20">
        <f t="shared" si="19"/>
        <v>0.21936800000000001</v>
      </c>
      <c r="G111" s="20">
        <f t="shared" si="20"/>
        <v>0.12723344</v>
      </c>
      <c r="H111" s="20">
        <f t="shared" si="21"/>
        <v>0.12723344</v>
      </c>
      <c r="I111" s="20">
        <f t="shared" si="22"/>
        <v>8.9940880000000001E-2</v>
      </c>
    </row>
    <row r="112" spans="2:32" x14ac:dyDescent="0.25">
      <c r="B112" s="37" t="s">
        <v>142</v>
      </c>
      <c r="C112" s="48">
        <v>119.36199999999999</v>
      </c>
      <c r="D112" s="51">
        <f t="shared" si="23"/>
        <v>0.119362</v>
      </c>
      <c r="E112" s="20">
        <f t="shared" si="18"/>
        <v>0.119362</v>
      </c>
      <c r="F112" s="20">
        <f t="shared" si="19"/>
        <v>0.119362</v>
      </c>
      <c r="G112" s="20">
        <f t="shared" si="20"/>
        <v>6.9229959999999993E-2</v>
      </c>
      <c r="H112" s="20">
        <f t="shared" si="21"/>
        <v>6.9229959999999993E-2</v>
      </c>
      <c r="I112" s="20">
        <f t="shared" si="22"/>
        <v>4.8938419999999996E-2</v>
      </c>
      <c r="AE112">
        <f>1-0.4249</f>
        <v>0.57509999999999994</v>
      </c>
    </row>
    <row r="113" spans="2:9" x14ac:dyDescent="0.25">
      <c r="B113" s="37" t="s">
        <v>143</v>
      </c>
      <c r="C113" s="48">
        <v>41.938000000000002</v>
      </c>
      <c r="D113" s="51">
        <f t="shared" si="23"/>
        <v>4.1938000000000003E-2</v>
      </c>
      <c r="E113" s="20">
        <f t="shared" si="18"/>
        <v>4.1938000000000003E-2</v>
      </c>
      <c r="F113" s="20">
        <f t="shared" si="19"/>
        <v>4.1938000000000003E-2</v>
      </c>
      <c r="G113" s="20">
        <f t="shared" si="20"/>
        <v>2.4324040000000002E-2</v>
      </c>
      <c r="H113" s="20">
        <f t="shared" si="21"/>
        <v>2.4324040000000002E-2</v>
      </c>
      <c r="I113" s="20">
        <f t="shared" si="22"/>
        <v>1.7194580000000001E-2</v>
      </c>
    </row>
    <row r="114" spans="2:9" x14ac:dyDescent="0.25">
      <c r="B114" s="37" t="s">
        <v>460</v>
      </c>
      <c r="C114" s="20">
        <v>0</v>
      </c>
      <c r="D114" s="20">
        <v>0</v>
      </c>
      <c r="E114" s="20">
        <f t="shared" si="18"/>
        <v>0</v>
      </c>
      <c r="F114" s="20">
        <f t="shared" si="19"/>
        <v>0</v>
      </c>
      <c r="G114" s="20">
        <f t="shared" si="20"/>
        <v>0</v>
      </c>
      <c r="H114" s="20">
        <f t="shared" si="21"/>
        <v>0</v>
      </c>
      <c r="I114" s="20">
        <f t="shared" si="22"/>
        <v>0</v>
      </c>
    </row>
    <row r="115" spans="2:9" x14ac:dyDescent="0.25">
      <c r="B115" s="37" t="s">
        <v>461</v>
      </c>
      <c r="C115" s="20">
        <v>0</v>
      </c>
      <c r="D115" s="20">
        <v>0</v>
      </c>
      <c r="E115" s="20">
        <f t="shared" si="18"/>
        <v>0</v>
      </c>
      <c r="F115" s="20">
        <f t="shared" si="19"/>
        <v>0</v>
      </c>
      <c r="G115" s="20">
        <f t="shared" si="20"/>
        <v>0</v>
      </c>
      <c r="H115" s="20">
        <f t="shared" si="21"/>
        <v>0</v>
      </c>
      <c r="I115" s="20">
        <f t="shared" si="22"/>
        <v>0</v>
      </c>
    </row>
    <row r="116" spans="2:9" x14ac:dyDescent="0.25">
      <c r="B116" s="37" t="s">
        <v>324</v>
      </c>
      <c r="C116" s="20">
        <v>0</v>
      </c>
      <c r="D116" s="20">
        <v>0</v>
      </c>
      <c r="E116" s="20">
        <f t="shared" si="18"/>
        <v>0</v>
      </c>
      <c r="F116" s="20">
        <f t="shared" si="19"/>
        <v>0</v>
      </c>
      <c r="G116" s="20">
        <f t="shared" si="20"/>
        <v>0</v>
      </c>
      <c r="H116" s="20">
        <f t="shared" si="21"/>
        <v>0</v>
      </c>
      <c r="I116" s="20">
        <f t="shared" si="22"/>
        <v>0</v>
      </c>
    </row>
    <row r="117" spans="2:9" x14ac:dyDescent="0.25">
      <c r="B117" s="37" t="s">
        <v>462</v>
      </c>
      <c r="C117" s="20">
        <v>0</v>
      </c>
      <c r="D117" s="20">
        <v>0</v>
      </c>
      <c r="E117" s="20">
        <f t="shared" si="18"/>
        <v>0</v>
      </c>
      <c r="F117" s="20">
        <f t="shared" si="19"/>
        <v>0</v>
      </c>
      <c r="G117" s="20">
        <f t="shared" si="20"/>
        <v>0</v>
      </c>
      <c r="H117" s="20">
        <f t="shared" si="21"/>
        <v>0</v>
      </c>
      <c r="I117" s="20">
        <f t="shared" si="22"/>
        <v>0</v>
      </c>
    </row>
    <row r="118" spans="2:9" x14ac:dyDescent="0.25">
      <c r="B118" s="37" t="s">
        <v>463</v>
      </c>
      <c r="C118" s="20">
        <v>0</v>
      </c>
      <c r="D118" s="20">
        <v>0</v>
      </c>
      <c r="E118" s="20">
        <f t="shared" si="18"/>
        <v>0</v>
      </c>
      <c r="F118" s="20">
        <f t="shared" si="19"/>
        <v>0</v>
      </c>
      <c r="G118" s="20">
        <f t="shared" si="20"/>
        <v>0</v>
      </c>
      <c r="H118" s="20">
        <f t="shared" si="21"/>
        <v>0</v>
      </c>
      <c r="I118" s="20">
        <f t="shared" si="22"/>
        <v>0</v>
      </c>
    </row>
    <row r="119" spans="2:9" x14ac:dyDescent="0.25">
      <c r="B119" s="37" t="s">
        <v>464</v>
      </c>
      <c r="C119" s="20">
        <v>0</v>
      </c>
      <c r="D119" s="20">
        <v>0</v>
      </c>
      <c r="E119" s="20">
        <f t="shared" si="18"/>
        <v>0</v>
      </c>
      <c r="F119" s="20">
        <f t="shared" si="19"/>
        <v>0</v>
      </c>
      <c r="G119" s="20">
        <f t="shared" si="20"/>
        <v>0</v>
      </c>
      <c r="H119" s="20">
        <f t="shared" si="21"/>
        <v>0</v>
      </c>
      <c r="I119" s="20">
        <f t="shared" si="22"/>
        <v>0</v>
      </c>
    </row>
    <row r="121" spans="2:9" x14ac:dyDescent="0.25">
      <c r="B121" s="48"/>
      <c r="C121" s="37"/>
      <c r="D121" s="37">
        <f>SUM(D104:D119)*5</f>
        <v>8.0649999999999995</v>
      </c>
      <c r="E121" s="37"/>
      <c r="F121" s="37"/>
      <c r="G121" s="37"/>
    </row>
    <row r="122" spans="2:9" x14ac:dyDescent="0.25">
      <c r="B122" s="37"/>
      <c r="C122" s="37"/>
      <c r="D122" s="37"/>
      <c r="E122" s="37"/>
      <c r="F122" s="37"/>
      <c r="G122" s="37"/>
    </row>
    <row r="123" spans="2:9" x14ac:dyDescent="0.25">
      <c r="F123" t="s">
        <v>1085</v>
      </c>
    </row>
    <row r="124" spans="2:9" x14ac:dyDescent="0.25">
      <c r="G124" t="s">
        <v>1084</v>
      </c>
      <c r="H124" t="s">
        <v>1003</v>
      </c>
    </row>
    <row r="125" spans="2:9" x14ac:dyDescent="0.25">
      <c r="F125">
        <v>1925</v>
      </c>
      <c r="G125">
        <v>7.4809999999999999</v>
      </c>
    </row>
    <row r="126" spans="2:9" x14ac:dyDescent="0.25">
      <c r="F126" s="37">
        <v>1930</v>
      </c>
      <c r="G126" s="37">
        <v>7.4809999999999999</v>
      </c>
    </row>
    <row r="127" spans="2:9" x14ac:dyDescent="0.25">
      <c r="F127" s="37">
        <v>1935</v>
      </c>
      <c r="G127" s="37">
        <v>7.4809999999999999</v>
      </c>
    </row>
    <row r="128" spans="2:9" x14ac:dyDescent="0.25">
      <c r="F128" s="37">
        <v>1940</v>
      </c>
      <c r="G128" s="37">
        <v>7.4809999999999999</v>
      </c>
    </row>
    <row r="129" spans="6:8" x14ac:dyDescent="0.25">
      <c r="F129" s="37">
        <v>1945</v>
      </c>
      <c r="G129" s="37">
        <v>7.4809999999999999</v>
      </c>
    </row>
    <row r="130" spans="6:8" x14ac:dyDescent="0.25">
      <c r="F130" s="37">
        <v>1950</v>
      </c>
      <c r="G130" s="37">
        <v>7.4809999999999999</v>
      </c>
      <c r="H130" s="37">
        <v>7.4809999999999999</v>
      </c>
    </row>
    <row r="131" spans="6:8" x14ac:dyDescent="0.25">
      <c r="F131" s="37">
        <v>1955</v>
      </c>
      <c r="G131" s="37">
        <v>7.4809999999999999</v>
      </c>
      <c r="H131" s="37">
        <v>7.7850000000000001</v>
      </c>
    </row>
    <row r="132" spans="6:8" x14ac:dyDescent="0.25">
      <c r="F132" s="37">
        <v>1960</v>
      </c>
      <c r="G132" s="37">
        <v>7.4809999999999999</v>
      </c>
      <c r="H132" s="37">
        <v>8.0650000000000013</v>
      </c>
    </row>
    <row r="133" spans="6:8" x14ac:dyDescent="0.25">
      <c r="F133" s="37">
        <v>1965</v>
      </c>
      <c r="G133" s="37">
        <v>7.1069500000000003</v>
      </c>
      <c r="H133" s="37">
        <v>8.1100000000000012</v>
      </c>
    </row>
    <row r="134" spans="6:8" x14ac:dyDescent="0.25">
      <c r="F134" s="37">
        <v>1970</v>
      </c>
      <c r="G134" s="37">
        <v>6.7328999999999999</v>
      </c>
      <c r="H134" s="37">
        <v>7.99</v>
      </c>
    </row>
    <row r="135" spans="6:8" x14ac:dyDescent="0.25">
      <c r="F135" s="37">
        <v>1975</v>
      </c>
      <c r="G135" s="37">
        <v>6.3588500000000003</v>
      </c>
      <c r="H135" s="37">
        <v>7.64</v>
      </c>
    </row>
    <row r="136" spans="6:8" x14ac:dyDescent="0.25">
      <c r="F136" s="37">
        <v>1980</v>
      </c>
      <c r="G136" s="37">
        <v>5.9791002774989996</v>
      </c>
      <c r="H136" s="37">
        <v>7.2160000000000002</v>
      </c>
    </row>
    <row r="137" spans="6:8" x14ac:dyDescent="0.25">
      <c r="F137" s="37">
        <v>1985</v>
      </c>
      <c r="G137" s="37">
        <v>5.5663790347360003</v>
      </c>
      <c r="H137" s="37">
        <v>6.5380000000000003</v>
      </c>
    </row>
    <row r="138" spans="6:8" x14ac:dyDescent="0.25">
      <c r="F138" s="37">
        <v>1990</v>
      </c>
      <c r="G138" s="37">
        <v>4.9987303027299994</v>
      </c>
      <c r="H138" s="37">
        <v>5.65</v>
      </c>
    </row>
    <row r="139" spans="6:8" x14ac:dyDescent="0.25">
      <c r="F139" s="37">
        <v>1995</v>
      </c>
      <c r="G139" s="37">
        <v>4.352978105949</v>
      </c>
      <c r="H139" s="37">
        <v>5.35</v>
      </c>
    </row>
    <row r="140" spans="6:8" x14ac:dyDescent="0.25">
      <c r="F140" s="37">
        <v>2000</v>
      </c>
      <c r="G140" s="37">
        <v>3.8508793617579999</v>
      </c>
      <c r="H140" s="37">
        <v>4.9999999999999991</v>
      </c>
    </row>
    <row r="141" spans="6:8" x14ac:dyDescent="0.25">
      <c r="F141" s="37">
        <v>2005</v>
      </c>
      <c r="G141" s="37">
        <v>3.819383495701</v>
      </c>
      <c r="H141" s="37">
        <v>4.6500000000000004</v>
      </c>
    </row>
    <row r="142" spans="6:8" x14ac:dyDescent="0.25">
      <c r="F142" s="37">
        <v>2009.9999999999998</v>
      </c>
      <c r="G142" s="37">
        <v>3.7731554368700002</v>
      </c>
      <c r="H142" s="37">
        <v>4.0599999999999996</v>
      </c>
    </row>
    <row r="143" spans="6:8" x14ac:dyDescent="0.25">
      <c r="F143" s="37">
        <v>2015.0000000000002</v>
      </c>
      <c r="G143" s="37">
        <v>3.209527135179</v>
      </c>
      <c r="H143" s="37">
        <v>3.52</v>
      </c>
    </row>
    <row r="144" spans="6:8" x14ac:dyDescent="0.25">
      <c r="F144" s="37">
        <v>2020</v>
      </c>
      <c r="G144" s="37">
        <v>2.7588941232209998</v>
      </c>
      <c r="H144">
        <v>3.2588000000000008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7"/>
  <sheetViews>
    <sheetView topLeftCell="A96" workbookViewId="0">
      <selection activeCell="F111" sqref="F111"/>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row>
    <row r="62" spans="2:10" x14ac:dyDescent="0.25">
      <c r="B62" t="s">
        <v>378</v>
      </c>
      <c r="C62">
        <v>89</v>
      </c>
      <c r="D62">
        <v>113</v>
      </c>
      <c r="F62">
        <v>48</v>
      </c>
      <c r="G62">
        <v>60</v>
      </c>
    </row>
    <row r="64" spans="2:10" x14ac:dyDescent="0.25">
      <c r="B64" t="s">
        <v>381</v>
      </c>
    </row>
    <row r="65" spans="2:15" x14ac:dyDescent="0.25">
      <c r="C65" t="s">
        <v>222</v>
      </c>
      <c r="D65" t="s">
        <v>217</v>
      </c>
    </row>
    <row r="66" spans="2:15" x14ac:dyDescent="0.25">
      <c r="B66" t="s">
        <v>153</v>
      </c>
      <c r="C66">
        <v>313</v>
      </c>
      <c r="D66">
        <v>348</v>
      </c>
    </row>
    <row r="67" spans="2:15" x14ac:dyDescent="0.25">
      <c r="B67" t="s">
        <v>158</v>
      </c>
      <c r="C67">
        <v>396</v>
      </c>
      <c r="D67">
        <v>456</v>
      </c>
    </row>
    <row r="69" spans="2:15" x14ac:dyDescent="0.25">
      <c r="B69" t="s">
        <v>363</v>
      </c>
    </row>
    <row r="70" spans="2:15" x14ac:dyDescent="0.25">
      <c r="B70" t="s">
        <v>158</v>
      </c>
      <c r="F70" t="s">
        <v>1017</v>
      </c>
      <c r="J70" s="37" t="s">
        <v>1016</v>
      </c>
      <c r="K70" s="37"/>
      <c r="L70" s="37"/>
    </row>
    <row r="71" spans="2:15" x14ac:dyDescent="0.25">
      <c r="B71" t="s">
        <v>80</v>
      </c>
      <c r="C71" t="s">
        <v>215</v>
      </c>
      <c r="D71" t="s">
        <v>217</v>
      </c>
      <c r="F71" t="s">
        <v>246</v>
      </c>
      <c r="G71" t="s">
        <v>215</v>
      </c>
      <c r="H71" t="s">
        <v>217</v>
      </c>
      <c r="J71" s="37" t="s">
        <v>246</v>
      </c>
      <c r="K71" s="37" t="s">
        <v>215</v>
      </c>
      <c r="L71" s="37" t="s">
        <v>217</v>
      </c>
    </row>
    <row r="72" spans="2:15" x14ac:dyDescent="0.25">
      <c r="B72" t="s">
        <v>341</v>
      </c>
      <c r="C72" s="6">
        <v>9.5000000000000001E-2</v>
      </c>
      <c r="D72" s="6">
        <v>0.1226</v>
      </c>
      <c r="F72" t="s">
        <v>341</v>
      </c>
      <c r="G72" s="6">
        <v>5.0099999999999999E-2</v>
      </c>
      <c r="H72" s="6">
        <v>6.3200000000000006E-2</v>
      </c>
      <c r="J72" s="37" t="s">
        <v>341</v>
      </c>
      <c r="K72" s="6">
        <v>5.0099999999999999E-2</v>
      </c>
      <c r="L72" s="6">
        <v>6.3200000000000006E-2</v>
      </c>
      <c r="O72">
        <f>(K73 * 0.8)+(K72* 0.2)</f>
        <v>1.4420000000000002E-2</v>
      </c>
    </row>
    <row r="73" spans="2:15" x14ac:dyDescent="0.25">
      <c r="B73" s="15" t="s">
        <v>342</v>
      </c>
      <c r="C73" s="6">
        <v>1.29E-2</v>
      </c>
      <c r="D73" s="6">
        <v>1.52E-2</v>
      </c>
      <c r="F73" s="15" t="s">
        <v>342</v>
      </c>
      <c r="G73" s="25">
        <v>1.4420000000000002E-2</v>
      </c>
      <c r="H73" s="25">
        <v>1.8000000000000002E-2</v>
      </c>
      <c r="J73" s="22" t="s">
        <v>342</v>
      </c>
      <c r="K73" s="6">
        <v>5.4999999999999997E-3</v>
      </c>
      <c r="L73" s="6">
        <v>6.7000000000000002E-3</v>
      </c>
    </row>
    <row r="74" spans="2:15" x14ac:dyDescent="0.25">
      <c r="B74" s="15" t="s">
        <v>343</v>
      </c>
      <c r="C74" s="6">
        <v>2.3999999999999998E-3</v>
      </c>
      <c r="D74" s="6">
        <v>3.3999999999999998E-3</v>
      </c>
      <c r="F74" s="15" t="s">
        <v>343</v>
      </c>
      <c r="G74" s="6">
        <v>2.3E-3</v>
      </c>
      <c r="H74" s="6">
        <v>3.0000000000000001E-3</v>
      </c>
      <c r="J74" s="22" t="s">
        <v>343</v>
      </c>
      <c r="K74" s="6">
        <v>2.3E-3</v>
      </c>
      <c r="L74" s="6">
        <v>3.0000000000000001E-3</v>
      </c>
    </row>
    <row r="75" spans="2:15" x14ac:dyDescent="0.25">
      <c r="B75" s="15" t="s">
        <v>344</v>
      </c>
      <c r="C75" s="6">
        <v>2.8999999999999998E-3</v>
      </c>
      <c r="D75" s="6">
        <v>3.8999999999999998E-3</v>
      </c>
      <c r="F75" s="15" t="s">
        <v>344</v>
      </c>
      <c r="G75" s="6">
        <v>2.3999999999999998E-3</v>
      </c>
      <c r="H75" s="6">
        <v>2.8999999999999998E-3</v>
      </c>
      <c r="J75" s="22" t="s">
        <v>344</v>
      </c>
      <c r="K75" s="6">
        <v>2.3999999999999998E-3</v>
      </c>
      <c r="L75" s="6">
        <v>2.8999999999999998E-3</v>
      </c>
    </row>
    <row r="76" spans="2:15" x14ac:dyDescent="0.25">
      <c r="B76" s="15" t="s">
        <v>345</v>
      </c>
      <c r="C76" s="6">
        <v>1.9E-3</v>
      </c>
      <c r="D76" s="6">
        <v>2.7000000000000001E-3</v>
      </c>
      <c r="F76" s="15" t="s">
        <v>345</v>
      </c>
      <c r="G76" s="6">
        <v>1.8E-3</v>
      </c>
      <c r="H76" s="6">
        <v>2.5000000000000001E-3</v>
      </c>
      <c r="J76" s="22" t="s">
        <v>345</v>
      </c>
      <c r="K76" s="6">
        <v>1.8E-3</v>
      </c>
      <c r="L76" s="6">
        <v>2.5000000000000001E-3</v>
      </c>
    </row>
    <row r="77" spans="2:15" x14ac:dyDescent="0.25">
      <c r="B77" s="15" t="s">
        <v>346</v>
      </c>
      <c r="C77" s="6">
        <v>3.5999999999999999E-3</v>
      </c>
      <c r="D77" s="6">
        <v>3.8E-3</v>
      </c>
      <c r="F77" s="15" t="s">
        <v>346</v>
      </c>
      <c r="G77" s="6">
        <v>3.0000000000000001E-3</v>
      </c>
      <c r="H77" s="6">
        <v>3.5000000000000001E-3</v>
      </c>
      <c r="J77" s="22" t="s">
        <v>346</v>
      </c>
      <c r="K77" s="6">
        <v>3.0000000000000001E-3</v>
      </c>
      <c r="L77" s="6">
        <v>3.5000000000000001E-3</v>
      </c>
    </row>
    <row r="78" spans="2:15" x14ac:dyDescent="0.25">
      <c r="B78" s="15" t="s">
        <v>347</v>
      </c>
      <c r="C78" s="6">
        <v>7.4000000000000003E-3</v>
      </c>
      <c r="D78" s="6">
        <v>6.4000000000000003E-3</v>
      </c>
      <c r="F78" s="15" t="s">
        <v>347</v>
      </c>
      <c r="G78" s="6">
        <v>5.5999999999999999E-3</v>
      </c>
      <c r="H78" s="6">
        <v>4.7999999999999996E-3</v>
      </c>
      <c r="J78" s="22" t="s">
        <v>347</v>
      </c>
      <c r="K78" s="6">
        <v>5.5999999999999999E-3</v>
      </c>
      <c r="L78" s="6">
        <v>4.7999999999999996E-3</v>
      </c>
    </row>
    <row r="79" spans="2:15" x14ac:dyDescent="0.25">
      <c r="B79" s="15" t="s">
        <v>348</v>
      </c>
      <c r="C79" s="6">
        <v>1.47E-2</v>
      </c>
      <c r="D79" s="6">
        <v>1.18E-2</v>
      </c>
      <c r="F79" s="15" t="s">
        <v>348</v>
      </c>
      <c r="G79" s="6">
        <v>1.0699999999999999E-2</v>
      </c>
      <c r="H79" s="6">
        <v>7.7000000000000002E-3</v>
      </c>
      <c r="J79" s="22" t="s">
        <v>348</v>
      </c>
      <c r="K79" s="6">
        <v>1.0699999999999999E-2</v>
      </c>
      <c r="L79" s="6">
        <v>7.7000000000000002E-3</v>
      </c>
    </row>
    <row r="80" spans="2:15" x14ac:dyDescent="0.25">
      <c r="B80" s="15" t="s">
        <v>349</v>
      </c>
      <c r="C80" s="6">
        <v>1.9199999999999998E-2</v>
      </c>
      <c r="D80" s="6">
        <v>2.06E-2</v>
      </c>
      <c r="F80" s="15" t="s">
        <v>349</v>
      </c>
      <c r="G80" s="6">
        <v>1.38E-2</v>
      </c>
      <c r="H80" s="6">
        <v>1.2200000000000001E-2</v>
      </c>
      <c r="J80" s="22" t="s">
        <v>349</v>
      </c>
      <c r="K80" s="6">
        <v>1.38E-2</v>
      </c>
      <c r="L80" s="6">
        <v>1.2200000000000001E-2</v>
      </c>
    </row>
    <row r="81" spans="1:50" x14ac:dyDescent="0.25">
      <c r="B81" s="15" t="s">
        <v>350</v>
      </c>
      <c r="C81" s="6">
        <v>1.4500000000000001E-2</v>
      </c>
      <c r="D81" s="6">
        <v>2.1100000000000001E-2</v>
      </c>
      <c r="F81" s="15" t="s">
        <v>350</v>
      </c>
      <c r="G81" s="6">
        <v>1.0999999999999999E-2</v>
      </c>
      <c r="H81" s="6">
        <v>1.32E-2</v>
      </c>
      <c r="J81" s="22" t="s">
        <v>350</v>
      </c>
      <c r="K81" s="6">
        <v>1.0999999999999999E-2</v>
      </c>
      <c r="L81" s="6">
        <v>1.32E-2</v>
      </c>
    </row>
    <row r="82" spans="1:50" x14ac:dyDescent="0.25">
      <c r="B82" s="15" t="s">
        <v>351</v>
      </c>
      <c r="C82" s="6">
        <v>1.29E-2</v>
      </c>
      <c r="D82" s="6">
        <v>2.1499999999999998E-2</v>
      </c>
      <c r="F82" s="15" t="s">
        <v>351</v>
      </c>
      <c r="G82" s="6">
        <v>1.01E-2</v>
      </c>
      <c r="H82" s="6">
        <v>1.4E-2</v>
      </c>
      <c r="J82" s="22" t="s">
        <v>351</v>
      </c>
      <c r="K82" s="6">
        <v>1.01E-2</v>
      </c>
      <c r="L82" s="6">
        <v>1.4E-2</v>
      </c>
    </row>
    <row r="83" spans="1:50" x14ac:dyDescent="0.25">
      <c r="B83" s="15" t="s">
        <v>352</v>
      </c>
      <c r="C83" s="6">
        <v>1.0200000000000001E-2</v>
      </c>
      <c r="D83" s="6">
        <v>1.7100000000000001E-2</v>
      </c>
      <c r="F83" s="15" t="s">
        <v>352</v>
      </c>
      <c r="G83" s="6">
        <v>8.9999999999999993E-3</v>
      </c>
      <c r="H83" s="6">
        <v>1.3299999999999999E-2</v>
      </c>
      <c r="J83" s="22" t="s">
        <v>352</v>
      </c>
      <c r="K83" s="6">
        <v>8.9999999999999993E-3</v>
      </c>
      <c r="L83" s="6">
        <v>1.3299999999999999E-2</v>
      </c>
    </row>
    <row r="84" spans="1:50" x14ac:dyDescent="0.25">
      <c r="B84" s="15" t="s">
        <v>353</v>
      </c>
      <c r="C84" s="6">
        <v>1.12E-2</v>
      </c>
      <c r="D84" s="6">
        <v>1.6799999999999999E-2</v>
      </c>
      <c r="F84" s="15" t="s">
        <v>353</v>
      </c>
      <c r="G84" s="6">
        <v>1.0200000000000001E-2</v>
      </c>
      <c r="H84" s="6">
        <v>1.46E-2</v>
      </c>
      <c r="J84" s="22" t="s">
        <v>353</v>
      </c>
      <c r="K84" s="6">
        <v>1.0200000000000001E-2</v>
      </c>
      <c r="L84" s="6">
        <v>1.46E-2</v>
      </c>
    </row>
    <row r="85" spans="1:50" x14ac:dyDescent="0.25">
      <c r="B85" s="15" t="s">
        <v>354</v>
      </c>
      <c r="C85" s="6">
        <v>1.5299999999999999E-2</v>
      </c>
      <c r="D85" s="6">
        <v>2.1600000000000001E-2</v>
      </c>
      <c r="F85" s="15" t="s">
        <v>354</v>
      </c>
      <c r="G85" s="6">
        <v>1.46E-2</v>
      </c>
      <c r="H85" s="6">
        <v>2.0299999999999999E-2</v>
      </c>
      <c r="J85" s="22" t="s">
        <v>354</v>
      </c>
      <c r="K85" s="6">
        <v>1.46E-2</v>
      </c>
      <c r="L85" s="6">
        <v>2.0299999999999999E-2</v>
      </c>
    </row>
    <row r="86" spans="1:50" x14ac:dyDescent="0.25">
      <c r="B86" s="15" t="s">
        <v>355</v>
      </c>
      <c r="C86" s="6">
        <v>2.41E-2</v>
      </c>
      <c r="D86" s="6">
        <v>3.1399999999999997E-2</v>
      </c>
      <c r="F86" s="15" t="s">
        <v>355</v>
      </c>
      <c r="G86" s="6">
        <v>2.3099999999999999E-2</v>
      </c>
      <c r="H86" s="6">
        <v>0.03</v>
      </c>
      <c r="J86" s="22" t="s">
        <v>355</v>
      </c>
      <c r="K86" s="6">
        <v>2.3099999999999999E-2</v>
      </c>
      <c r="L86" s="6">
        <v>0.03</v>
      </c>
    </row>
    <row r="87" spans="1:50" x14ac:dyDescent="0.25">
      <c r="B87" s="15" t="s">
        <v>356</v>
      </c>
      <c r="C87" s="6">
        <v>4.0399999999999998E-2</v>
      </c>
      <c r="D87" s="6">
        <v>4.7600000000000003E-2</v>
      </c>
      <c r="F87" s="15" t="s">
        <v>356</v>
      </c>
      <c r="G87" s="6">
        <v>3.78E-2</v>
      </c>
      <c r="H87" s="6">
        <v>4.6600000000000003E-2</v>
      </c>
      <c r="J87" s="22" t="s">
        <v>356</v>
      </c>
      <c r="K87" s="6">
        <v>3.78E-2</v>
      </c>
      <c r="L87" s="6">
        <v>4.6600000000000003E-2</v>
      </c>
    </row>
    <row r="88" spans="1:50" x14ac:dyDescent="0.25">
      <c r="B88" s="15" t="s">
        <v>357</v>
      </c>
      <c r="C88" s="6">
        <v>7.1400000000000005E-2</v>
      </c>
      <c r="D88" s="6">
        <v>7.5899999999999995E-2</v>
      </c>
      <c r="F88" s="15" t="s">
        <v>357</v>
      </c>
      <c r="G88" s="6">
        <v>6.3100000000000003E-2</v>
      </c>
      <c r="H88" s="6">
        <v>7.4999999999999997E-2</v>
      </c>
      <c r="J88" s="22" t="s">
        <v>357</v>
      </c>
      <c r="K88" s="6">
        <v>6.3100000000000003E-2</v>
      </c>
      <c r="L88" s="6">
        <v>7.4999999999999997E-2</v>
      </c>
    </row>
    <row r="89" spans="1:50" x14ac:dyDescent="0.25">
      <c r="B89" s="15" t="s">
        <v>328</v>
      </c>
      <c r="C89" s="6">
        <v>0.2152</v>
      </c>
      <c r="D89" s="6">
        <v>0.22819999999999999</v>
      </c>
      <c r="F89" s="15" t="s">
        <v>328</v>
      </c>
      <c r="G89" s="6">
        <v>0.21279999999999999</v>
      </c>
      <c r="H89" s="6">
        <v>0.2495</v>
      </c>
      <c r="J89" s="22" t="s">
        <v>328</v>
      </c>
      <c r="K89" s="6">
        <v>0.21279999999999999</v>
      </c>
      <c r="L89" s="6">
        <v>0.2495</v>
      </c>
    </row>
    <row r="91" spans="1:50" x14ac:dyDescent="0.25">
      <c r="U91" t="s">
        <v>1229</v>
      </c>
      <c r="AF91" t="s">
        <v>1230</v>
      </c>
    </row>
    <row r="92" spans="1:50" x14ac:dyDescent="0.25">
      <c r="A92" s="2" t="s">
        <v>1071</v>
      </c>
      <c r="R92" t="s">
        <v>1231</v>
      </c>
      <c r="U92" t="s">
        <v>1226</v>
      </c>
      <c r="V92">
        <v>0.5</v>
      </c>
      <c r="W92" t="s">
        <v>1225</v>
      </c>
      <c r="X92">
        <v>0.4</v>
      </c>
      <c r="Y92">
        <v>2015</v>
      </c>
      <c r="Z92">
        <v>0.25</v>
      </c>
      <c r="AA92" t="s">
        <v>1227</v>
      </c>
      <c r="AB92">
        <v>0.15</v>
      </c>
      <c r="AC92" t="s">
        <v>1228</v>
      </c>
      <c r="AD92">
        <v>0.15</v>
      </c>
      <c r="AF92" s="37" t="s">
        <v>1226</v>
      </c>
      <c r="AG92" s="37"/>
      <c r="AH92" s="37" t="s">
        <v>1225</v>
      </c>
      <c r="AI92" s="37"/>
      <c r="AJ92" s="37">
        <v>2015</v>
      </c>
      <c r="AK92" s="37"/>
      <c r="AL92" s="37" t="s">
        <v>1227</v>
      </c>
      <c r="AM92" s="37"/>
      <c r="AN92" s="37" t="s">
        <v>1228</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1226</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7.5936050056000001E-2</v>
      </c>
      <c r="H94" s="64">
        <f>J118</f>
        <v>6.3025760164000008E-2</v>
      </c>
      <c r="I94" s="64"/>
      <c r="J94" s="64"/>
      <c r="K94" s="64">
        <f>O114</f>
        <v>5.8160554439999998E-2</v>
      </c>
      <c r="L94" s="64">
        <f>O118</f>
        <v>5.073173366E-2</v>
      </c>
      <c r="M94" s="64"/>
      <c r="N94" s="64"/>
      <c r="O94" s="64">
        <f>S114</f>
        <v>2.9277781899999997E-2</v>
      </c>
      <c r="P94" s="64">
        <f>S118</f>
        <v>2.1959909520000001E-2</v>
      </c>
      <c r="R94" s="37" t="s">
        <v>1225</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1227</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1228</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0.88</v>
      </c>
      <c r="J114">
        <f>(H114*I114)+(H115*I115)</f>
        <v>7.5936050056000001E-2</v>
      </c>
      <c r="L114" s="37" t="s">
        <v>1075</v>
      </c>
      <c r="M114" s="37">
        <v>7.0362258999999996E-2</v>
      </c>
      <c r="N114" s="37">
        <v>0.8</v>
      </c>
      <c r="O114">
        <f>(M114*N114)+(M115*N115)</f>
        <v>5.8160554439999998E-2</v>
      </c>
      <c r="Q114" s="37" t="s">
        <v>1075</v>
      </c>
      <c r="R114" s="37">
        <v>3.5942957999999997E-2</v>
      </c>
      <c r="S114">
        <f>(R114*N114)+(R115*N115)</f>
        <v>2.9277781899999997E-2</v>
      </c>
    </row>
    <row r="115" spans="2:19" x14ac:dyDescent="0.25">
      <c r="B115" t="s">
        <v>1076</v>
      </c>
      <c r="C115">
        <v>3.5121962E-2</v>
      </c>
      <c r="D115">
        <f>1-D114</f>
        <v>0.5</v>
      </c>
      <c r="G115" s="37" t="s">
        <v>1076</v>
      </c>
      <c r="H115">
        <v>9.4475918000000002E-3</v>
      </c>
      <c r="I115">
        <f>1-I114</f>
        <v>0.12</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0.88</v>
      </c>
      <c r="J118">
        <f>(H118*I118)+(H119*I119)</f>
        <v>6.3025760164000008E-2</v>
      </c>
      <c r="L118" s="37" t="s">
        <v>1075</v>
      </c>
      <c r="M118" s="37">
        <v>6.1459527999999999E-2</v>
      </c>
      <c r="N118" s="37">
        <v>0.8</v>
      </c>
      <c r="O118">
        <f>(M118*N118)+(M119*N119)</f>
        <v>5.073173366E-2</v>
      </c>
      <c r="Q118" s="37" t="s">
        <v>1075</v>
      </c>
      <c r="R118" s="37">
        <v>2.6885009000000001E-2</v>
      </c>
      <c r="S118">
        <f>(R118*N118)+(R119*N119)</f>
        <v>2.1959909520000001E-2</v>
      </c>
    </row>
    <row r="119" spans="2:19" x14ac:dyDescent="0.25">
      <c r="B119" s="37" t="s">
        <v>1076</v>
      </c>
      <c r="C119" s="37">
        <v>3.1947057000000001E-2</v>
      </c>
      <c r="D119" s="37">
        <f>1-D118</f>
        <v>0.5</v>
      </c>
      <c r="G119" s="37" t="s">
        <v>1076</v>
      </c>
      <c r="H119">
        <v>8.6378306999999998E-3</v>
      </c>
      <c r="I119">
        <f>1-I118</f>
        <v>0.12</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row>
    <row r="124" spans="2:19" x14ac:dyDescent="0.25">
      <c r="B124">
        <v>2</v>
      </c>
      <c r="E124">
        <v>100</v>
      </c>
      <c r="F124">
        <v>82.863611000000006</v>
      </c>
      <c r="G124">
        <v>79.95327840327522</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219" workbookViewId="0">
      <selection activeCell="G249" sqref="G249"/>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1142</v>
      </c>
    </row>
    <row r="198" spans="1:8" s="37" customFormat="1" x14ac:dyDescent="0.25">
      <c r="A198" s="2"/>
      <c r="B198" s="37" t="s">
        <v>1178</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1148</v>
      </c>
    </row>
    <row r="209" spans="1:17" x14ac:dyDescent="0.25">
      <c r="B209" t="s">
        <v>1177</v>
      </c>
    </row>
    <row r="210" spans="1:17" x14ac:dyDescent="0.25">
      <c r="C210" t="s">
        <v>74</v>
      </c>
      <c r="D210" t="s">
        <v>1149</v>
      </c>
      <c r="E210" t="s">
        <v>1176</v>
      </c>
    </row>
    <row r="211" spans="1:17" x14ac:dyDescent="0.25">
      <c r="B211" t="s">
        <v>1143</v>
      </c>
      <c r="C211">
        <v>36</v>
      </c>
      <c r="D211">
        <v>61.1</v>
      </c>
    </row>
    <row r="212" spans="1:17" x14ac:dyDescent="0.25">
      <c r="B212" t="s">
        <v>1144</v>
      </c>
      <c r="C212">
        <v>67</v>
      </c>
      <c r="D212">
        <v>64.2</v>
      </c>
    </row>
    <row r="213" spans="1:17" x14ac:dyDescent="0.25">
      <c r="B213" t="s">
        <v>1145</v>
      </c>
      <c r="C213">
        <v>51</v>
      </c>
      <c r="D213">
        <v>62.8</v>
      </c>
    </row>
    <row r="214" spans="1:17" x14ac:dyDescent="0.25">
      <c r="B214" t="s">
        <v>1146</v>
      </c>
      <c r="C214">
        <v>43</v>
      </c>
      <c r="D214">
        <v>44.2</v>
      </c>
    </row>
    <row r="215" spans="1:17" x14ac:dyDescent="0.25">
      <c r="B215" t="s">
        <v>1147</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1211</v>
      </c>
    </row>
    <row r="221" spans="1:17" x14ac:dyDescent="0.25">
      <c r="B221" t="s">
        <v>1189</v>
      </c>
    </row>
    <row r="222" spans="1:17" x14ac:dyDescent="0.25">
      <c r="B222" t="s">
        <v>1181</v>
      </c>
      <c r="C222" s="66" t="s">
        <v>1185</v>
      </c>
      <c r="D222" s="66" t="s">
        <v>1179</v>
      </c>
      <c r="E222" s="66" t="s">
        <v>1182</v>
      </c>
      <c r="F222" s="66" t="s">
        <v>576</v>
      </c>
      <c r="G222" s="67" t="s">
        <v>1185</v>
      </c>
      <c r="H222" s="67" t="s">
        <v>1180</v>
      </c>
      <c r="I222" s="67" t="s">
        <v>575</v>
      </c>
      <c r="J222" s="67" t="s">
        <v>576</v>
      </c>
      <c r="K222" s="68" t="s">
        <v>645</v>
      </c>
      <c r="L222" s="68" t="s">
        <v>575</v>
      </c>
      <c r="M222" s="68" t="s">
        <v>576</v>
      </c>
      <c r="N222" s="69" t="s">
        <v>1209</v>
      </c>
      <c r="O222" s="69" t="s">
        <v>1183</v>
      </c>
      <c r="P222" s="69" t="s">
        <v>1201</v>
      </c>
    </row>
    <row r="223" spans="1:17" x14ac:dyDescent="0.25">
      <c r="A223" t="s">
        <v>1212</v>
      </c>
      <c r="B223" t="s">
        <v>1184</v>
      </c>
      <c r="C223" s="66" t="s">
        <v>1186</v>
      </c>
      <c r="D223" s="66">
        <v>22.2</v>
      </c>
      <c r="E223" s="66">
        <v>16.100000000000001</v>
      </c>
      <c r="F223" s="66">
        <v>29.8</v>
      </c>
      <c r="G223" s="67" t="s">
        <v>1187</v>
      </c>
      <c r="H223" s="67">
        <v>76.900000000000006</v>
      </c>
      <c r="I223" s="67">
        <v>46</v>
      </c>
      <c r="J223" s="67">
        <v>93.8</v>
      </c>
      <c r="K223" s="68">
        <v>26.5</v>
      </c>
      <c r="L223" s="68">
        <v>19.7</v>
      </c>
      <c r="M223" s="68">
        <v>33.299999999999997</v>
      </c>
      <c r="N223" s="69">
        <v>7.8</v>
      </c>
      <c r="O223" s="69" t="s">
        <v>1207</v>
      </c>
      <c r="P223" s="69" t="s">
        <v>1208</v>
      </c>
    </row>
    <row r="224" spans="1:17" x14ac:dyDescent="0.25">
      <c r="A224" t="s">
        <v>1213</v>
      </c>
      <c r="B224" t="s">
        <v>1188</v>
      </c>
      <c r="C224" s="66" t="s">
        <v>1190</v>
      </c>
      <c r="D224" s="66">
        <v>15.8</v>
      </c>
      <c r="E224" s="66">
        <v>13.8</v>
      </c>
      <c r="F224" s="66">
        <v>17.7</v>
      </c>
      <c r="G224" s="67" t="s">
        <v>1191</v>
      </c>
      <c r="H224" s="67">
        <v>25.7</v>
      </c>
      <c r="I224" s="67">
        <v>18.5</v>
      </c>
      <c r="J224" s="67">
        <v>33</v>
      </c>
      <c r="K224" s="68">
        <v>16.2</v>
      </c>
      <c r="L224" s="68">
        <v>14.5</v>
      </c>
      <c r="M224" s="68">
        <v>17.899999999999999</v>
      </c>
      <c r="N224" s="70">
        <f>140/(1813)*100</f>
        <v>7.7220077220077217</v>
      </c>
      <c r="O224" s="69" t="s">
        <v>1202</v>
      </c>
      <c r="P224" s="69">
        <v>2009</v>
      </c>
      <c r="Q224" t="s">
        <v>1215</v>
      </c>
    </row>
    <row r="225" spans="1:18" x14ac:dyDescent="0.25">
      <c r="A225" t="s">
        <v>1214</v>
      </c>
      <c r="B225" t="s">
        <v>1192</v>
      </c>
      <c r="C225" s="66" t="s">
        <v>1193</v>
      </c>
      <c r="D225" s="66">
        <v>38.700000000000003</v>
      </c>
      <c r="E225" s="66">
        <v>35.6</v>
      </c>
      <c r="F225" s="66">
        <v>41.8</v>
      </c>
      <c r="G225" s="67" t="s">
        <v>1194</v>
      </c>
      <c r="H225" s="67">
        <v>74.099999999999994</v>
      </c>
      <c r="I225" s="67">
        <v>69.599999999999994</v>
      </c>
      <c r="J225" s="67">
        <v>78.2</v>
      </c>
      <c r="K225" s="68">
        <v>49.3</v>
      </c>
      <c r="L225" s="68" t="s">
        <v>530</v>
      </c>
      <c r="M225" s="68" t="s">
        <v>530</v>
      </c>
      <c r="N225" s="69">
        <v>30</v>
      </c>
      <c r="O225" s="69" t="s">
        <v>1210</v>
      </c>
      <c r="P225" s="69">
        <v>2006</v>
      </c>
    </row>
    <row r="227" spans="1:18" x14ac:dyDescent="0.25">
      <c r="B227" t="s">
        <v>1195</v>
      </c>
      <c r="M227" t="s">
        <v>1206</v>
      </c>
    </row>
    <row r="228" spans="1:18" x14ac:dyDescent="0.25">
      <c r="B228" t="s">
        <v>1196</v>
      </c>
      <c r="M228" t="s">
        <v>559</v>
      </c>
      <c r="P228" t="s">
        <v>561</v>
      </c>
    </row>
    <row r="229" spans="1:18" x14ac:dyDescent="0.25">
      <c r="B229" t="s">
        <v>246</v>
      </c>
      <c r="C229" t="s">
        <v>74</v>
      </c>
      <c r="D229" t="s">
        <v>106</v>
      </c>
      <c r="E229" t="s">
        <v>1203</v>
      </c>
      <c r="F229" t="s">
        <v>575</v>
      </c>
      <c r="G229" t="s">
        <v>576</v>
      </c>
      <c r="I229" s="37" t="s">
        <v>74</v>
      </c>
      <c r="J229" s="37" t="s">
        <v>106</v>
      </c>
      <c r="K229" s="37" t="s">
        <v>1204</v>
      </c>
      <c r="M229" t="s">
        <v>1205</v>
      </c>
      <c r="N229" t="s">
        <v>575</v>
      </c>
      <c r="O229" t="s">
        <v>576</v>
      </c>
      <c r="P229" s="37" t="s">
        <v>1205</v>
      </c>
      <c r="Q229" s="37" t="s">
        <v>575</v>
      </c>
      <c r="R229" s="37" t="s">
        <v>576</v>
      </c>
    </row>
    <row r="230" spans="1:18" x14ac:dyDescent="0.25">
      <c r="B230" t="s">
        <v>1197</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1198</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1200</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1199</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B64" sqref="B64"/>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1222</v>
      </c>
    </row>
    <row r="56" spans="1:5" x14ac:dyDescent="0.25">
      <c r="B56" t="s">
        <v>1172</v>
      </c>
    </row>
    <row r="57" spans="1:5" x14ac:dyDescent="0.25">
      <c r="C57" t="s">
        <v>646</v>
      </c>
      <c r="D57" t="s">
        <v>561</v>
      </c>
    </row>
    <row r="58" spans="1:5" x14ac:dyDescent="0.25">
      <c r="B58" t="s">
        <v>545</v>
      </c>
      <c r="C58" s="18">
        <v>0.191</v>
      </c>
      <c r="D58" s="18">
        <v>0.08</v>
      </c>
    </row>
    <row r="59" spans="1:5" x14ac:dyDescent="0.25">
      <c r="B59" t="s">
        <v>1170</v>
      </c>
      <c r="C59" s="18">
        <v>0.13100000000000001</v>
      </c>
      <c r="D59" s="18">
        <v>1.4999999999999999E-2</v>
      </c>
    </row>
    <row r="60" spans="1:5" x14ac:dyDescent="0.25">
      <c r="B60" t="s">
        <v>291</v>
      </c>
      <c r="C60" s="18">
        <v>0.16700000000000001</v>
      </c>
      <c r="D60" s="18">
        <v>1.9E-2</v>
      </c>
    </row>
    <row r="61" spans="1:5" x14ac:dyDescent="0.25">
      <c r="B61" t="s">
        <v>1171</v>
      </c>
      <c r="C61" s="18">
        <v>0.27400000000000002</v>
      </c>
      <c r="D61" s="18">
        <v>0.182</v>
      </c>
      <c r="E61" s="18"/>
    </row>
    <row r="63" spans="1:5" x14ac:dyDescent="0.25">
      <c r="A63" s="2" t="s">
        <v>1220</v>
      </c>
    </row>
    <row r="64" spans="1:5" x14ac:dyDescent="0.25">
      <c r="B64" t="s">
        <v>1223</v>
      </c>
    </row>
    <row r="65" spans="2:4" x14ac:dyDescent="0.25">
      <c r="B65" t="s">
        <v>1219</v>
      </c>
    </row>
    <row r="66" spans="2:4" x14ac:dyDescent="0.25">
      <c r="C66" t="s">
        <v>74</v>
      </c>
      <c r="D66" t="s">
        <v>107</v>
      </c>
    </row>
    <row r="67" spans="2:4" x14ac:dyDescent="0.25">
      <c r="B67" t="s">
        <v>1221</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1157</v>
      </c>
    </row>
    <row r="65" spans="1:7" s="37" customFormat="1" x14ac:dyDescent="0.25">
      <c r="A65" s="2"/>
      <c r="B65" s="37" t="s">
        <v>1159</v>
      </c>
      <c r="E65" s="37" t="s">
        <v>1158</v>
      </c>
    </row>
    <row r="66" spans="1:7" x14ac:dyDescent="0.25">
      <c r="B66" t="s">
        <v>1154</v>
      </c>
      <c r="E66" t="s">
        <v>1160</v>
      </c>
      <c r="F66" t="s">
        <v>188</v>
      </c>
      <c r="G66" t="s">
        <v>1161</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1152</v>
      </c>
      <c r="C70">
        <v>1.2</v>
      </c>
      <c r="E70" t="s">
        <v>1109</v>
      </c>
      <c r="F70">
        <v>11.099999999999994</v>
      </c>
      <c r="G70">
        <v>2.9</v>
      </c>
    </row>
    <row r="71" spans="1:7" x14ac:dyDescent="0.25">
      <c r="B71" t="s">
        <v>79</v>
      </c>
      <c r="C71">
        <v>0.1</v>
      </c>
      <c r="E71" t="s">
        <v>645</v>
      </c>
      <c r="F71">
        <v>16.900000000000006</v>
      </c>
      <c r="G71">
        <v>5.8</v>
      </c>
    </row>
    <row r="72" spans="1:7" x14ac:dyDescent="0.25">
      <c r="B72" t="s">
        <v>1153</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616</v>
      </c>
    </row>
    <row r="10" spans="1:3" x14ac:dyDescent="0.25">
      <c r="B10" t="s">
        <v>619</v>
      </c>
    </row>
    <row r="11" spans="1:3" x14ac:dyDescent="0.25">
      <c r="B11" t="s">
        <v>246</v>
      </c>
      <c r="C11" t="s">
        <v>618</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617</v>
      </c>
      <c r="C23">
        <v>134.78</v>
      </c>
    </row>
    <row r="24" spans="1:3" s="37" customFormat="1" x14ac:dyDescent="0.25">
      <c r="B24" s="37" t="s">
        <v>297</v>
      </c>
      <c r="C24" s="37">
        <v>46.1</v>
      </c>
    </row>
    <row r="26" spans="1:3" x14ac:dyDescent="0.25">
      <c r="A26" s="2" t="s">
        <v>980</v>
      </c>
    </row>
    <row r="27" spans="1:3" x14ac:dyDescent="0.25">
      <c r="B27" t="s">
        <v>642</v>
      </c>
    </row>
    <row r="28" spans="1:3" x14ac:dyDescent="0.25">
      <c r="B28" t="s">
        <v>150</v>
      </c>
      <c r="C28" t="s">
        <v>643</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617</v>
      </c>
      <c r="C41">
        <v>15</v>
      </c>
    </row>
    <row r="43" spans="2:6" x14ac:dyDescent="0.25">
      <c r="B43" s="37" t="s">
        <v>644</v>
      </c>
    </row>
    <row r="44" spans="2:6" s="37" customFormat="1" x14ac:dyDescent="0.25">
      <c r="C44" s="37" t="s">
        <v>643</v>
      </c>
    </row>
    <row r="45" spans="2:6" x14ac:dyDescent="0.25">
      <c r="B45" s="37" t="s">
        <v>150</v>
      </c>
      <c r="C45" t="s">
        <v>1165</v>
      </c>
      <c r="E45" t="s">
        <v>1166</v>
      </c>
      <c r="F45" t="s">
        <v>1167</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617</v>
      </c>
      <c r="C58" s="37">
        <v>48</v>
      </c>
      <c r="E58" s="37">
        <v>15</v>
      </c>
      <c r="F58" s="37">
        <v>134.78</v>
      </c>
    </row>
    <row r="60" spans="1:6" x14ac:dyDescent="0.25">
      <c r="A60" s="2" t="s">
        <v>981</v>
      </c>
    </row>
    <row r="61" spans="1:6" x14ac:dyDescent="0.25">
      <c r="B61" s="37" t="s">
        <v>982</v>
      </c>
      <c r="C61" s="37"/>
    </row>
    <row r="62" spans="1:6" x14ac:dyDescent="0.25">
      <c r="B62" s="37" t="s">
        <v>150</v>
      </c>
      <c r="C62" s="37" t="s">
        <v>643</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617</v>
      </c>
      <c r="C75" s="37">
        <v>10</v>
      </c>
    </row>
    <row r="76" spans="1:4" x14ac:dyDescent="0.25">
      <c r="B76" t="s">
        <v>983</v>
      </c>
      <c r="C76">
        <v>17.7</v>
      </c>
    </row>
    <row r="78" spans="1:4" x14ac:dyDescent="0.25">
      <c r="A78" s="2" t="s">
        <v>1151</v>
      </c>
    </row>
    <row r="79" spans="1:4" x14ac:dyDescent="0.25">
      <c r="B79" t="s">
        <v>1150</v>
      </c>
      <c r="C79">
        <v>20.5</v>
      </c>
    </row>
    <row r="80" spans="1:4" s="37" customFormat="1" x14ac:dyDescent="0.25">
      <c r="B80" s="37" t="s">
        <v>983</v>
      </c>
      <c r="C80" s="37">
        <v>32.5</v>
      </c>
      <c r="D80" s="37" t="s">
        <v>1163</v>
      </c>
    </row>
    <row r="82" spans="1:5" x14ac:dyDescent="0.25">
      <c r="A82" s="2" t="s">
        <v>1155</v>
      </c>
    </row>
    <row r="83" spans="1:5" x14ac:dyDescent="0.25">
      <c r="C83" t="s">
        <v>983</v>
      </c>
    </row>
    <row r="84" spans="1:5" x14ac:dyDescent="0.25">
      <c r="B84" t="s">
        <v>1156</v>
      </c>
      <c r="C84">
        <v>34.5</v>
      </c>
      <c r="D84" t="s">
        <v>1162</v>
      </c>
    </row>
    <row r="86" spans="1:5" x14ac:dyDescent="0.25">
      <c r="A86" s="2" t="s">
        <v>1224</v>
      </c>
    </row>
    <row r="87" spans="1:5" x14ac:dyDescent="0.25">
      <c r="C87" t="s">
        <v>1164</v>
      </c>
    </row>
    <row r="88" spans="1:5" x14ac:dyDescent="0.25">
      <c r="B88" t="s">
        <v>153</v>
      </c>
      <c r="C88">
        <v>40.03</v>
      </c>
    </row>
    <row r="89" spans="1:5" x14ac:dyDescent="0.25">
      <c r="B89" t="s">
        <v>1156</v>
      </c>
      <c r="C89">
        <v>42.7</v>
      </c>
    </row>
    <row r="91" spans="1:5" x14ac:dyDescent="0.25">
      <c r="A91" s="2" t="s">
        <v>1168</v>
      </c>
    </row>
    <row r="92" spans="1:5" s="37" customFormat="1" x14ac:dyDescent="0.25">
      <c r="A92" s="2"/>
      <c r="B92" s="37" t="s">
        <v>1169</v>
      </c>
    </row>
    <row r="93" spans="1:5" x14ac:dyDescent="0.25">
      <c r="B93" t="s">
        <v>196</v>
      </c>
      <c r="C93" t="s">
        <v>983</v>
      </c>
      <c r="D93" t="s">
        <v>575</v>
      </c>
      <c r="E93" t="s">
        <v>576</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2020-04-15T01:52:17Z</dcterms:modified>
</cp:coreProperties>
</file>