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1" l="1"/>
  <c r="D84" i="1"/>
  <c r="E84" i="1"/>
  <c r="F84" i="1"/>
  <c r="G84" i="1"/>
  <c r="H84" i="1"/>
  <c r="I84" i="1"/>
  <c r="M84" i="1"/>
  <c r="N84" i="1"/>
  <c r="O84" i="1"/>
  <c r="P84" i="1"/>
  <c r="Q84" i="1"/>
  <c r="R84" i="1"/>
  <c r="S84" i="1"/>
  <c r="L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C29" i="1" l="1"/>
  <c r="B29" i="1"/>
  <c r="E21" i="1"/>
  <c r="C44" i="1" s="1"/>
  <c r="D21" i="1"/>
  <c r="B44" i="1" s="1"/>
  <c r="E20" i="1"/>
  <c r="C43" i="1" s="1"/>
  <c r="D20" i="1"/>
  <c r="B43" i="1" s="1"/>
  <c r="E19" i="1"/>
  <c r="C42" i="1" s="1"/>
  <c r="D19" i="1"/>
  <c r="B42" i="1" s="1"/>
  <c r="E18" i="1"/>
  <c r="C41" i="1" s="1"/>
  <c r="D18" i="1"/>
  <c r="B41" i="1" s="1"/>
  <c r="E17" i="1"/>
  <c r="C40" i="1" s="1"/>
  <c r="D17" i="1"/>
  <c r="B40" i="1" s="1"/>
  <c r="E16" i="1"/>
  <c r="C39" i="1" s="1"/>
  <c r="D16" i="1"/>
  <c r="B39" i="1" s="1"/>
  <c r="E15" i="1"/>
  <c r="C38" i="1" s="1"/>
  <c r="D15" i="1"/>
  <c r="B38" i="1" s="1"/>
  <c r="E14" i="1"/>
  <c r="C37" i="1" s="1"/>
  <c r="D14" i="1"/>
  <c r="E13" i="1"/>
  <c r="C36" i="1" s="1"/>
  <c r="D13" i="1"/>
  <c r="B36" i="1" s="1"/>
  <c r="E12" i="1"/>
  <c r="C35" i="1" s="1"/>
  <c r="D12" i="1"/>
  <c r="B35" i="1" s="1"/>
  <c r="E11" i="1"/>
  <c r="C34" i="1" s="1"/>
  <c r="D11" i="1"/>
  <c r="B34" i="1" s="1"/>
  <c r="E10" i="1"/>
  <c r="C33" i="1" s="1"/>
  <c r="D10" i="1"/>
  <c r="B33" i="1" s="1"/>
  <c r="E9" i="1"/>
  <c r="C32" i="1" s="1"/>
  <c r="D9" i="1"/>
  <c r="B32" i="1" s="1"/>
  <c r="E8" i="1"/>
  <c r="C31" i="1" s="1"/>
  <c r="D8" i="1"/>
  <c r="B31" i="1" s="1"/>
  <c r="E7" i="1"/>
  <c r="C30" i="1" s="1"/>
  <c r="D7" i="1"/>
  <c r="B30" i="1" s="1"/>
  <c r="E6" i="1"/>
  <c r="D6" i="1"/>
  <c r="D22" i="1" l="1"/>
  <c r="F22" i="1" s="1"/>
  <c r="E22" i="1"/>
  <c r="B37" i="1"/>
  <c r="O140" i="1"/>
  <c r="O141" i="1"/>
  <c r="O142" i="1"/>
  <c r="O143" i="1"/>
  <c r="O144" i="1"/>
  <c r="O145" i="1"/>
  <c r="N140" i="1"/>
  <c r="N141" i="1"/>
  <c r="N142" i="1"/>
  <c r="N143" i="1"/>
  <c r="N144" i="1"/>
  <c r="N145" i="1"/>
  <c r="M140" i="1"/>
  <c r="M141" i="1"/>
  <c r="M142" i="1"/>
  <c r="M143" i="1"/>
  <c r="M144" i="1"/>
  <c r="M145" i="1"/>
  <c r="L140" i="1"/>
  <c r="L141" i="1"/>
  <c r="L142" i="1"/>
  <c r="L143" i="1"/>
  <c r="L144" i="1"/>
  <c r="L145" i="1"/>
  <c r="K140" i="1"/>
  <c r="K141" i="1"/>
  <c r="K142" i="1"/>
  <c r="K143" i="1"/>
  <c r="K144" i="1"/>
  <c r="K145" i="1"/>
  <c r="K139" i="1"/>
  <c r="L139" i="1"/>
  <c r="M139" i="1"/>
  <c r="N139" i="1"/>
  <c r="O139" i="1"/>
  <c r="J140" i="1"/>
  <c r="J141" i="1"/>
  <c r="J142" i="1"/>
  <c r="J143" i="1"/>
  <c r="J144" i="1"/>
  <c r="J145" i="1"/>
  <c r="J139" i="1"/>
  <c r="G140" i="1"/>
  <c r="G141" i="1"/>
  <c r="G142" i="1"/>
  <c r="G143" i="1"/>
  <c r="G144" i="1"/>
  <c r="G145" i="1"/>
  <c r="F140" i="1"/>
  <c r="F141" i="1"/>
  <c r="F142" i="1"/>
  <c r="F143" i="1"/>
  <c r="F144" i="1"/>
  <c r="F145" i="1"/>
  <c r="E140" i="1"/>
  <c r="E141" i="1"/>
  <c r="E142" i="1"/>
  <c r="E143" i="1"/>
  <c r="E144" i="1"/>
  <c r="E145" i="1"/>
  <c r="D140" i="1"/>
  <c r="D141" i="1"/>
  <c r="D142" i="1"/>
  <c r="D143" i="1"/>
  <c r="D144" i="1"/>
  <c r="D145" i="1"/>
  <c r="C140" i="1"/>
  <c r="C141" i="1"/>
  <c r="C142" i="1"/>
  <c r="C143" i="1"/>
  <c r="C144" i="1"/>
  <c r="C145" i="1"/>
  <c r="C139" i="1"/>
  <c r="D139" i="1"/>
  <c r="E139" i="1"/>
  <c r="F139" i="1"/>
  <c r="G139" i="1"/>
  <c r="B140" i="1"/>
  <c r="B141" i="1"/>
  <c r="B142" i="1"/>
  <c r="B143" i="1"/>
  <c r="B144" i="1"/>
  <c r="B145" i="1"/>
  <c r="B139" i="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8" i="1"/>
  <c r="L118" i="1"/>
  <c r="M118" i="1"/>
  <c r="N118" i="1"/>
  <c r="J118" i="1"/>
  <c r="B22" i="1" l="1"/>
  <c r="C22" i="1"/>
  <c r="G71" i="1"/>
</calcChain>
</file>

<file path=xl/sharedStrings.xml><?xml version="1.0" encoding="utf-8"?>
<sst xmlns="http://schemas.openxmlformats.org/spreadsheetml/2006/main" count="370" uniqueCount="107">
  <si>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</si>
  <si>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</si>
  <si>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</si>
  <si>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</si>
  <si>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</si>
  <si>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</si>
  <si>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</si>
  <si>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</si>
  <si>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</si>
  <si>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</si>
  <si>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</si>
  <si>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</si>
  <si>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</si>
  <si>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</si>
  <si>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</si>
  <si>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</si>
  <si>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</si>
  <si>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</si>
  <si>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</si>
  <si>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</si>
  <si>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</si>
  <si>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</si>
  <si>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</si>
  <si>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</si>
  <si>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</si>
  <si>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</si>
  <si>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</si>
  <si>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</si>
  <si>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</si>
  <si>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</si>
  <si>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</si>
  <si>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</si>
  <si>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</si>
  <si>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</si>
  <si>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</si>
  <si>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</si>
  <si>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</si>
  <si>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</si>
  <si>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</si>
  <si>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</si>
  <si>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</si>
  <si>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</si>
  <si>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</si>
  <si>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</si>
  <si>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</si>
  <si>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</si>
  <si>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</si>
  <si>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</si>
  <si>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</si>
  <si>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</si>
  <si>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</si>
  <si>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</si>
  <si>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</si>
  <si>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</si>
  <si>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</si>
  <si>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</si>
  <si>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</si>
  <si>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</si>
  <si>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</si>
  <si>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</si>
  <si>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</si>
  <si>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</si>
  <si>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</si>
  <si>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</si>
  <si>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</si>
  <si>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</si>
  <si>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</si>
  <si>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</si>
  <si>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</si>
  <si>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</si>
  <si>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</si>
  <si>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</si>
  <si>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</si>
  <si>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</si>
  <si>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</si>
  <si>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</si>
  <si>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</si>
  <si>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</si>
  <si>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</si>
  <si>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</si>
  <si>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</si>
  <si>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</si>
  <si>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</si>
  <si>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</si>
  <si>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</si>
  <si>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</si>
  <si>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</si>
  <si>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</si>
  <si>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</si>
  <si>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</si>
  <si>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</si>
  <si>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</si>
  <si>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</si>
  <si>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</si>
  <si>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</si>
  <si>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</si>
  <si>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</si>
  <si>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r>
      <rPr>
        <b/>
        <sz val="12"/>
        <color theme="1"/>
        <rFont val="Times New Roman"/>
        <family val="1"/>
      </rPr>
      <t>Initial population size (1910).</t>
    </r>
    <r>
      <rPr>
        <sz val="12"/>
        <color theme="1"/>
        <rFont val="Times New Roman"/>
        <family val="1"/>
      </rPr>
      <t xml:space="preserve"> Calculate backward-projected KZN population. Assume that KZN:SA proportion was decreasing from 1910-2002 according to same trend as from 2002-2019. Assume male and female populations by age follow exponential distributions. See Population_validation Excel document for more detail.</t>
    </r>
  </si>
  <si>
    <t>1950-1955</t>
  </si>
  <si>
    <t>1955-1960</t>
  </si>
  <si>
    <t>1960-1965</t>
  </si>
  <si>
    <t>1965-1970</t>
  </si>
  <si>
    <t>1975-1980</t>
  </si>
  <si>
    <t>1985-1990</t>
  </si>
  <si>
    <t>1980-1985</t>
  </si>
  <si>
    <t>1970-1975</t>
  </si>
  <si>
    <t>Used values from 1950-1990 before the widespread HIV epidemic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</si>
</sst>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4"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2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8" fillId="2" borderId="2" xfId="0" applyNumberFormat="1" applyFont="1" applyFill="1" applyBorder="1" applyAlignment="1" applyProtection="1">
      <alignment horizontal="right"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0" fillId="0" borderId="2" xfId="0" applyFont="1" applyBorder="1"/>
    <xf numFmtId="0" fontId="6" fillId="0" borderId="2" xfId="0" applyFont="1" applyBorder="1"/>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165" fontId="31" fillId="0" borderId="0" xfId="0" applyNumberFormat="1" applyFont="1" applyFill="1" applyBorder="1" applyAlignment="1" applyProtection="1">
      <alignment horizontal="center" wrapText="1"/>
    </xf>
    <xf numFmtId="49" fontId="31" fillId="0" borderId="0" xfId="0" applyNumberFormat="1" applyFont="1" applyFill="1" applyBorder="1" applyAlignment="1" applyProtection="1">
      <alignment horizont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49" fontId="4" fillId="0" borderId="2" xfId="0" applyNumberFormat="1" applyFont="1" applyBorder="1" applyAlignment="1">
      <alignment horizontal="center"/>
    </xf>
    <xf numFmtId="0" fontId="1" fillId="0" borderId="2" xfId="0" applyFont="1" applyBorder="1" applyAlignment="1">
      <alignment horizontal="center"/>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29" xfId="0" applyFont="1" applyFill="1" applyBorder="1"/>
    <xf numFmtId="164" fontId="8" fillId="2" borderId="2" xfId="0" applyNumberFormat="1" applyFont="1" applyFill="1" applyBorder="1" applyAlignment="1" applyProtection="1">
      <alignment horizontal="right" wrapText="1"/>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-116459.19703766501</c:v>
                </c:pt>
                <c:pt idx="1">
                  <c:v>-76187.743222862409</c:v>
                </c:pt>
                <c:pt idx="2">
                  <c:v>-75385.542052984893</c:v>
                </c:pt>
                <c:pt idx="3">
                  <c:v>-71896.515135187161</c:v>
                </c:pt>
                <c:pt idx="4">
                  <c:v>-51997.757864486186</c:v>
                </c:pt>
                <c:pt idx="5">
                  <c:v>-46601.769480501192</c:v>
                </c:pt>
                <c:pt idx="6">
                  <c:v>-38908.922911900998</c:v>
                </c:pt>
                <c:pt idx="7">
                  <c:v>-32485.982807963814</c:v>
                </c:pt>
                <c:pt idx="8">
                  <c:v>-48105.36893136811</c:v>
                </c:pt>
                <c:pt idx="9">
                  <c:v>-27123.317738423211</c:v>
                </c:pt>
                <c:pt idx="10">
                  <c:v>-26837.729055778073</c:v>
                </c:pt>
                <c:pt idx="11">
                  <c:v>-18123.756746459323</c:v>
                </c:pt>
                <c:pt idx="12">
                  <c:v>-13980.530844150357</c:v>
                </c:pt>
                <c:pt idx="13">
                  <c:v>-8178.1693204119674</c:v>
                </c:pt>
                <c:pt idx="14">
                  <c:v>-6756.2521870106111</c:v>
                </c:pt>
                <c:pt idx="15">
                  <c:v>-4250.4736070178951</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156852.19677743601</c:v>
                </c:pt>
                <c:pt idx="1">
                  <c:v>102612.89100384487</c:v>
                </c:pt>
                <c:pt idx="2">
                  <c:v>87786.369045850632</c:v>
                </c:pt>
                <c:pt idx="3">
                  <c:v>63757.10410526843</c:v>
                </c:pt>
                <c:pt idx="4">
                  <c:v>51450.259534369194</c:v>
                </c:pt>
                <c:pt idx="5">
                  <c:v>43513.908158546546</c:v>
                </c:pt>
                <c:pt idx="6">
                  <c:v>53232.318780424968</c:v>
                </c:pt>
                <c:pt idx="7">
                  <c:v>31805.477141060052</c:v>
                </c:pt>
                <c:pt idx="8">
                  <c:v>43876.145321947617</c:v>
                </c:pt>
                <c:pt idx="9">
                  <c:v>29945.25213595013</c:v>
                </c:pt>
                <c:pt idx="10">
                  <c:v>18123.756746459323</c:v>
                </c:pt>
                <c:pt idx="11">
                  <c:v>22803.929628009573</c:v>
                </c:pt>
                <c:pt idx="12">
                  <c:v>19286.357512430386</c:v>
                </c:pt>
                <c:pt idx="13">
                  <c:v>13333.47774733694</c:v>
                </c:pt>
                <c:pt idx="14">
                  <c:v>8591.4084565294525</c:v>
                </c:pt>
                <c:pt idx="15">
                  <c:v>3048.693222367976</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79</xdr:row>
      <xdr:rowOff>190500</xdr:rowOff>
    </xdr:from>
    <xdr:to>
      <xdr:col>39</xdr:col>
      <xdr:colOff>857250</xdr:colOff>
      <xdr:row>103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5"/>
  <sheetViews>
    <sheetView tabSelected="1" topLeftCell="F78" zoomScaleNormal="100" workbookViewId="0">
      <selection activeCell="O104" sqref="O104"/>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0.140625" bestFit="1" customWidth="1"/>
    <col min="11" max="11" width="13.140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0" width="10.85546875" customWidth="1"/>
    <col min="31" max="31" width="8.85546875" bestFit="1" customWidth="1"/>
    <col min="32" max="32" width="14.140625" customWidth="1"/>
    <col min="33" max="33" width="10.140625"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97</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78" t="s">
        <v>78</v>
      </c>
      <c r="B2" s="78"/>
      <c r="C2" s="78"/>
      <c r="D2" s="78"/>
      <c r="E2" s="78"/>
      <c r="F2" s="78"/>
      <c r="G2" s="78"/>
      <c r="H2" s="78"/>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90" t="s">
        <v>77</v>
      </c>
      <c r="C4" s="91"/>
      <c r="D4" s="90" t="s">
        <v>55</v>
      </c>
      <c r="E4" s="91"/>
    </row>
    <row r="5" spans="1:25" ht="15.75" x14ac:dyDescent="0.25">
      <c r="A5" s="9"/>
      <c r="B5" s="55" t="s">
        <v>0</v>
      </c>
      <c r="C5" s="55" t="s">
        <v>1</v>
      </c>
      <c r="D5" s="55" t="s">
        <v>0</v>
      </c>
      <c r="E5" s="55" t="s">
        <v>1</v>
      </c>
      <c r="F5" s="25"/>
      <c r="G5" s="39"/>
    </row>
    <row r="6" spans="1:25" ht="15.75" x14ac:dyDescent="0.25">
      <c r="A6" s="5" t="s">
        <v>6</v>
      </c>
      <c r="B6" s="54">
        <v>116.45919703766501</v>
      </c>
      <c r="C6" s="54">
        <v>156.85219677743601</v>
      </c>
      <c r="D6" s="51">
        <f>B6*1000</f>
        <v>116459.19703766501</v>
      </c>
      <c r="E6" s="51">
        <f>C6*1000</f>
        <v>156852.19677743601</v>
      </c>
      <c r="F6" s="56"/>
      <c r="G6" s="56"/>
      <c r="H6" s="39"/>
      <c r="I6" s="39"/>
    </row>
    <row r="7" spans="1:25" ht="33.6" customHeight="1" x14ac:dyDescent="0.25">
      <c r="A7" s="5" t="s">
        <v>9</v>
      </c>
      <c r="B7" s="54">
        <v>76.187743222862409</v>
      </c>
      <c r="C7" s="54">
        <v>102.61289100384487</v>
      </c>
      <c r="D7" s="51">
        <f t="shared" ref="D7:D21" si="0">B7*1000</f>
        <v>76187.743222862409</v>
      </c>
      <c r="E7" s="51">
        <f t="shared" ref="E7:E21" si="1">C7*1000</f>
        <v>102612.89100384487</v>
      </c>
      <c r="F7" s="56"/>
      <c r="G7" s="56"/>
      <c r="H7" s="39"/>
      <c r="I7" s="39"/>
    </row>
    <row r="8" spans="1:25" ht="15.75" x14ac:dyDescent="0.25">
      <c r="A8" s="5" t="s">
        <v>12</v>
      </c>
      <c r="B8" s="54">
        <v>75.385542052984889</v>
      </c>
      <c r="C8" s="54">
        <v>87.786369045850634</v>
      </c>
      <c r="D8" s="51">
        <f t="shared" si="0"/>
        <v>75385.542052984893</v>
      </c>
      <c r="E8" s="51">
        <f t="shared" si="1"/>
        <v>87786.369045850632</v>
      </c>
      <c r="F8" s="56"/>
      <c r="G8" s="56"/>
      <c r="H8" s="39"/>
      <c r="I8" s="39"/>
    </row>
    <row r="9" spans="1:25" ht="15.75" x14ac:dyDescent="0.25">
      <c r="A9" s="5" t="s">
        <v>13</v>
      </c>
      <c r="B9" s="54">
        <v>71.896515135187158</v>
      </c>
      <c r="C9" s="54">
        <v>63.757104105268432</v>
      </c>
      <c r="D9" s="51">
        <f t="shared" si="0"/>
        <v>71896.515135187161</v>
      </c>
      <c r="E9" s="51">
        <f t="shared" si="1"/>
        <v>63757.10410526843</v>
      </c>
      <c r="F9" s="56"/>
      <c r="G9" s="56"/>
      <c r="H9" s="39"/>
      <c r="I9" s="39"/>
    </row>
    <row r="10" spans="1:25" ht="15.75" x14ac:dyDescent="0.25">
      <c r="A10" s="5" t="s">
        <v>14</v>
      </c>
      <c r="B10" s="54">
        <v>51.997757864486189</v>
      </c>
      <c r="C10" s="54">
        <v>51.450259534369195</v>
      </c>
      <c r="D10" s="51">
        <f t="shared" si="0"/>
        <v>51997.757864486186</v>
      </c>
      <c r="E10" s="51">
        <f t="shared" si="1"/>
        <v>51450.259534369194</v>
      </c>
      <c r="F10" s="56"/>
      <c r="G10" s="56"/>
      <c r="H10" s="39"/>
      <c r="I10" s="39"/>
    </row>
    <row r="11" spans="1:25" ht="15.75" x14ac:dyDescent="0.25">
      <c r="A11" s="5" t="s">
        <v>15</v>
      </c>
      <c r="B11" s="54">
        <v>46.60176948050119</v>
      </c>
      <c r="C11" s="54">
        <v>43.513908158546549</v>
      </c>
      <c r="D11" s="51">
        <f t="shared" si="0"/>
        <v>46601.769480501192</v>
      </c>
      <c r="E11" s="51">
        <f t="shared" si="1"/>
        <v>43513.908158546546</v>
      </c>
      <c r="F11" s="56"/>
      <c r="G11" s="56"/>
      <c r="H11" s="39"/>
      <c r="I11" s="39"/>
    </row>
    <row r="12" spans="1:25" ht="15.75" x14ac:dyDescent="0.25">
      <c r="A12" s="5" t="s">
        <v>16</v>
      </c>
      <c r="B12" s="54">
        <v>38.908922911901001</v>
      </c>
      <c r="C12" s="54">
        <v>53.232318780424968</v>
      </c>
      <c r="D12" s="51">
        <f t="shared" si="0"/>
        <v>38908.922911900998</v>
      </c>
      <c r="E12" s="51">
        <f t="shared" si="1"/>
        <v>53232.318780424968</v>
      </c>
      <c r="F12" s="56"/>
      <c r="G12" s="56"/>
      <c r="H12" s="39"/>
      <c r="I12" s="39"/>
    </row>
    <row r="13" spans="1:25" ht="15.75" x14ac:dyDescent="0.25">
      <c r="A13" s="5" t="s">
        <v>17</v>
      </c>
      <c r="B13" s="54">
        <v>32.485982807963815</v>
      </c>
      <c r="C13" s="54">
        <v>31.805477141060052</v>
      </c>
      <c r="D13" s="51">
        <f t="shared" si="0"/>
        <v>32485.982807963814</v>
      </c>
      <c r="E13" s="51">
        <f t="shared" si="1"/>
        <v>31805.477141060052</v>
      </c>
      <c r="F13" s="56"/>
      <c r="G13" s="56"/>
      <c r="H13" s="39"/>
      <c r="I13" s="39"/>
    </row>
    <row r="14" spans="1:25" ht="15.75" x14ac:dyDescent="0.25">
      <c r="A14" s="5" t="s">
        <v>19</v>
      </c>
      <c r="B14" s="54">
        <v>48.105368931368112</v>
      </c>
      <c r="C14" s="54">
        <v>43.876145321947618</v>
      </c>
      <c r="D14" s="51">
        <f t="shared" si="0"/>
        <v>48105.36893136811</v>
      </c>
      <c r="E14" s="51">
        <f t="shared" si="1"/>
        <v>43876.145321947617</v>
      </c>
      <c r="F14" s="56"/>
      <c r="G14" s="56"/>
      <c r="H14" s="39"/>
      <c r="I14" s="39"/>
    </row>
    <row r="15" spans="1:25" ht="15.75" x14ac:dyDescent="0.25">
      <c r="A15" s="5" t="s">
        <v>20</v>
      </c>
      <c r="B15" s="54">
        <v>27.123317738423211</v>
      </c>
      <c r="C15" s="54">
        <v>29.945252135950131</v>
      </c>
      <c r="D15" s="51">
        <f t="shared" si="0"/>
        <v>27123.317738423211</v>
      </c>
      <c r="E15" s="51">
        <f t="shared" si="1"/>
        <v>29945.25213595013</v>
      </c>
      <c r="F15" s="56"/>
      <c r="G15" s="56"/>
      <c r="H15" s="39"/>
      <c r="I15" s="39"/>
    </row>
    <row r="16" spans="1:25" ht="15.75" x14ac:dyDescent="0.25">
      <c r="A16" s="5" t="s">
        <v>21</v>
      </c>
      <c r="B16" s="54">
        <v>26.837729055778073</v>
      </c>
      <c r="C16" s="54">
        <v>18.123756746459325</v>
      </c>
      <c r="D16" s="51">
        <f t="shared" si="0"/>
        <v>26837.729055778073</v>
      </c>
      <c r="E16" s="51">
        <f t="shared" si="1"/>
        <v>18123.756746459323</v>
      </c>
      <c r="F16" s="56"/>
      <c r="G16" s="56"/>
      <c r="H16" s="39"/>
      <c r="I16" s="39"/>
    </row>
    <row r="17" spans="1:24" ht="15.75" x14ac:dyDescent="0.25">
      <c r="A17" s="5" t="s">
        <v>22</v>
      </c>
      <c r="B17" s="54">
        <v>18.123756746459325</v>
      </c>
      <c r="C17" s="54">
        <v>22.803929628009573</v>
      </c>
      <c r="D17" s="51">
        <f t="shared" si="0"/>
        <v>18123.756746459323</v>
      </c>
      <c r="E17" s="51">
        <f t="shared" si="1"/>
        <v>22803.929628009573</v>
      </c>
      <c r="F17" s="56"/>
      <c r="G17" s="56"/>
      <c r="H17" s="39"/>
      <c r="I17" s="39"/>
    </row>
    <row r="18" spans="1:24" x14ac:dyDescent="0.25">
      <c r="A18" s="16" t="s">
        <v>42</v>
      </c>
      <c r="B18" s="54">
        <v>13.980530844150357</v>
      </c>
      <c r="C18" s="54">
        <v>19.286357512430385</v>
      </c>
      <c r="D18" s="51">
        <f t="shared" si="0"/>
        <v>13980.530844150357</v>
      </c>
      <c r="E18" s="51">
        <f t="shared" si="1"/>
        <v>19286.357512430386</v>
      </c>
      <c r="F18" s="56"/>
      <c r="G18" s="56"/>
      <c r="H18" s="39"/>
      <c r="I18" s="39"/>
    </row>
    <row r="19" spans="1:24" x14ac:dyDescent="0.25">
      <c r="A19" s="16" t="s">
        <v>43</v>
      </c>
      <c r="B19" s="54">
        <v>8.1781693204119676</v>
      </c>
      <c r="C19" s="54">
        <v>13.333477747336939</v>
      </c>
      <c r="D19" s="51">
        <f t="shared" si="0"/>
        <v>8178.1693204119674</v>
      </c>
      <c r="E19" s="51">
        <f t="shared" si="1"/>
        <v>13333.47774733694</v>
      </c>
      <c r="F19" s="56"/>
      <c r="G19" s="56"/>
      <c r="H19" s="39"/>
      <c r="I19" s="39"/>
    </row>
    <row r="20" spans="1:24" x14ac:dyDescent="0.25">
      <c r="A20" s="16" t="s">
        <v>44</v>
      </c>
      <c r="B20" s="54">
        <v>6.7562521870106114</v>
      </c>
      <c r="C20" s="54">
        <v>8.591408456529452</v>
      </c>
      <c r="D20" s="51">
        <f t="shared" si="0"/>
        <v>6756.2521870106111</v>
      </c>
      <c r="E20" s="51">
        <f t="shared" si="1"/>
        <v>8591.4084565294525</v>
      </c>
      <c r="F20" s="56"/>
      <c r="G20" s="56"/>
      <c r="H20" s="39"/>
      <c r="I20" s="39"/>
    </row>
    <row r="21" spans="1:24" x14ac:dyDescent="0.25">
      <c r="A21" s="16" t="s">
        <v>45</v>
      </c>
      <c r="B21" s="54">
        <v>4.250473607017895</v>
      </c>
      <c r="C21" s="54">
        <v>3.0486932223679761</v>
      </c>
      <c r="D21" s="51">
        <f t="shared" si="0"/>
        <v>4250.4736070178951</v>
      </c>
      <c r="E21" s="51">
        <f t="shared" si="1"/>
        <v>3048.693222367976</v>
      </c>
      <c r="F21" s="56"/>
      <c r="G21" s="56"/>
      <c r="H21" s="39"/>
      <c r="I21" s="39"/>
    </row>
    <row r="22" spans="1:24" ht="15.75" x14ac:dyDescent="0.25">
      <c r="A22" s="17" t="s">
        <v>23</v>
      </c>
      <c r="B22" s="9">
        <f>SUM(B6:B21)</f>
        <v>663.27902894417116</v>
      </c>
      <c r="C22" s="9">
        <f>SUM(C6:C21)</f>
        <v>750.01954531783213</v>
      </c>
      <c r="D22" s="9">
        <f>SUM(D6:D21)</f>
        <v>663279.02894417115</v>
      </c>
      <c r="E22" s="9">
        <f>SUM(E6:E21)</f>
        <v>750019.54531783226</v>
      </c>
      <c r="F22" s="57">
        <f>D22+E22</f>
        <v>1413298.5742620034</v>
      </c>
      <c r="G22" s="25"/>
      <c r="X22" s="13"/>
    </row>
    <row r="23" spans="1:24" ht="15.75" x14ac:dyDescent="0.25">
      <c r="A23" s="6"/>
      <c r="B23" s="6"/>
    </row>
    <row r="24" spans="1:24" x14ac:dyDescent="0.25">
      <c r="A24" s="18"/>
    </row>
    <row r="26" spans="1:24" x14ac:dyDescent="0.25">
      <c r="F26" s="31"/>
    </row>
    <row r="27" spans="1:24" ht="15.75" x14ac:dyDescent="0.25">
      <c r="A27" s="33" t="s">
        <v>54</v>
      </c>
      <c r="B27" s="90" t="s">
        <v>55</v>
      </c>
      <c r="C27" s="91"/>
    </row>
    <row r="28" spans="1:24" ht="15.75" x14ac:dyDescent="0.25">
      <c r="A28" s="9"/>
      <c r="B28" s="33" t="s">
        <v>0</v>
      </c>
      <c r="C28" s="33" t="s">
        <v>1</v>
      </c>
      <c r="F28" s="15"/>
    </row>
    <row r="29" spans="1:24" ht="15.75" x14ac:dyDescent="0.25">
      <c r="A29" s="5" t="s">
        <v>6</v>
      </c>
      <c r="B29" s="58">
        <f>(-1)*D6</f>
        <v>-116459.19703766501</v>
      </c>
      <c r="C29" s="17">
        <f>E6</f>
        <v>156852.19677743601</v>
      </c>
    </row>
    <row r="30" spans="1:24" ht="15.75" x14ac:dyDescent="0.25">
      <c r="A30" s="5" t="s">
        <v>9</v>
      </c>
      <c r="B30" s="58">
        <f t="shared" ref="B30:B44" si="2">(-1)*D7</f>
        <v>-76187.743222862409</v>
      </c>
      <c r="C30" s="17">
        <f t="shared" ref="C30:C44" si="3">E7</f>
        <v>102612.89100384487</v>
      </c>
    </row>
    <row r="31" spans="1:24" ht="15.75" x14ac:dyDescent="0.25">
      <c r="A31" s="5" t="s">
        <v>12</v>
      </c>
      <c r="B31" s="58">
        <f t="shared" si="2"/>
        <v>-75385.542052984893</v>
      </c>
      <c r="C31" s="17">
        <f t="shared" si="3"/>
        <v>87786.369045850632</v>
      </c>
      <c r="L31" s="8"/>
    </row>
    <row r="32" spans="1:24" ht="15.75" x14ac:dyDescent="0.25">
      <c r="A32" s="5" t="s">
        <v>13</v>
      </c>
      <c r="B32" s="58">
        <f t="shared" si="2"/>
        <v>-71896.515135187161</v>
      </c>
      <c r="C32" s="17">
        <f t="shared" si="3"/>
        <v>63757.10410526843</v>
      </c>
    </row>
    <row r="33" spans="1:32" ht="15.75" x14ac:dyDescent="0.25">
      <c r="A33" s="5" t="s">
        <v>14</v>
      </c>
      <c r="B33" s="58">
        <f t="shared" si="2"/>
        <v>-51997.757864486186</v>
      </c>
      <c r="C33" s="17">
        <f t="shared" si="3"/>
        <v>51450.259534369194</v>
      </c>
    </row>
    <row r="34" spans="1:32" ht="15.75" x14ac:dyDescent="0.25">
      <c r="A34" s="5" t="s">
        <v>15</v>
      </c>
      <c r="B34" s="58">
        <f t="shared" si="2"/>
        <v>-46601.769480501192</v>
      </c>
      <c r="C34" s="17">
        <f t="shared" si="3"/>
        <v>43513.908158546546</v>
      </c>
    </row>
    <row r="35" spans="1:32" ht="15.75" x14ac:dyDescent="0.25">
      <c r="A35" s="5" t="s">
        <v>16</v>
      </c>
      <c r="B35" s="58">
        <f t="shared" si="2"/>
        <v>-38908.922911900998</v>
      </c>
      <c r="C35" s="17">
        <f t="shared" si="3"/>
        <v>53232.318780424968</v>
      </c>
    </row>
    <row r="36" spans="1:32" ht="15.75" x14ac:dyDescent="0.25">
      <c r="A36" s="5" t="s">
        <v>17</v>
      </c>
      <c r="B36" s="58">
        <f t="shared" si="2"/>
        <v>-32485.982807963814</v>
      </c>
      <c r="C36" s="17">
        <f t="shared" si="3"/>
        <v>31805.477141060052</v>
      </c>
      <c r="X36" s="13"/>
      <c r="Y36" s="13"/>
      <c r="Z36" s="6"/>
      <c r="AA36" s="6"/>
      <c r="AB36" s="6"/>
      <c r="AC36" s="6"/>
      <c r="AD36" s="6"/>
      <c r="AE36" s="6"/>
      <c r="AF36" s="13"/>
    </row>
    <row r="37" spans="1:32" ht="15.75" x14ac:dyDescent="0.25">
      <c r="A37" s="5" t="s">
        <v>19</v>
      </c>
      <c r="B37" s="58">
        <f t="shared" si="2"/>
        <v>-48105.36893136811</v>
      </c>
      <c r="C37" s="17">
        <f t="shared" si="3"/>
        <v>43876.145321947617</v>
      </c>
      <c r="X37" s="14"/>
      <c r="Y37" s="14"/>
      <c r="Z37" s="14"/>
      <c r="AA37" s="14"/>
      <c r="AB37" s="14"/>
      <c r="AC37" s="14"/>
      <c r="AD37" s="14"/>
      <c r="AE37" s="14"/>
    </row>
    <row r="38" spans="1:32" ht="15.75" x14ac:dyDescent="0.25">
      <c r="A38" s="5" t="s">
        <v>20</v>
      </c>
      <c r="B38" s="58">
        <f t="shared" si="2"/>
        <v>-27123.317738423211</v>
      </c>
      <c r="C38" s="17">
        <f t="shared" si="3"/>
        <v>29945.25213595013</v>
      </c>
      <c r="X38" s="22"/>
      <c r="Y38" s="22"/>
      <c r="Z38" s="22"/>
      <c r="AA38" s="22"/>
      <c r="AB38" s="22"/>
      <c r="AC38" s="22"/>
      <c r="AD38" s="22"/>
      <c r="AE38" s="22"/>
    </row>
    <row r="39" spans="1:32" ht="15.75" x14ac:dyDescent="0.25">
      <c r="A39" s="5" t="s">
        <v>21</v>
      </c>
      <c r="B39" s="58">
        <f t="shared" si="2"/>
        <v>-26837.729055778073</v>
      </c>
      <c r="C39" s="17">
        <f t="shared" si="3"/>
        <v>18123.756746459323</v>
      </c>
      <c r="X39" s="23"/>
      <c r="Y39" s="23"/>
      <c r="Z39" s="23"/>
      <c r="AA39" s="23"/>
      <c r="AB39" s="23"/>
      <c r="AC39" s="23"/>
      <c r="AD39" s="23"/>
      <c r="AE39" s="23"/>
    </row>
    <row r="40" spans="1:32" ht="15.75" x14ac:dyDescent="0.25">
      <c r="A40" s="5" t="s">
        <v>22</v>
      </c>
      <c r="B40" s="58">
        <f t="shared" si="2"/>
        <v>-18123.756746459323</v>
      </c>
      <c r="C40" s="17">
        <f t="shared" si="3"/>
        <v>22803.929628009573</v>
      </c>
      <c r="X40" s="23"/>
      <c r="Y40" s="23"/>
      <c r="Z40" s="23"/>
      <c r="AA40" s="23"/>
      <c r="AB40" s="23"/>
      <c r="AC40" s="23"/>
      <c r="AD40" s="23"/>
      <c r="AE40" s="23"/>
    </row>
    <row r="41" spans="1:32" ht="15.75" x14ac:dyDescent="0.25">
      <c r="A41" s="16" t="s">
        <v>42</v>
      </c>
      <c r="B41" s="58">
        <f t="shared" si="2"/>
        <v>-13980.530844150357</v>
      </c>
      <c r="C41" s="17">
        <f t="shared" si="3"/>
        <v>19286.357512430386</v>
      </c>
      <c r="X41" s="23"/>
      <c r="Y41" s="23"/>
      <c r="Z41" s="23"/>
      <c r="AA41" s="23"/>
      <c r="AB41" s="23"/>
      <c r="AC41" s="23"/>
      <c r="AD41" s="23"/>
      <c r="AE41" s="23"/>
    </row>
    <row r="42" spans="1:32" ht="15.75" x14ac:dyDescent="0.25">
      <c r="A42" s="16" t="s">
        <v>43</v>
      </c>
      <c r="B42" s="58">
        <f t="shared" si="2"/>
        <v>-8178.1693204119674</v>
      </c>
      <c r="C42" s="17">
        <f t="shared" si="3"/>
        <v>13333.47774733694</v>
      </c>
      <c r="X42" s="24"/>
      <c r="Y42" s="24"/>
      <c r="Z42" s="24"/>
      <c r="AA42" s="24"/>
      <c r="AB42" s="24"/>
      <c r="AC42" s="24"/>
      <c r="AD42" s="24"/>
      <c r="AE42" s="24"/>
    </row>
    <row r="43" spans="1:32" ht="15.75" x14ac:dyDescent="0.25">
      <c r="A43" s="16" t="s">
        <v>44</v>
      </c>
      <c r="B43" s="58">
        <f t="shared" si="2"/>
        <v>-6756.2521870106111</v>
      </c>
      <c r="C43" s="17">
        <f t="shared" si="3"/>
        <v>8591.4084565294525</v>
      </c>
      <c r="X43" s="24"/>
      <c r="Y43" s="24"/>
      <c r="Z43" s="24"/>
      <c r="AA43" s="24"/>
      <c r="AB43" s="24"/>
      <c r="AC43" s="24"/>
      <c r="AD43" s="24"/>
      <c r="AE43" s="24"/>
    </row>
    <row r="44" spans="1:32" ht="15.75" x14ac:dyDescent="0.25">
      <c r="A44" s="16" t="s">
        <v>45</v>
      </c>
      <c r="B44" s="58">
        <f t="shared" si="2"/>
        <v>-4250.4736070178951</v>
      </c>
      <c r="C44" s="17">
        <f t="shared" si="3"/>
        <v>3048.693222367976</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85</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92" t="s">
        <v>2</v>
      </c>
      <c r="B52" s="92" t="s">
        <v>56</v>
      </c>
      <c r="C52" s="92"/>
      <c r="D52" s="92"/>
      <c r="E52" s="92" t="s">
        <v>57</v>
      </c>
      <c r="F52" s="92"/>
      <c r="G52" s="92"/>
      <c r="X52" s="22"/>
      <c r="Y52" s="22"/>
      <c r="Z52" s="22"/>
      <c r="AA52" s="22"/>
      <c r="AB52" s="22"/>
      <c r="AC52" s="22"/>
      <c r="AD52" s="22"/>
      <c r="AE52" s="22"/>
    </row>
    <row r="53" spans="1:31" ht="31.5" x14ac:dyDescent="0.25">
      <c r="A53" s="92"/>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80</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29" ht="15" customHeight="1" x14ac:dyDescent="0.25">
      <c r="A81" s="101" t="s">
        <v>2</v>
      </c>
      <c r="B81" s="94" t="s">
        <v>81</v>
      </c>
      <c r="C81" s="94"/>
      <c r="D81" s="94"/>
      <c r="E81" s="94"/>
      <c r="F81" s="94"/>
      <c r="G81" s="94"/>
      <c r="H81" s="94"/>
      <c r="I81" s="94"/>
      <c r="J81" s="35"/>
      <c r="K81" s="101" t="s">
        <v>2</v>
      </c>
      <c r="L81" s="94" t="s">
        <v>82</v>
      </c>
      <c r="M81" s="94"/>
      <c r="N81" s="94"/>
      <c r="O81" s="94"/>
      <c r="P81" s="94"/>
      <c r="Q81" s="94"/>
      <c r="R81" s="94"/>
      <c r="S81" s="94"/>
      <c r="T81" s="35"/>
      <c r="U81" s="105" t="s">
        <v>83</v>
      </c>
      <c r="V81" s="105"/>
      <c r="W81" s="105"/>
      <c r="X81" s="105"/>
      <c r="Y81" s="105"/>
      <c r="Z81" s="105"/>
      <c r="AA81" s="105"/>
      <c r="AB81" s="105"/>
      <c r="AC81" s="105"/>
    </row>
    <row r="82" spans="1:29" ht="15" customHeight="1" x14ac:dyDescent="0.25">
      <c r="A82" s="102"/>
      <c r="B82" s="94"/>
      <c r="C82" s="94"/>
      <c r="D82" s="94"/>
      <c r="E82" s="94"/>
      <c r="F82" s="94"/>
      <c r="G82" s="94"/>
      <c r="H82" s="94"/>
      <c r="I82" s="94"/>
      <c r="J82" s="35"/>
      <c r="K82" s="102"/>
      <c r="L82" s="94"/>
      <c r="M82" s="94"/>
      <c r="N82" s="94"/>
      <c r="O82" s="94"/>
      <c r="P82" s="94"/>
      <c r="Q82" s="94"/>
      <c r="R82" s="94"/>
      <c r="S82" s="94"/>
      <c r="T82" s="35"/>
      <c r="U82" s="105" t="s">
        <v>2</v>
      </c>
      <c r="V82" s="115" t="s">
        <v>74</v>
      </c>
      <c r="W82" s="116"/>
      <c r="X82" s="116"/>
      <c r="Y82" s="116"/>
      <c r="Z82" s="116"/>
      <c r="AA82" s="116"/>
      <c r="AB82" s="116"/>
      <c r="AC82" s="117"/>
    </row>
    <row r="83" spans="1:29" ht="15.75" customHeight="1" x14ac:dyDescent="0.25">
      <c r="A83" s="103"/>
      <c r="B83" s="106" t="s">
        <v>98</v>
      </c>
      <c r="C83" s="106" t="s">
        <v>99</v>
      </c>
      <c r="D83" s="106" t="s">
        <v>100</v>
      </c>
      <c r="E83" s="106" t="s">
        <v>101</v>
      </c>
      <c r="F83" s="118" t="s">
        <v>105</v>
      </c>
      <c r="G83" s="106" t="s">
        <v>102</v>
      </c>
      <c r="H83" s="106" t="s">
        <v>104</v>
      </c>
      <c r="I83" s="106" t="s">
        <v>103</v>
      </c>
      <c r="J83" s="35"/>
      <c r="K83" s="103"/>
      <c r="L83" s="106" t="s">
        <v>98</v>
      </c>
      <c r="M83" s="106" t="s">
        <v>99</v>
      </c>
      <c r="N83" s="106" t="s">
        <v>100</v>
      </c>
      <c r="O83" s="106" t="s">
        <v>101</v>
      </c>
      <c r="P83" s="107" t="s">
        <v>105</v>
      </c>
      <c r="Q83" s="106" t="s">
        <v>102</v>
      </c>
      <c r="R83" s="106" t="s">
        <v>104</v>
      </c>
      <c r="S83" s="106" t="s">
        <v>103</v>
      </c>
      <c r="T83" s="35"/>
      <c r="U83" s="105"/>
      <c r="V83" s="106" t="s">
        <v>98</v>
      </c>
      <c r="W83" s="106" t="s">
        <v>99</v>
      </c>
      <c r="X83" s="106" t="s">
        <v>100</v>
      </c>
      <c r="Y83" s="106" t="s">
        <v>101</v>
      </c>
      <c r="Z83" s="107" t="s">
        <v>105</v>
      </c>
      <c r="AA83" s="106" t="s">
        <v>102</v>
      </c>
      <c r="AB83" s="106" t="s">
        <v>104</v>
      </c>
      <c r="AC83" s="106" t="s">
        <v>103</v>
      </c>
    </row>
    <row r="84" spans="1:29" ht="15.75" x14ac:dyDescent="0.25">
      <c r="A84" s="77" t="s">
        <v>6</v>
      </c>
      <c r="B84" s="109">
        <f>SUM(V84:V85)</f>
        <v>0.19005920400000001</v>
      </c>
      <c r="C84" s="108">
        <f t="shared" ref="C84:I84" si="7">SUM(W84:W85)</f>
        <v>0.16702423499999999</v>
      </c>
      <c r="D84" s="108">
        <f t="shared" si="7"/>
        <v>0.15232399099999999</v>
      </c>
      <c r="E84" s="108">
        <f t="shared" si="7"/>
        <v>0.137224824</v>
      </c>
      <c r="F84" s="108">
        <f t="shared" si="7"/>
        <v>0.115676261</v>
      </c>
      <c r="G84" s="108">
        <f t="shared" si="7"/>
        <v>9.0002309699999991E-2</v>
      </c>
      <c r="H84" s="108">
        <f t="shared" si="7"/>
        <v>7.0407469099999995E-2</v>
      </c>
      <c r="I84" s="109">
        <f t="shared" si="7"/>
        <v>5.6975585300000006E-2</v>
      </c>
      <c r="J84" s="35"/>
      <c r="K84" s="77" t="s">
        <v>6</v>
      </c>
      <c r="L84" s="109">
        <f>SUM(V89:V90)</f>
        <v>0.16283755500000002</v>
      </c>
      <c r="M84" s="108">
        <f>SUM(W89:W90)</f>
        <v>0.143554814</v>
      </c>
      <c r="N84" s="108">
        <f>SUM(X89:X90)</f>
        <v>0.131042716</v>
      </c>
      <c r="O84" s="108">
        <f>SUM(Y89:Y90)</f>
        <v>0.11815073600000001</v>
      </c>
      <c r="P84" s="108">
        <f>SUM(Z89:Z90)</f>
        <v>9.9835274000000002E-2</v>
      </c>
      <c r="Q84" s="108">
        <f>SUM(AA89:AA90)</f>
        <v>7.7719069000000002E-2</v>
      </c>
      <c r="R84" s="108">
        <f>SUM(AB89:AB90)</f>
        <v>5.96665085E-2</v>
      </c>
      <c r="S84" s="109">
        <f>SUM(AC89:AC90)</f>
        <v>4.7441704699999997E-2</v>
      </c>
      <c r="T84" s="35"/>
      <c r="U84" s="110">
        <v>0</v>
      </c>
      <c r="V84" s="111">
        <v>0.15925727000000001</v>
      </c>
      <c r="W84" s="111">
        <v>0.14222435</v>
      </c>
      <c r="X84" s="111">
        <v>0.13109251</v>
      </c>
      <c r="Y84" s="111">
        <v>0.11936734</v>
      </c>
      <c r="Z84" s="111">
        <v>0.10190435</v>
      </c>
      <c r="AA84" s="111">
        <v>8.0275031999999996E-2</v>
      </c>
      <c r="AB84" s="111">
        <v>6.3396686999999993E-2</v>
      </c>
      <c r="AC84" s="112">
        <v>5.1751479000000003E-2</v>
      </c>
    </row>
    <row r="85" spans="1:29" ht="15.75" x14ac:dyDescent="0.25">
      <c r="A85" s="77" t="s">
        <v>9</v>
      </c>
      <c r="B85" s="119">
        <v>8.6783771000000006E-3</v>
      </c>
      <c r="C85" s="111">
        <v>7.2583379999999996E-3</v>
      </c>
      <c r="D85" s="111">
        <v>6.3381319000000002E-3</v>
      </c>
      <c r="E85" s="111">
        <v>5.4525481999999998E-3</v>
      </c>
      <c r="F85" s="111">
        <v>4.5081523000000002E-3</v>
      </c>
      <c r="G85" s="111">
        <v>3.6766398E-3</v>
      </c>
      <c r="H85" s="111">
        <v>3.0634688E-3</v>
      </c>
      <c r="I85" s="59">
        <v>2.4750038999999998E-3</v>
      </c>
      <c r="J85" s="35"/>
      <c r="K85" s="77" t="s">
        <v>9</v>
      </c>
      <c r="L85" s="119">
        <v>7.4032815999999996E-3</v>
      </c>
      <c r="M85" s="111">
        <v>6.0150315999999999E-3</v>
      </c>
      <c r="N85" s="111">
        <v>5.2116343000000002E-3</v>
      </c>
      <c r="O85" s="111">
        <v>4.4708409999999997E-3</v>
      </c>
      <c r="P85" s="111">
        <v>3.6394486000000002E-3</v>
      </c>
      <c r="Q85" s="111">
        <v>2.8782094000000002E-3</v>
      </c>
      <c r="R85" s="111">
        <v>2.3506893000000001E-3</v>
      </c>
      <c r="S85" s="59">
        <v>1.8590649E-3</v>
      </c>
      <c r="T85" s="35"/>
      <c r="U85" s="113" t="s">
        <v>84</v>
      </c>
      <c r="V85" s="111">
        <v>3.0801934E-2</v>
      </c>
      <c r="W85" s="111">
        <v>2.4799885000000001E-2</v>
      </c>
      <c r="X85" s="111">
        <v>2.1231481E-2</v>
      </c>
      <c r="Y85" s="111">
        <v>1.7857484E-2</v>
      </c>
      <c r="Z85" s="111">
        <v>1.3771911E-2</v>
      </c>
      <c r="AA85" s="111">
        <v>9.7272777000000001E-3</v>
      </c>
      <c r="AB85" s="111">
        <v>7.0107820999999997E-3</v>
      </c>
      <c r="AC85" s="112">
        <v>5.2241062999999997E-3</v>
      </c>
    </row>
    <row r="86" spans="1:29" ht="15.75" x14ac:dyDescent="0.25">
      <c r="A86" s="77" t="s">
        <v>12</v>
      </c>
      <c r="B86" s="119">
        <v>4.7901753000000004E-3</v>
      </c>
      <c r="C86" s="111">
        <v>4.1213899000000003E-3</v>
      </c>
      <c r="D86" s="111">
        <v>3.6590022999999998E-3</v>
      </c>
      <c r="E86" s="111">
        <v>3.198991E-3</v>
      </c>
      <c r="F86" s="111">
        <v>2.7091355999999999E-3</v>
      </c>
      <c r="G86" s="111">
        <v>2.2757054E-3</v>
      </c>
      <c r="H86" s="111">
        <v>1.9361118E-3</v>
      </c>
      <c r="I86" s="59">
        <v>1.5814690000000001E-3</v>
      </c>
      <c r="J86" s="35"/>
      <c r="K86" s="77" t="s">
        <v>12</v>
      </c>
      <c r="L86" s="119">
        <v>4.3711651000000002E-3</v>
      </c>
      <c r="M86" s="111">
        <v>3.6299777000000002E-3</v>
      </c>
      <c r="N86" s="111">
        <v>3.1849489999999999E-3</v>
      </c>
      <c r="O86" s="111">
        <v>2.765787E-3</v>
      </c>
      <c r="P86" s="111">
        <v>2.2931724000000001E-3</v>
      </c>
      <c r="Q86" s="111">
        <v>1.8562381000000001E-3</v>
      </c>
      <c r="R86" s="111">
        <v>1.5421367E-3</v>
      </c>
      <c r="S86" s="59">
        <v>1.2227608999999999E-3</v>
      </c>
      <c r="T86" s="35"/>
      <c r="U86" s="35"/>
      <c r="V86" s="35"/>
      <c r="W86" s="35"/>
      <c r="X86" s="35"/>
      <c r="Y86" s="35"/>
      <c r="Z86" s="35"/>
      <c r="AA86" s="35"/>
      <c r="AB86" s="35"/>
      <c r="AC86" s="35"/>
    </row>
    <row r="87" spans="1:29" ht="15.75" x14ac:dyDescent="0.25">
      <c r="A87" s="77" t="s">
        <v>13</v>
      </c>
      <c r="B87" s="119">
        <v>5.9821824000000001E-3</v>
      </c>
      <c r="C87" s="111">
        <v>5.3382910000000002E-3</v>
      </c>
      <c r="D87" s="111">
        <v>4.8685472E-3</v>
      </c>
      <c r="E87" s="111">
        <v>4.3821110000000002E-3</v>
      </c>
      <c r="F87" s="111">
        <v>3.8498661E-3</v>
      </c>
      <c r="G87" s="111">
        <v>3.3638228000000001E-3</v>
      </c>
      <c r="H87" s="111">
        <v>2.9596564999999999E-3</v>
      </c>
      <c r="I87" s="59">
        <v>2.5001934000000001E-3</v>
      </c>
      <c r="J87" s="35"/>
      <c r="K87" s="77" t="s">
        <v>13</v>
      </c>
      <c r="L87" s="119">
        <v>4.8596317000000003E-3</v>
      </c>
      <c r="M87" s="111">
        <v>4.1952435000000001E-3</v>
      </c>
      <c r="N87" s="111">
        <v>3.7691500999999998E-3</v>
      </c>
      <c r="O87" s="111">
        <v>3.3518339000000001E-3</v>
      </c>
      <c r="P87" s="111">
        <v>2.8752540999999999E-3</v>
      </c>
      <c r="Q87" s="111">
        <v>2.4258770999999999E-3</v>
      </c>
      <c r="R87" s="111">
        <v>2.0807315999999999E-3</v>
      </c>
      <c r="S87" s="59">
        <v>1.6750273E-3</v>
      </c>
      <c r="T87" s="35"/>
      <c r="U87" s="105" t="s">
        <v>2</v>
      </c>
      <c r="V87" s="105" t="s">
        <v>75</v>
      </c>
      <c r="W87" s="105"/>
      <c r="X87" s="105"/>
      <c r="Y87" s="105"/>
      <c r="Z87" s="105"/>
      <c r="AA87" s="105"/>
      <c r="AB87" s="105"/>
      <c r="AC87" s="105"/>
    </row>
    <row r="88" spans="1:29" ht="15.75" x14ac:dyDescent="0.25">
      <c r="A88" s="77" t="s">
        <v>14</v>
      </c>
      <c r="B88" s="119">
        <v>8.4956649999999995E-3</v>
      </c>
      <c r="C88" s="111">
        <v>7.6593564000000001E-3</v>
      </c>
      <c r="D88" s="111">
        <v>7.0310347999999996E-3</v>
      </c>
      <c r="E88" s="111">
        <v>6.3705656999999997E-3</v>
      </c>
      <c r="F88" s="111">
        <v>5.6486914999999997E-3</v>
      </c>
      <c r="G88" s="111">
        <v>4.9892453999999999E-3</v>
      </c>
      <c r="H88" s="111">
        <v>4.4258235999999999E-3</v>
      </c>
      <c r="I88" s="59">
        <v>3.7640993E-3</v>
      </c>
      <c r="J88" s="35"/>
      <c r="K88" s="77" t="s">
        <v>14</v>
      </c>
      <c r="L88" s="119">
        <v>5.6320531999999998E-3</v>
      </c>
      <c r="M88" s="111">
        <v>5.0807012E-3</v>
      </c>
      <c r="N88" s="111">
        <v>4.6760279E-3</v>
      </c>
      <c r="O88" s="111">
        <v>4.2537668999999998E-3</v>
      </c>
      <c r="P88" s="111">
        <v>3.7813996000000002E-3</v>
      </c>
      <c r="Q88" s="111">
        <v>3.3430482E-3</v>
      </c>
      <c r="R88" s="111">
        <v>2.9634518E-3</v>
      </c>
      <c r="S88" s="59">
        <v>2.3815536E-3</v>
      </c>
      <c r="T88" s="35"/>
      <c r="U88" s="105"/>
      <c r="V88" s="106" t="s">
        <v>98</v>
      </c>
      <c r="W88" s="106" t="s">
        <v>99</v>
      </c>
      <c r="X88" s="106" t="s">
        <v>100</v>
      </c>
      <c r="Y88" s="106" t="s">
        <v>101</v>
      </c>
      <c r="Z88" s="107" t="s">
        <v>105</v>
      </c>
      <c r="AA88" s="106" t="s">
        <v>102</v>
      </c>
      <c r="AB88" s="106" t="s">
        <v>104</v>
      </c>
      <c r="AC88" s="106" t="s">
        <v>103</v>
      </c>
    </row>
    <row r="89" spans="1:29" ht="15.75" x14ac:dyDescent="0.25">
      <c r="A89" s="77" t="s">
        <v>15</v>
      </c>
      <c r="B89" s="119">
        <v>9.3605019000000001E-3</v>
      </c>
      <c r="C89" s="111">
        <v>8.54654E-3</v>
      </c>
      <c r="D89" s="111">
        <v>7.8817746000000004E-3</v>
      </c>
      <c r="E89" s="111">
        <v>7.1632086000000001E-3</v>
      </c>
      <c r="F89" s="111">
        <v>6.4013278999999999E-3</v>
      </c>
      <c r="G89" s="111">
        <v>5.7255068999999999E-3</v>
      </c>
      <c r="H89" s="111">
        <v>5.1091371999999998E-3</v>
      </c>
      <c r="I89" s="59">
        <v>4.3315932999999996E-3</v>
      </c>
      <c r="J89" s="35"/>
      <c r="K89" s="77" t="s">
        <v>15</v>
      </c>
      <c r="L89" s="119">
        <v>6.4621250999999996E-3</v>
      </c>
      <c r="M89" s="111">
        <v>6.0272501000000001E-3</v>
      </c>
      <c r="N89" s="111">
        <v>5.6386778999999998E-3</v>
      </c>
      <c r="O89" s="111">
        <v>5.2031285000000002E-3</v>
      </c>
      <c r="P89" s="111">
        <v>4.7424642000000001E-3</v>
      </c>
      <c r="Q89" s="111">
        <v>4.3432195999999999E-3</v>
      </c>
      <c r="R89" s="111">
        <v>3.9385823E-3</v>
      </c>
      <c r="S89" s="59">
        <v>3.1198295999999999E-3</v>
      </c>
      <c r="T89" s="35"/>
      <c r="U89" s="110">
        <v>0</v>
      </c>
      <c r="V89" s="111">
        <v>0.13551692000000001</v>
      </c>
      <c r="W89" s="111">
        <v>0.12141488</v>
      </c>
      <c r="X89" s="111">
        <v>0.11195296</v>
      </c>
      <c r="Y89" s="111">
        <v>0.10196945</v>
      </c>
      <c r="Z89" s="111">
        <v>8.7215784000000005E-2</v>
      </c>
      <c r="AA89" s="111">
        <v>6.8780059000000004E-2</v>
      </c>
      <c r="AB89" s="111">
        <v>5.3315596E-2</v>
      </c>
      <c r="AC89" s="111">
        <v>4.2747080999999999E-2</v>
      </c>
    </row>
    <row r="90" spans="1:29" ht="15.75" x14ac:dyDescent="0.25">
      <c r="A90" s="77" t="s">
        <v>18</v>
      </c>
      <c r="B90" s="119">
        <v>1.0468597E-2</v>
      </c>
      <c r="C90" s="111">
        <v>9.6974886E-3</v>
      </c>
      <c r="D90" s="111">
        <v>9.0068661000000001E-3</v>
      </c>
      <c r="E90" s="111">
        <v>8.2366352999999996E-3</v>
      </c>
      <c r="F90" s="111">
        <v>7.4406786000000003E-3</v>
      </c>
      <c r="G90" s="111">
        <v>6.7541959E-3</v>
      </c>
      <c r="H90" s="111">
        <v>6.0814568000000001E-3</v>
      </c>
      <c r="I90" s="59">
        <v>5.1669517000000002E-3</v>
      </c>
      <c r="J90" s="35"/>
      <c r="K90" s="77" t="s">
        <v>18</v>
      </c>
      <c r="L90" s="119">
        <v>7.3166155E-3</v>
      </c>
      <c r="M90" s="111">
        <v>6.9341934000000001E-3</v>
      </c>
      <c r="N90" s="111">
        <v>6.5407853E-3</v>
      </c>
      <c r="O90" s="111">
        <v>6.0806221000000004E-3</v>
      </c>
      <c r="P90" s="111">
        <v>5.6114275000000002E-3</v>
      </c>
      <c r="Q90" s="111">
        <v>5.226807E-3</v>
      </c>
      <c r="R90" s="111">
        <v>4.7939851999999998E-3</v>
      </c>
      <c r="S90" s="59">
        <v>3.7817176000000002E-3</v>
      </c>
      <c r="T90" s="35"/>
      <c r="U90" s="113" t="s">
        <v>84</v>
      </c>
      <c r="V90" s="111">
        <v>2.7320634999999999E-2</v>
      </c>
      <c r="W90" s="111">
        <v>2.2139934E-2</v>
      </c>
      <c r="X90" s="111">
        <v>1.9089755999999999E-2</v>
      </c>
      <c r="Y90" s="111">
        <v>1.6181286E-2</v>
      </c>
      <c r="Z90" s="111">
        <v>1.2619490000000001E-2</v>
      </c>
      <c r="AA90" s="111">
        <v>8.9390100000000007E-3</v>
      </c>
      <c r="AB90" s="111">
        <v>6.3509125E-3</v>
      </c>
      <c r="AC90" s="111">
        <v>4.6946237E-3</v>
      </c>
    </row>
    <row r="91" spans="1:29" ht="15.75" x14ac:dyDescent="0.25">
      <c r="A91" s="77" t="s">
        <v>17</v>
      </c>
      <c r="B91" s="119">
        <v>1.2171936E-2</v>
      </c>
      <c r="C91" s="111">
        <v>1.1441359E-2</v>
      </c>
      <c r="D91" s="111">
        <v>1.0708901999999999E-2</v>
      </c>
      <c r="E91" s="111">
        <v>9.8627973999999997E-3</v>
      </c>
      <c r="F91" s="111">
        <v>9.0128794999999994E-3</v>
      </c>
      <c r="G91" s="111">
        <v>8.3055105000000001E-3</v>
      </c>
      <c r="H91" s="111">
        <v>7.5515045999999999E-3</v>
      </c>
      <c r="I91" s="59">
        <v>6.4414638999999996E-3</v>
      </c>
      <c r="J91" s="35"/>
      <c r="K91" s="77" t="s">
        <v>17</v>
      </c>
      <c r="L91" s="119">
        <v>8.3061538000000004E-3</v>
      </c>
      <c r="M91" s="111">
        <v>7.9964224999999993E-3</v>
      </c>
      <c r="N91" s="111">
        <v>7.6115829000000003E-3</v>
      </c>
      <c r="O91" s="111">
        <v>7.1389935000000003E-3</v>
      </c>
      <c r="P91" s="111">
        <v>6.6758900000000003E-3</v>
      </c>
      <c r="Q91" s="111">
        <v>6.3230613000000001E-3</v>
      </c>
      <c r="R91" s="111">
        <v>5.8713664000000004E-3</v>
      </c>
      <c r="S91" s="59">
        <v>4.6448573999999998E-3</v>
      </c>
      <c r="T91" s="35"/>
      <c r="U91" s="35"/>
      <c r="V91" s="35"/>
      <c r="W91" s="35"/>
      <c r="X91" s="35"/>
      <c r="Y91" s="35"/>
      <c r="Z91" s="35"/>
      <c r="AA91" s="35"/>
      <c r="AB91" s="35"/>
      <c r="AC91" s="35"/>
    </row>
    <row r="92" spans="1:29" ht="15.75" x14ac:dyDescent="0.25">
      <c r="A92" s="77" t="s">
        <v>19</v>
      </c>
      <c r="B92" s="119">
        <v>1.4352014999999999E-2</v>
      </c>
      <c r="C92" s="111">
        <v>1.3609002E-2</v>
      </c>
      <c r="D92" s="111">
        <v>1.2821048999999999E-2</v>
      </c>
      <c r="E92" s="111">
        <v>1.189198E-2</v>
      </c>
      <c r="F92" s="111">
        <v>1.0964043E-2</v>
      </c>
      <c r="G92" s="111">
        <v>1.0199443000000001E-2</v>
      </c>
      <c r="H92" s="111">
        <v>9.3492987999999992E-3</v>
      </c>
      <c r="I92" s="59">
        <v>8.0432449999999992E-3</v>
      </c>
      <c r="J92" s="35"/>
      <c r="K92" s="77" t="s">
        <v>19</v>
      </c>
      <c r="L92" s="119">
        <v>9.5504723999999992E-3</v>
      </c>
      <c r="M92" s="111">
        <v>9.2426670999999992E-3</v>
      </c>
      <c r="N92" s="111">
        <v>8.8507475000000006E-3</v>
      </c>
      <c r="O92" s="111">
        <v>8.3638766999999999E-3</v>
      </c>
      <c r="P92" s="111">
        <v>7.8806432000000006E-3</v>
      </c>
      <c r="Q92" s="111">
        <v>7.5079448999999998E-3</v>
      </c>
      <c r="R92" s="111">
        <v>7.0247197000000003E-3</v>
      </c>
      <c r="S92" s="59">
        <v>5.6773359000000002E-3</v>
      </c>
      <c r="T92" s="35"/>
      <c r="U92" s="35"/>
      <c r="V92" s="35"/>
      <c r="W92" s="35"/>
      <c r="X92" s="35"/>
      <c r="Y92" s="35"/>
      <c r="Z92" s="35"/>
      <c r="AA92" s="35"/>
      <c r="AB92" s="35"/>
      <c r="AC92" s="35"/>
    </row>
    <row r="93" spans="1:29" ht="15.75" x14ac:dyDescent="0.25">
      <c r="A93" s="77" t="s">
        <v>20</v>
      </c>
      <c r="B93" s="119">
        <v>1.6599328999999999E-2</v>
      </c>
      <c r="C93" s="111">
        <v>1.5939089E-2</v>
      </c>
      <c r="D93" s="111">
        <v>1.5164165E-2</v>
      </c>
      <c r="E93" s="111">
        <v>1.4218463000000001E-2</v>
      </c>
      <c r="F93" s="111">
        <v>1.3283338E-2</v>
      </c>
      <c r="G93" s="111">
        <v>1.2527323E-2</v>
      </c>
      <c r="H93" s="111">
        <v>1.1624491000000001E-2</v>
      </c>
      <c r="I93" s="59">
        <v>1.0135829000000001E-2</v>
      </c>
      <c r="J93" s="35"/>
      <c r="K93" s="77" t="s">
        <v>20</v>
      </c>
      <c r="L93" s="119">
        <v>1.0526821E-2</v>
      </c>
      <c r="M93" s="111">
        <v>1.0266169E-2</v>
      </c>
      <c r="N93" s="111">
        <v>9.8958287999999991E-3</v>
      </c>
      <c r="O93" s="111">
        <v>9.4230961000000002E-3</v>
      </c>
      <c r="P93" s="111">
        <v>8.9566785000000006E-3</v>
      </c>
      <c r="Q93" s="111">
        <v>8.6049192E-3</v>
      </c>
      <c r="R93" s="111">
        <v>8.1201847999999993E-3</v>
      </c>
      <c r="S93" s="59">
        <v>6.6691631000000001E-3</v>
      </c>
      <c r="T93" s="35"/>
      <c r="U93" s="35"/>
      <c r="V93" s="35"/>
      <c r="W93" s="35"/>
      <c r="X93" s="35"/>
      <c r="Y93" s="35"/>
      <c r="Z93" s="35"/>
      <c r="AA93" s="35"/>
      <c r="AB93" s="35"/>
      <c r="AC93" s="35"/>
    </row>
    <row r="94" spans="1:29" ht="15.75" x14ac:dyDescent="0.25">
      <c r="A94" s="77" t="s">
        <v>21</v>
      </c>
      <c r="B94" s="119">
        <v>2.0610447E-2</v>
      </c>
      <c r="C94" s="111">
        <v>2.0069169000000001E-2</v>
      </c>
      <c r="D94" s="111">
        <v>1.9329669000000001E-2</v>
      </c>
      <c r="E94" s="111">
        <v>1.8382102000000001E-2</v>
      </c>
      <c r="F94" s="111">
        <v>1.7452718999999998E-2</v>
      </c>
      <c r="G94" s="111">
        <v>1.6717211999999999E-2</v>
      </c>
      <c r="H94" s="111">
        <v>1.5751589999999999E-2</v>
      </c>
      <c r="I94" s="59">
        <v>1.4004198000000001E-2</v>
      </c>
      <c r="J94" s="35"/>
      <c r="K94" s="77" t="s">
        <v>21</v>
      </c>
      <c r="L94" s="119">
        <v>1.3618289E-2</v>
      </c>
      <c r="M94" s="111">
        <v>1.3279867000000001E-2</v>
      </c>
      <c r="N94" s="111">
        <v>1.2843602000000001E-2</v>
      </c>
      <c r="O94" s="111">
        <v>1.2293521999999999E-2</v>
      </c>
      <c r="P94" s="111">
        <v>1.1726159999999999E-2</v>
      </c>
      <c r="Q94" s="111">
        <v>1.126797E-2</v>
      </c>
      <c r="R94" s="111">
        <v>1.0674833E-2</v>
      </c>
      <c r="S94" s="59">
        <v>8.9763412999999993E-3</v>
      </c>
      <c r="T94" s="35"/>
      <c r="U94" s="35"/>
      <c r="V94" s="35"/>
      <c r="W94" s="35"/>
      <c r="X94" s="35"/>
      <c r="Y94" s="35"/>
      <c r="Z94" s="35"/>
      <c r="AA94" s="35"/>
      <c r="AB94" s="35"/>
      <c r="AC94" s="35"/>
    </row>
    <row r="95" spans="1:29" ht="15.75" x14ac:dyDescent="0.25">
      <c r="A95" s="77" t="s">
        <v>22</v>
      </c>
      <c r="B95" s="119">
        <v>2.5459668000000001E-2</v>
      </c>
      <c r="C95" s="111">
        <v>2.5029438000000001E-2</v>
      </c>
      <c r="D95" s="111">
        <v>2.4304803E-2</v>
      </c>
      <c r="E95" s="111">
        <v>2.3329169E-2</v>
      </c>
      <c r="F95" s="111">
        <v>2.2389999000000001E-2</v>
      </c>
      <c r="G95" s="111">
        <v>2.1674624999999999E-2</v>
      </c>
      <c r="H95" s="111">
        <v>2.0631349E-2</v>
      </c>
      <c r="I95" s="59">
        <v>1.8576009000000001E-2</v>
      </c>
      <c r="J95" s="35"/>
      <c r="K95" s="77" t="s">
        <v>22</v>
      </c>
      <c r="L95" s="119">
        <v>1.7990335999999999E-2</v>
      </c>
      <c r="M95" s="111">
        <v>1.7498735000000001E-2</v>
      </c>
      <c r="N95" s="111">
        <v>1.6939927E-2</v>
      </c>
      <c r="O95" s="111">
        <v>1.6251709E-2</v>
      </c>
      <c r="P95" s="111">
        <v>1.5508173E-2</v>
      </c>
      <c r="Q95" s="111">
        <v>1.4865150000000001E-2</v>
      </c>
      <c r="R95" s="111">
        <v>1.4094534000000001E-2</v>
      </c>
      <c r="S95" s="59">
        <v>1.2049147E-2</v>
      </c>
      <c r="T95" s="35"/>
      <c r="U95" s="35"/>
      <c r="V95" s="35"/>
      <c r="W95" s="35"/>
      <c r="X95" s="35"/>
      <c r="Y95" s="35"/>
      <c r="Z95" s="35"/>
      <c r="AA95" s="35"/>
      <c r="AB95" s="35"/>
      <c r="AC95" s="35"/>
    </row>
    <row r="96" spans="1:29" ht="15.75" x14ac:dyDescent="0.25">
      <c r="A96" s="104" t="s">
        <v>42</v>
      </c>
      <c r="B96" s="119">
        <v>3.5184202999999997E-2</v>
      </c>
      <c r="C96" s="111">
        <v>3.4928028999999999E-2</v>
      </c>
      <c r="D96" s="111">
        <v>3.4222971999999997E-2</v>
      </c>
      <c r="E96" s="111">
        <v>3.3195026000000002E-2</v>
      </c>
      <c r="F96" s="111">
        <v>3.2233284000000001E-2</v>
      </c>
      <c r="G96" s="111">
        <v>3.1546165000000001E-2</v>
      </c>
      <c r="H96" s="111">
        <v>3.0365044000000001E-2</v>
      </c>
      <c r="I96" s="59">
        <v>2.7759598999999999E-2</v>
      </c>
      <c r="J96" s="35"/>
      <c r="K96" s="114" t="s">
        <v>42</v>
      </c>
      <c r="L96" s="119">
        <v>2.7034006999999999E-2</v>
      </c>
      <c r="M96" s="111">
        <v>2.6237897E-2</v>
      </c>
      <c r="N96" s="111">
        <v>2.544223E-2</v>
      </c>
      <c r="O96" s="111">
        <v>2.4488769000000001E-2</v>
      </c>
      <c r="P96" s="111">
        <v>2.3397757000000002E-2</v>
      </c>
      <c r="Q96" s="111">
        <v>2.2381365E-2</v>
      </c>
      <c r="R96" s="111">
        <v>2.1257570999999999E-2</v>
      </c>
      <c r="S96" s="59">
        <v>1.8543285E-2</v>
      </c>
      <c r="T96" s="35"/>
      <c r="U96" s="35"/>
      <c r="V96" s="35"/>
      <c r="W96" s="35"/>
      <c r="X96" s="35"/>
      <c r="Y96" s="35"/>
      <c r="Z96" s="35"/>
      <c r="AA96" s="35"/>
      <c r="AB96" s="35"/>
      <c r="AC96" s="35"/>
    </row>
    <row r="97" spans="1:29" ht="15.75" x14ac:dyDescent="0.25">
      <c r="A97" s="104" t="s">
        <v>43</v>
      </c>
      <c r="B97" s="119">
        <v>5.0578709999999999E-2</v>
      </c>
      <c r="C97" s="111">
        <v>5.0650142000000002E-2</v>
      </c>
      <c r="D97" s="111">
        <v>5.0024763E-2</v>
      </c>
      <c r="E97" s="111">
        <v>4.8973602999999997E-2</v>
      </c>
      <c r="F97" s="111">
        <v>4.8051199000000003E-2</v>
      </c>
      <c r="G97" s="111">
        <v>4.7488384000000002E-2</v>
      </c>
      <c r="H97" s="111">
        <v>4.6165507000000001E-2</v>
      </c>
      <c r="I97" s="59">
        <v>4.2779603999999999E-2</v>
      </c>
      <c r="J97" s="35"/>
      <c r="K97" s="114" t="s">
        <v>43</v>
      </c>
      <c r="L97" s="119">
        <v>4.1980367999999997E-2</v>
      </c>
      <c r="M97" s="111">
        <v>4.0908139000000003E-2</v>
      </c>
      <c r="N97" s="111">
        <v>3.9873039999999998E-2</v>
      </c>
      <c r="O97" s="111">
        <v>3.8634623999999999E-2</v>
      </c>
      <c r="P97" s="111">
        <v>3.7150282999999999E-2</v>
      </c>
      <c r="Q97" s="111">
        <v>3.5698045999999997E-2</v>
      </c>
      <c r="R97" s="111">
        <v>3.4126276999999997E-2</v>
      </c>
      <c r="S97" s="59">
        <v>3.039122E-2</v>
      </c>
      <c r="T97" s="35"/>
      <c r="U97" s="35"/>
      <c r="V97" s="35"/>
      <c r="W97" s="35"/>
      <c r="X97" s="35"/>
      <c r="Y97" s="35"/>
      <c r="Z97" s="35"/>
      <c r="AA97" s="35"/>
      <c r="AB97" s="35"/>
      <c r="AC97" s="35"/>
    </row>
    <row r="98" spans="1:29" ht="15.75" x14ac:dyDescent="0.25">
      <c r="A98" s="104" t="s">
        <v>44</v>
      </c>
      <c r="B98" s="119">
        <v>7.7074561999999999E-2</v>
      </c>
      <c r="C98" s="111">
        <v>7.7622102999999998E-2</v>
      </c>
      <c r="D98" s="111">
        <v>7.7095495999999999E-2</v>
      </c>
      <c r="E98" s="111">
        <v>7.5980821000000004E-2</v>
      </c>
      <c r="F98" s="111">
        <v>7.5089041999999995E-2</v>
      </c>
      <c r="G98" s="111">
        <v>7.4689679999999994E-2</v>
      </c>
      <c r="H98" s="111">
        <v>7.3117043000000007E-2</v>
      </c>
      <c r="I98" s="59">
        <v>6.8473476000000005E-2</v>
      </c>
      <c r="J98" s="35"/>
      <c r="K98" s="114" t="s">
        <v>44</v>
      </c>
      <c r="L98" s="119">
        <v>6.7413652000000004E-2</v>
      </c>
      <c r="M98" s="111">
        <v>6.6080293999999998E-2</v>
      </c>
      <c r="N98" s="111">
        <v>6.4781100999999994E-2</v>
      </c>
      <c r="O98" s="111">
        <v>6.3207541000000006E-2</v>
      </c>
      <c r="P98" s="111">
        <v>6.1234920999999998E-2</v>
      </c>
      <c r="Q98" s="111">
        <v>5.9224530999999997E-2</v>
      </c>
      <c r="R98" s="111">
        <v>5.7037298E-2</v>
      </c>
      <c r="S98" s="59">
        <v>5.1704121999999998E-2</v>
      </c>
      <c r="T98" s="35"/>
      <c r="U98" s="35"/>
      <c r="V98" s="35"/>
      <c r="W98" s="35"/>
      <c r="X98" s="35"/>
      <c r="Y98" s="35"/>
      <c r="Z98" s="35"/>
      <c r="AA98" s="35"/>
      <c r="AB98" s="35"/>
      <c r="AC98" s="35"/>
    </row>
    <row r="99" spans="1:29" ht="15.75" x14ac:dyDescent="0.25">
      <c r="A99" s="104" t="s">
        <v>45</v>
      </c>
      <c r="B99" s="119">
        <v>0.11904474</v>
      </c>
      <c r="C99" s="111">
        <v>0.12073808</v>
      </c>
      <c r="D99" s="111">
        <v>0.1207081</v>
      </c>
      <c r="E99" s="111">
        <v>0.1198779</v>
      </c>
      <c r="F99" s="111">
        <v>0.11948436</v>
      </c>
      <c r="G99" s="111">
        <v>0.11979376999999999</v>
      </c>
      <c r="H99" s="111">
        <v>0.11823134</v>
      </c>
      <c r="I99" s="59">
        <v>0.11201527999999999</v>
      </c>
      <c r="J99" s="35"/>
      <c r="K99" s="114" t="s">
        <v>45</v>
      </c>
      <c r="L99" s="119">
        <v>0.10699243999999999</v>
      </c>
      <c r="M99" s="111">
        <v>0.10582374</v>
      </c>
      <c r="N99" s="111">
        <v>0.10450795</v>
      </c>
      <c r="O99" s="111">
        <v>0.10282624999999999</v>
      </c>
      <c r="P99" s="111">
        <v>0.10060334</v>
      </c>
      <c r="Q99" s="111">
        <v>9.8256107999999995E-2</v>
      </c>
      <c r="R99" s="111">
        <v>9.5537514000000004E-2</v>
      </c>
      <c r="S99" s="59">
        <v>8.8066895000000006E-2</v>
      </c>
      <c r="T99" s="35"/>
      <c r="U99" s="35"/>
      <c r="V99" s="35"/>
      <c r="W99" s="35"/>
      <c r="X99" s="35"/>
      <c r="Y99" s="35"/>
      <c r="Z99" s="35"/>
      <c r="AA99" s="35"/>
      <c r="AB99" s="35"/>
      <c r="AC99" s="35"/>
    </row>
    <row r="101" spans="1:29" x14ac:dyDescent="0.25">
      <c r="N101" s="99"/>
    </row>
    <row r="102" spans="1:29" x14ac:dyDescent="0.25">
      <c r="I102" s="53"/>
      <c r="J102" s="53"/>
      <c r="K102" s="52"/>
      <c r="N102" s="100"/>
    </row>
    <row r="103" spans="1:29" x14ac:dyDescent="0.25">
      <c r="I103" s="53"/>
      <c r="J103" s="53"/>
      <c r="K103" s="52"/>
    </row>
    <row r="104" spans="1:29" x14ac:dyDescent="0.25">
      <c r="I104" s="53"/>
      <c r="J104" s="53"/>
      <c r="K104" s="52"/>
    </row>
    <row r="105" spans="1:29"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9"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9"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9" ht="15.75" x14ac:dyDescent="0.25">
      <c r="A108" s="38" t="s">
        <v>89</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9" ht="15.75" x14ac:dyDescent="0.25">
      <c r="A109" s="38" t="s">
        <v>88</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9" ht="15.75" x14ac:dyDescent="0.25">
      <c r="A110" s="60" t="s">
        <v>91</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9" ht="16.5" thickBot="1" x14ac:dyDescent="0.3">
      <c r="A111" s="36" t="s">
        <v>90</v>
      </c>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spans="1:29" ht="15.6" customHeight="1" thickBot="1" x14ac:dyDescent="0.3">
      <c r="A112" s="87" t="s">
        <v>2</v>
      </c>
      <c r="B112" s="82" t="s">
        <v>86</v>
      </c>
      <c r="C112" s="83"/>
      <c r="D112" s="83"/>
      <c r="E112" s="83"/>
      <c r="F112" s="83"/>
      <c r="G112" s="84"/>
    </row>
    <row r="113" spans="1:14" ht="45.95" customHeight="1" x14ac:dyDescent="0.25">
      <c r="A113" s="88"/>
      <c r="B113" s="32" t="s">
        <v>70</v>
      </c>
      <c r="C113" s="32" t="s">
        <v>64</v>
      </c>
      <c r="D113" s="32" t="s">
        <v>66</v>
      </c>
      <c r="E113" s="3" t="s">
        <v>7</v>
      </c>
      <c r="F113" s="3" t="s">
        <v>8</v>
      </c>
      <c r="G113" s="1" t="s">
        <v>68</v>
      </c>
    </row>
    <row r="114" spans="1:14" ht="32.25" thickBot="1" x14ac:dyDescent="0.3">
      <c r="A114" s="89"/>
      <c r="B114" s="34" t="s">
        <v>63</v>
      </c>
      <c r="C114" s="34" t="s">
        <v>65</v>
      </c>
      <c r="D114" s="34" t="s">
        <v>67</v>
      </c>
      <c r="E114" s="4" t="s">
        <v>10</v>
      </c>
      <c r="F114" s="4" t="s">
        <v>11</v>
      </c>
      <c r="G114" s="34" t="s">
        <v>69</v>
      </c>
    </row>
    <row r="115" spans="1:14" ht="16.5" thickBot="1" x14ac:dyDescent="0.3">
      <c r="A115" s="2" t="s">
        <v>6</v>
      </c>
      <c r="B115" s="10">
        <v>0</v>
      </c>
      <c r="C115" s="10">
        <v>0</v>
      </c>
      <c r="D115" s="10">
        <v>0</v>
      </c>
      <c r="E115" s="10">
        <v>0</v>
      </c>
      <c r="F115" s="10">
        <v>0</v>
      </c>
      <c r="G115" s="10">
        <v>0</v>
      </c>
    </row>
    <row r="116" spans="1:14" ht="16.5" thickBot="1" x14ac:dyDescent="0.3">
      <c r="A116" s="2" t="s">
        <v>9</v>
      </c>
      <c r="B116" s="10">
        <v>0</v>
      </c>
      <c r="C116" s="10">
        <v>0</v>
      </c>
      <c r="D116" s="10">
        <v>0</v>
      </c>
      <c r="E116" s="10">
        <v>0</v>
      </c>
      <c r="F116" s="10">
        <v>0</v>
      </c>
      <c r="G116" s="10">
        <v>0</v>
      </c>
    </row>
    <row r="117" spans="1:14" ht="16.5" thickBot="1" x14ac:dyDescent="0.3">
      <c r="A117" s="2" t="s">
        <v>12</v>
      </c>
      <c r="B117" s="10">
        <v>0</v>
      </c>
      <c r="C117" s="10">
        <v>0</v>
      </c>
      <c r="D117" s="10">
        <v>0</v>
      </c>
      <c r="E117" s="10">
        <v>0</v>
      </c>
      <c r="F117" s="10">
        <v>0</v>
      </c>
      <c r="G117" s="10">
        <v>0</v>
      </c>
      <c r="I117" s="71"/>
      <c r="J117" s="72" t="s">
        <v>27</v>
      </c>
      <c r="K117" s="72" t="s">
        <v>28</v>
      </c>
      <c r="L117" s="72" t="s">
        <v>29</v>
      </c>
      <c r="M117" s="72" t="s">
        <v>8</v>
      </c>
      <c r="N117" s="72" t="s">
        <v>30</v>
      </c>
    </row>
    <row r="118" spans="1:14" ht="16.5" thickBot="1" x14ac:dyDescent="0.3">
      <c r="A118" s="2" t="s">
        <v>13</v>
      </c>
      <c r="B118" s="10">
        <v>0.1414</v>
      </c>
      <c r="C118" s="10">
        <v>0.1414</v>
      </c>
      <c r="D118" s="10">
        <v>0.1414</v>
      </c>
      <c r="E118" s="10">
        <v>8.2012000000000015E-2</v>
      </c>
      <c r="F118" s="10">
        <v>8.2012000000000015E-2</v>
      </c>
      <c r="G118" s="10">
        <v>5.7974000000000005E-2</v>
      </c>
      <c r="I118" s="17" t="s">
        <v>26</v>
      </c>
      <c r="J118" s="73">
        <f>C118/$B$118</f>
        <v>1</v>
      </c>
      <c r="K118" s="73">
        <f>D118/$B$118</f>
        <v>1</v>
      </c>
      <c r="L118" s="73">
        <f>E118/$B$118</f>
        <v>0.58000000000000007</v>
      </c>
      <c r="M118" s="73">
        <f>F118/$B$118</f>
        <v>0.58000000000000007</v>
      </c>
      <c r="N118" s="73">
        <f>G118/$B$118</f>
        <v>0.41000000000000003</v>
      </c>
    </row>
    <row r="119" spans="1:14" ht="16.5" thickBot="1" x14ac:dyDescent="0.3">
      <c r="A119" s="2" t="s">
        <v>14</v>
      </c>
      <c r="B119" s="10">
        <v>0.27800000000000002</v>
      </c>
      <c r="C119" s="10">
        <v>0.27800000000000002</v>
      </c>
      <c r="D119" s="10">
        <v>0.27800000000000002</v>
      </c>
      <c r="E119" s="10">
        <v>0.16124000000000002</v>
      </c>
      <c r="F119" s="10">
        <v>0.16124000000000002</v>
      </c>
      <c r="G119" s="10">
        <v>0.11398000000000003</v>
      </c>
    </row>
    <row r="120" spans="1:14" ht="16.5" thickBot="1" x14ac:dyDescent="0.3">
      <c r="A120" s="2" t="s">
        <v>15</v>
      </c>
      <c r="B120" s="10">
        <v>0.28360000000000002</v>
      </c>
      <c r="C120" s="10">
        <v>0.28360000000000002</v>
      </c>
      <c r="D120" s="10">
        <v>0.28360000000000002</v>
      </c>
      <c r="E120" s="10">
        <v>0.16448800000000002</v>
      </c>
      <c r="F120" s="10">
        <v>0.16448800000000002</v>
      </c>
      <c r="G120" s="10">
        <v>0.11627600000000002</v>
      </c>
    </row>
    <row r="121" spans="1:14" ht="16.5" thickBot="1" x14ac:dyDescent="0.3">
      <c r="A121" s="2" t="s">
        <v>18</v>
      </c>
      <c r="B121" s="10">
        <v>0.2112</v>
      </c>
      <c r="C121" s="10">
        <v>0.2112</v>
      </c>
      <c r="D121" s="10">
        <v>0.2112</v>
      </c>
      <c r="E121" s="10">
        <v>0.12249600000000001</v>
      </c>
      <c r="F121" s="10">
        <v>0.12249600000000001</v>
      </c>
      <c r="G121" s="10">
        <v>8.6592000000000002E-2</v>
      </c>
    </row>
    <row r="122" spans="1:14" ht="16.5" thickBot="1" x14ac:dyDescent="0.3">
      <c r="A122" s="2" t="s">
        <v>17</v>
      </c>
      <c r="B122" s="10">
        <v>0.1348</v>
      </c>
      <c r="C122" s="10">
        <v>0.1348</v>
      </c>
      <c r="D122" s="10">
        <v>0.1348</v>
      </c>
      <c r="E122" s="10">
        <v>7.8184000000000017E-2</v>
      </c>
      <c r="F122" s="10">
        <v>7.8184000000000017E-2</v>
      </c>
      <c r="G122" s="10">
        <v>5.5268000000000005E-2</v>
      </c>
    </row>
    <row r="123" spans="1:14" ht="16.5" thickBot="1" x14ac:dyDescent="0.3">
      <c r="A123" s="2" t="s">
        <v>19</v>
      </c>
      <c r="B123" s="10">
        <v>5.4200000000000005E-2</v>
      </c>
      <c r="C123" s="10">
        <v>5.4200000000000005E-2</v>
      </c>
      <c r="D123" s="10">
        <v>5.4200000000000005E-2</v>
      </c>
      <c r="E123" s="10">
        <v>3.1436000000000006E-2</v>
      </c>
      <c r="F123" s="10">
        <v>3.1436000000000006E-2</v>
      </c>
      <c r="G123" s="10">
        <v>2.2222000000000002E-2</v>
      </c>
    </row>
    <row r="124" spans="1:14" ht="16.5" thickBot="1" x14ac:dyDescent="0.3">
      <c r="A124" s="2" t="s">
        <v>20</v>
      </c>
      <c r="B124" s="10">
        <v>1.7600000000000001E-2</v>
      </c>
      <c r="C124" s="10">
        <v>1.7600000000000001E-2</v>
      </c>
      <c r="D124" s="10">
        <v>1.7600000000000001E-2</v>
      </c>
      <c r="E124" s="10">
        <v>1.0208000000000002E-2</v>
      </c>
      <c r="F124" s="10">
        <v>1.0208000000000002E-2</v>
      </c>
      <c r="G124" s="10">
        <v>7.2160000000000011E-3</v>
      </c>
    </row>
    <row r="125" spans="1:14" ht="16.5" thickBot="1" x14ac:dyDescent="0.3">
      <c r="A125" s="2" t="s">
        <v>21</v>
      </c>
      <c r="B125" s="10">
        <v>0</v>
      </c>
      <c r="C125" s="10">
        <v>0</v>
      </c>
      <c r="D125" s="10">
        <v>0</v>
      </c>
      <c r="E125" s="10">
        <v>0</v>
      </c>
      <c r="F125" s="10">
        <v>0</v>
      </c>
      <c r="G125" s="10">
        <v>0</v>
      </c>
    </row>
    <row r="126" spans="1:14" ht="16.5" thickBot="1" x14ac:dyDescent="0.3">
      <c r="A126" s="2" t="s">
        <v>22</v>
      </c>
      <c r="B126" s="10">
        <v>0</v>
      </c>
      <c r="C126" s="10">
        <v>0</v>
      </c>
      <c r="D126" s="10">
        <v>0</v>
      </c>
      <c r="E126" s="10">
        <v>0</v>
      </c>
      <c r="F126" s="10">
        <v>0</v>
      </c>
      <c r="G126" s="10">
        <v>0</v>
      </c>
    </row>
    <row r="127" spans="1:14" ht="16.5" thickBot="1" x14ac:dyDescent="0.3">
      <c r="A127" s="16" t="s">
        <v>42</v>
      </c>
      <c r="B127" s="10">
        <v>0</v>
      </c>
      <c r="C127" s="10">
        <v>0</v>
      </c>
      <c r="D127" s="10">
        <v>0</v>
      </c>
      <c r="E127" s="10">
        <v>0</v>
      </c>
      <c r="F127" s="10">
        <v>0</v>
      </c>
      <c r="G127" s="10">
        <v>0</v>
      </c>
    </row>
    <row r="128" spans="1:14" ht="16.5" thickBot="1" x14ac:dyDescent="0.3">
      <c r="A128" s="16" t="s">
        <v>43</v>
      </c>
      <c r="B128" s="10">
        <v>0</v>
      </c>
      <c r="C128" s="10">
        <v>0</v>
      </c>
      <c r="D128" s="10">
        <v>0</v>
      </c>
      <c r="E128" s="10">
        <v>0</v>
      </c>
      <c r="F128" s="10">
        <v>0</v>
      </c>
      <c r="G128" s="10">
        <v>0</v>
      </c>
    </row>
    <row r="129" spans="1:15" ht="16.5" thickBot="1" x14ac:dyDescent="0.3">
      <c r="A129" s="16" t="s">
        <v>44</v>
      </c>
      <c r="B129" s="10">
        <v>0</v>
      </c>
      <c r="C129" s="10">
        <v>0</v>
      </c>
      <c r="D129" s="10">
        <v>0</v>
      </c>
      <c r="E129" s="10">
        <v>0</v>
      </c>
      <c r="F129" s="10">
        <v>0</v>
      </c>
      <c r="G129" s="10">
        <v>0</v>
      </c>
    </row>
    <row r="130" spans="1:15" ht="16.5" thickBot="1" x14ac:dyDescent="0.3">
      <c r="A130" s="16" t="s">
        <v>45</v>
      </c>
      <c r="B130" s="10">
        <v>0</v>
      </c>
      <c r="C130" s="10">
        <v>0</v>
      </c>
      <c r="D130" s="10">
        <v>0</v>
      </c>
      <c r="E130" s="10">
        <v>0</v>
      </c>
      <c r="F130" s="10">
        <v>0</v>
      </c>
      <c r="G130" s="10">
        <v>0</v>
      </c>
    </row>
    <row r="131" spans="1:15" x14ac:dyDescent="0.25">
      <c r="B131">
        <f t="shared" ref="B131:G131" si="8">5*SUM(B118:B124)</f>
        <v>5.604000000000001</v>
      </c>
      <c r="C131">
        <f t="shared" si="8"/>
        <v>5.604000000000001</v>
      </c>
      <c r="D131">
        <f t="shared" si="8"/>
        <v>5.604000000000001</v>
      </c>
      <c r="E131">
        <f t="shared" si="8"/>
        <v>3.2503200000000003</v>
      </c>
      <c r="F131">
        <f t="shared" si="8"/>
        <v>3.2503200000000003</v>
      </c>
      <c r="G131">
        <f t="shared" si="8"/>
        <v>2.2976400000000003</v>
      </c>
    </row>
    <row r="132" spans="1:15" ht="15.75" thickBot="1" x14ac:dyDescent="0.3"/>
    <row r="133" spans="1:15" ht="15.6" customHeight="1" thickBot="1" x14ac:dyDescent="0.3">
      <c r="A133" s="79" t="s">
        <v>2</v>
      </c>
      <c r="B133" s="82" t="s">
        <v>87</v>
      </c>
      <c r="C133" s="83"/>
      <c r="D133" s="83"/>
      <c r="E133" s="83"/>
      <c r="F133" s="83"/>
      <c r="G133" s="84"/>
      <c r="I133" s="79" t="s">
        <v>2</v>
      </c>
      <c r="J133" s="82" t="s">
        <v>76</v>
      </c>
      <c r="K133" s="83"/>
      <c r="L133" s="83"/>
      <c r="M133" s="83"/>
      <c r="N133" s="83"/>
      <c r="O133" s="84"/>
    </row>
    <row r="134" spans="1:15" ht="15" customHeight="1" x14ac:dyDescent="0.25">
      <c r="A134" s="80"/>
      <c r="B134" s="26" t="s">
        <v>71</v>
      </c>
      <c r="C134" s="27" t="s">
        <v>64</v>
      </c>
      <c r="D134" s="27" t="s">
        <v>66</v>
      </c>
      <c r="E134" s="28" t="s">
        <v>7</v>
      </c>
      <c r="F134" s="28" t="s">
        <v>8</v>
      </c>
      <c r="G134" s="29" t="s">
        <v>30</v>
      </c>
      <c r="I134" s="80"/>
      <c r="J134" s="26" t="s">
        <v>71</v>
      </c>
      <c r="K134" s="27" t="s">
        <v>64</v>
      </c>
      <c r="L134" s="27" t="s">
        <v>66</v>
      </c>
      <c r="M134" s="28" t="s">
        <v>7</v>
      </c>
      <c r="N134" s="28" t="s">
        <v>8</v>
      </c>
      <c r="O134" s="29" t="s">
        <v>30</v>
      </c>
    </row>
    <row r="135" spans="1:15" ht="32.25" thickBot="1" x14ac:dyDescent="0.3">
      <c r="A135" s="81"/>
      <c r="B135" s="40" t="s">
        <v>63</v>
      </c>
      <c r="C135" s="41" t="s">
        <v>65</v>
      </c>
      <c r="D135" s="41" t="s">
        <v>67</v>
      </c>
      <c r="E135" s="30" t="s">
        <v>10</v>
      </c>
      <c r="F135" s="30" t="s">
        <v>11</v>
      </c>
      <c r="G135" s="34" t="s">
        <v>69</v>
      </c>
      <c r="I135" s="81"/>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7.0699999999999999E-2</v>
      </c>
      <c r="C139" s="17">
        <f t="shared" ref="C139:G139" si="9">C118*0.5</f>
        <v>7.0699999999999999E-2</v>
      </c>
      <c r="D139" s="17">
        <f t="shared" si="9"/>
        <v>7.0699999999999999E-2</v>
      </c>
      <c r="E139" s="17">
        <f t="shared" si="9"/>
        <v>4.1006000000000008E-2</v>
      </c>
      <c r="F139" s="17">
        <f t="shared" si="9"/>
        <v>4.1006000000000008E-2</v>
      </c>
      <c r="G139" s="17">
        <f t="shared" si="9"/>
        <v>2.8987000000000002E-2</v>
      </c>
      <c r="I139" s="50" t="s">
        <v>13</v>
      </c>
      <c r="J139" s="17">
        <f>B139*0.75</f>
        <v>5.3025000000000003E-2</v>
      </c>
      <c r="K139" s="17">
        <f t="shared" ref="K139:O145" si="10">C139*0.75</f>
        <v>5.3025000000000003E-2</v>
      </c>
      <c r="L139" s="17">
        <f t="shared" si="10"/>
        <v>5.3025000000000003E-2</v>
      </c>
      <c r="M139" s="17">
        <f t="shared" si="10"/>
        <v>3.0754500000000004E-2</v>
      </c>
      <c r="N139" s="17">
        <f t="shared" si="10"/>
        <v>3.0754500000000004E-2</v>
      </c>
      <c r="O139" s="17">
        <f t="shared" si="10"/>
        <v>2.1740250000000003E-2</v>
      </c>
    </row>
    <row r="140" spans="1:15" ht="16.5" thickBot="1" x14ac:dyDescent="0.3">
      <c r="A140" s="2" t="s">
        <v>14</v>
      </c>
      <c r="B140" s="17">
        <f t="shared" ref="B140:G145" si="11">B119*0.5</f>
        <v>0.13900000000000001</v>
      </c>
      <c r="C140" s="17">
        <f t="shared" si="11"/>
        <v>0.13900000000000001</v>
      </c>
      <c r="D140" s="17">
        <f t="shared" si="11"/>
        <v>0.13900000000000001</v>
      </c>
      <c r="E140" s="17">
        <f t="shared" si="11"/>
        <v>8.0620000000000011E-2</v>
      </c>
      <c r="F140" s="17">
        <f t="shared" si="11"/>
        <v>8.0620000000000011E-2</v>
      </c>
      <c r="G140" s="17">
        <f t="shared" si="11"/>
        <v>5.6990000000000013E-2</v>
      </c>
      <c r="I140" s="50" t="s">
        <v>14</v>
      </c>
      <c r="J140" s="17">
        <f t="shared" ref="J140:J145" si="12">B140*0.75</f>
        <v>0.10425000000000001</v>
      </c>
      <c r="K140" s="17">
        <f t="shared" si="10"/>
        <v>0.10425000000000001</v>
      </c>
      <c r="L140" s="17">
        <f t="shared" si="10"/>
        <v>0.10425000000000001</v>
      </c>
      <c r="M140" s="17">
        <f t="shared" si="10"/>
        <v>6.0465000000000005E-2</v>
      </c>
      <c r="N140" s="17">
        <f t="shared" si="10"/>
        <v>6.0465000000000005E-2</v>
      </c>
      <c r="O140" s="17">
        <f t="shared" si="10"/>
        <v>4.274250000000001E-2</v>
      </c>
    </row>
    <row r="141" spans="1:15" ht="16.5" thickBot="1" x14ac:dyDescent="0.3">
      <c r="A141" s="2" t="s">
        <v>15</v>
      </c>
      <c r="B141" s="17">
        <f t="shared" si="11"/>
        <v>0.14180000000000001</v>
      </c>
      <c r="C141" s="17">
        <f t="shared" si="11"/>
        <v>0.14180000000000001</v>
      </c>
      <c r="D141" s="17">
        <f t="shared" si="11"/>
        <v>0.14180000000000001</v>
      </c>
      <c r="E141" s="17">
        <f t="shared" si="11"/>
        <v>8.2244000000000012E-2</v>
      </c>
      <c r="F141" s="17">
        <f t="shared" si="11"/>
        <v>8.2244000000000012E-2</v>
      </c>
      <c r="G141" s="17">
        <f t="shared" si="11"/>
        <v>5.8138000000000009E-2</v>
      </c>
      <c r="I141" s="50" t="s">
        <v>15</v>
      </c>
      <c r="J141" s="17">
        <f t="shared" si="12"/>
        <v>0.10635</v>
      </c>
      <c r="K141" s="17">
        <f t="shared" si="10"/>
        <v>0.10635</v>
      </c>
      <c r="L141" s="17">
        <f t="shared" si="10"/>
        <v>0.10635</v>
      </c>
      <c r="M141" s="17">
        <f t="shared" si="10"/>
        <v>6.1683000000000009E-2</v>
      </c>
      <c r="N141" s="17">
        <f t="shared" si="10"/>
        <v>6.1683000000000009E-2</v>
      </c>
      <c r="O141" s="17">
        <f t="shared" si="10"/>
        <v>4.3603500000000003E-2</v>
      </c>
    </row>
    <row r="142" spans="1:15" ht="16.5" thickBot="1" x14ac:dyDescent="0.3">
      <c r="A142" s="2" t="s">
        <v>18</v>
      </c>
      <c r="B142" s="17">
        <f t="shared" si="11"/>
        <v>0.1056</v>
      </c>
      <c r="C142" s="17">
        <f t="shared" si="11"/>
        <v>0.1056</v>
      </c>
      <c r="D142" s="17">
        <f t="shared" si="11"/>
        <v>0.1056</v>
      </c>
      <c r="E142" s="17">
        <f t="shared" si="11"/>
        <v>6.1248000000000004E-2</v>
      </c>
      <c r="F142" s="17">
        <f t="shared" si="11"/>
        <v>6.1248000000000004E-2</v>
      </c>
      <c r="G142" s="17">
        <f t="shared" si="11"/>
        <v>4.3296000000000001E-2</v>
      </c>
      <c r="I142" s="50" t="s">
        <v>18</v>
      </c>
      <c r="J142" s="17">
        <f t="shared" si="12"/>
        <v>7.9199999999999993E-2</v>
      </c>
      <c r="K142" s="17">
        <f t="shared" si="10"/>
        <v>7.9199999999999993E-2</v>
      </c>
      <c r="L142" s="17">
        <f t="shared" si="10"/>
        <v>7.9199999999999993E-2</v>
      </c>
      <c r="M142" s="17">
        <f t="shared" si="10"/>
        <v>4.5936000000000005E-2</v>
      </c>
      <c r="N142" s="17">
        <f t="shared" si="10"/>
        <v>4.5936000000000005E-2</v>
      </c>
      <c r="O142" s="17">
        <f t="shared" si="10"/>
        <v>3.2472000000000001E-2</v>
      </c>
    </row>
    <row r="143" spans="1:15" ht="16.5" thickBot="1" x14ac:dyDescent="0.3">
      <c r="A143" s="2" t="s">
        <v>17</v>
      </c>
      <c r="B143" s="17">
        <f t="shared" si="11"/>
        <v>6.7400000000000002E-2</v>
      </c>
      <c r="C143" s="17">
        <f t="shared" si="11"/>
        <v>6.7400000000000002E-2</v>
      </c>
      <c r="D143" s="17">
        <f t="shared" si="11"/>
        <v>6.7400000000000002E-2</v>
      </c>
      <c r="E143" s="17">
        <f t="shared" si="11"/>
        <v>3.9092000000000009E-2</v>
      </c>
      <c r="F143" s="17">
        <f t="shared" si="11"/>
        <v>3.9092000000000009E-2</v>
      </c>
      <c r="G143" s="17">
        <f t="shared" si="11"/>
        <v>2.7634000000000002E-2</v>
      </c>
      <c r="I143" s="50" t="s">
        <v>17</v>
      </c>
      <c r="J143" s="17">
        <f t="shared" si="12"/>
        <v>5.0549999999999998E-2</v>
      </c>
      <c r="K143" s="17">
        <f t="shared" si="10"/>
        <v>5.0549999999999998E-2</v>
      </c>
      <c r="L143" s="17">
        <f t="shared" si="10"/>
        <v>5.0549999999999998E-2</v>
      </c>
      <c r="M143" s="17">
        <f t="shared" si="10"/>
        <v>2.9319000000000005E-2</v>
      </c>
      <c r="N143" s="17">
        <f t="shared" si="10"/>
        <v>2.9319000000000005E-2</v>
      </c>
      <c r="O143" s="17">
        <f t="shared" si="10"/>
        <v>2.0725500000000001E-2</v>
      </c>
    </row>
    <row r="144" spans="1:15" ht="16.5" thickBot="1" x14ac:dyDescent="0.3">
      <c r="A144" s="2" t="s">
        <v>19</v>
      </c>
      <c r="B144" s="17">
        <f t="shared" si="11"/>
        <v>2.7100000000000003E-2</v>
      </c>
      <c r="C144" s="17">
        <f t="shared" si="11"/>
        <v>2.7100000000000003E-2</v>
      </c>
      <c r="D144" s="17">
        <f t="shared" si="11"/>
        <v>2.7100000000000003E-2</v>
      </c>
      <c r="E144" s="17">
        <f t="shared" si="11"/>
        <v>1.5718000000000003E-2</v>
      </c>
      <c r="F144" s="17">
        <f t="shared" si="11"/>
        <v>1.5718000000000003E-2</v>
      </c>
      <c r="G144" s="17">
        <f t="shared" si="11"/>
        <v>1.1111000000000001E-2</v>
      </c>
      <c r="I144" s="50" t="s">
        <v>19</v>
      </c>
      <c r="J144" s="17">
        <f t="shared" si="12"/>
        <v>2.0325000000000003E-2</v>
      </c>
      <c r="K144" s="17">
        <f t="shared" si="10"/>
        <v>2.0325000000000003E-2</v>
      </c>
      <c r="L144" s="17">
        <f t="shared" si="10"/>
        <v>2.0325000000000003E-2</v>
      </c>
      <c r="M144" s="17">
        <f t="shared" si="10"/>
        <v>1.1788500000000002E-2</v>
      </c>
      <c r="N144" s="17">
        <f t="shared" si="10"/>
        <v>1.1788500000000002E-2</v>
      </c>
      <c r="O144" s="17">
        <f t="shared" si="10"/>
        <v>8.3332500000000004E-3</v>
      </c>
    </row>
    <row r="145" spans="1:23" ht="16.5" thickBot="1" x14ac:dyDescent="0.3">
      <c r="A145" s="2" t="s">
        <v>20</v>
      </c>
      <c r="B145" s="17">
        <f t="shared" si="11"/>
        <v>8.8000000000000005E-3</v>
      </c>
      <c r="C145" s="17">
        <f t="shared" si="11"/>
        <v>8.8000000000000005E-3</v>
      </c>
      <c r="D145" s="17">
        <f t="shared" si="11"/>
        <v>8.8000000000000005E-3</v>
      </c>
      <c r="E145" s="17">
        <f t="shared" si="11"/>
        <v>5.1040000000000009E-3</v>
      </c>
      <c r="F145" s="17">
        <f t="shared" si="11"/>
        <v>5.1040000000000009E-3</v>
      </c>
      <c r="G145" s="17">
        <f t="shared" si="11"/>
        <v>3.6080000000000005E-3</v>
      </c>
      <c r="I145" s="50" t="s">
        <v>20</v>
      </c>
      <c r="J145" s="17">
        <f t="shared" si="12"/>
        <v>6.6E-3</v>
      </c>
      <c r="K145" s="17">
        <f t="shared" si="10"/>
        <v>6.6E-3</v>
      </c>
      <c r="L145" s="17">
        <f t="shared" si="10"/>
        <v>6.6E-3</v>
      </c>
      <c r="M145" s="17">
        <f t="shared" si="10"/>
        <v>3.8280000000000007E-3</v>
      </c>
      <c r="N145" s="17">
        <f t="shared" si="10"/>
        <v>3.8280000000000007E-3</v>
      </c>
      <c r="O145" s="17">
        <f t="shared" si="10"/>
        <v>2.7060000000000005E-3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13">5*SUM(B136:B151)</f>
        <v>2.8020000000000005</v>
      </c>
      <c r="C152">
        <f t="shared" si="13"/>
        <v>2.8020000000000005</v>
      </c>
      <c r="D152">
        <f t="shared" si="13"/>
        <v>2.8020000000000005</v>
      </c>
      <c r="E152">
        <f t="shared" si="13"/>
        <v>1.6251600000000002</v>
      </c>
      <c r="F152">
        <f t="shared" si="13"/>
        <v>1.6251600000000002</v>
      </c>
      <c r="G152">
        <f t="shared" si="13"/>
        <v>1.1488200000000002</v>
      </c>
      <c r="J152">
        <f t="shared" ref="J152:O152" si="14">5*SUM(J136:J151)</f>
        <v>2.1014999999999997</v>
      </c>
      <c r="K152">
        <f t="shared" si="14"/>
        <v>2.1014999999999997</v>
      </c>
      <c r="L152">
        <f t="shared" si="14"/>
        <v>2.1014999999999997</v>
      </c>
      <c r="M152">
        <f t="shared" si="14"/>
        <v>1.2188700000000003</v>
      </c>
      <c r="N152">
        <f t="shared" si="14"/>
        <v>1.2188700000000003</v>
      </c>
      <c r="O152">
        <f t="shared" si="14"/>
        <v>0.86161500000000013</v>
      </c>
    </row>
    <row r="158" spans="1:23" ht="15.75" x14ac:dyDescent="0.25">
      <c r="A158" s="36" t="s">
        <v>93</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94" t="s">
        <v>92</v>
      </c>
      <c r="B161" s="96" t="s">
        <v>0</v>
      </c>
      <c r="C161" s="96"/>
      <c r="D161" s="96"/>
      <c r="E161" s="96" t="s">
        <v>1</v>
      </c>
      <c r="F161" s="96"/>
      <c r="G161" s="96"/>
    </row>
    <row r="162" spans="1:14" ht="15.75" x14ac:dyDescent="0.25">
      <c r="A162" s="94"/>
      <c r="B162" s="64" t="s">
        <v>3</v>
      </c>
      <c r="C162" s="64" t="s">
        <v>4</v>
      </c>
      <c r="D162" s="64" t="s">
        <v>5</v>
      </c>
      <c r="E162" s="64" t="s">
        <v>3</v>
      </c>
      <c r="F162" s="64" t="s">
        <v>4</v>
      </c>
      <c r="G162" s="64" t="s">
        <v>5</v>
      </c>
    </row>
    <row r="163" spans="1:14" ht="15.75" x14ac:dyDescent="0.25">
      <c r="A163" s="5" t="s">
        <v>6</v>
      </c>
      <c r="B163" s="61">
        <v>1.0000000000000001E-5</v>
      </c>
      <c r="C163" s="61">
        <v>1.0000000000000001E-5</v>
      </c>
      <c r="D163" s="61">
        <v>1.0000000000000001E-5</v>
      </c>
      <c r="E163" s="61">
        <v>1.0000000000000001E-5</v>
      </c>
      <c r="F163" s="61">
        <v>1.0000000000000001E-5</v>
      </c>
      <c r="G163" s="61">
        <v>1.0000000000000001E-5</v>
      </c>
      <c r="J163">
        <f t="shared" ref="J163:J178" si="15">B163*B54</f>
        <v>1.0000000000000001E-5</v>
      </c>
      <c r="K163">
        <f t="shared" ref="K163:K178" si="16">C163*C54</f>
        <v>0</v>
      </c>
      <c r="L163">
        <f t="shared" ref="L163:L178" si="17">D163*D54</f>
        <v>0</v>
      </c>
    </row>
    <row r="164" spans="1:14" ht="15.75" x14ac:dyDescent="0.25">
      <c r="A164" s="5" t="s">
        <v>9</v>
      </c>
      <c r="B164" s="61">
        <v>1.0000000000000001E-5</v>
      </c>
      <c r="C164" s="61">
        <v>1.0000000000000001E-5</v>
      </c>
      <c r="D164" s="61">
        <v>1.0000000000000001E-5</v>
      </c>
      <c r="E164" s="61">
        <v>1.0000000000000001E-5</v>
      </c>
      <c r="F164" s="61">
        <v>1.0000000000000001E-5</v>
      </c>
      <c r="G164" s="61">
        <v>1.0000000000000001E-5</v>
      </c>
      <c r="J164">
        <f t="shared" si="15"/>
        <v>1.0000000000000001E-5</v>
      </c>
      <c r="K164">
        <f t="shared" si="16"/>
        <v>0</v>
      </c>
      <c r="L164">
        <f t="shared" si="17"/>
        <v>0</v>
      </c>
    </row>
    <row r="165" spans="1:14" ht="15.75" x14ac:dyDescent="0.25">
      <c r="A165" s="5" t="s">
        <v>12</v>
      </c>
      <c r="B165" s="62">
        <v>1.2E-2</v>
      </c>
      <c r="C165" s="62">
        <v>0.12</v>
      </c>
      <c r="D165" s="62">
        <v>1.2</v>
      </c>
      <c r="E165" s="62">
        <v>1.2E-2</v>
      </c>
      <c r="F165" s="62">
        <v>0.12</v>
      </c>
      <c r="G165" s="62">
        <v>1.2</v>
      </c>
      <c r="J165">
        <f t="shared" si="15"/>
        <v>1.176E-2</v>
      </c>
      <c r="K165">
        <f t="shared" si="16"/>
        <v>1.8E-3</v>
      </c>
      <c r="L165">
        <f t="shared" si="17"/>
        <v>6.0000000000000218E-3</v>
      </c>
      <c r="M165">
        <f>SUM(J165:L165)</f>
        <v>1.9560000000000022E-2</v>
      </c>
      <c r="N165">
        <f>1/M165</f>
        <v>51.124744376278059</v>
      </c>
    </row>
    <row r="166" spans="1:14" ht="15.75" x14ac:dyDescent="0.25">
      <c r="A166" s="5" t="s">
        <v>13</v>
      </c>
      <c r="B166" s="62">
        <v>0.82961309523809501</v>
      </c>
      <c r="C166" s="62">
        <v>4.4693308550185904</v>
      </c>
      <c r="D166" s="62">
        <v>12.1863636363636</v>
      </c>
      <c r="E166" s="62">
        <v>0.82961309523809501</v>
      </c>
      <c r="F166" s="62">
        <v>4.4693308550185904</v>
      </c>
      <c r="G166" s="63">
        <v>12.1863636363636</v>
      </c>
      <c r="J166">
        <f t="shared" si="15"/>
        <v>0.4223484848484847</v>
      </c>
      <c r="K166">
        <f t="shared" si="16"/>
        <v>1.8215909090909104</v>
      </c>
      <c r="L166">
        <f t="shared" si="17"/>
        <v>1.0155303030302998</v>
      </c>
      <c r="M166">
        <f t="shared" ref="M166:M178" si="18">SUM(J166:L166)</f>
        <v>3.2594696969696946</v>
      </c>
      <c r="N166">
        <f t="shared" ref="N166:N178" si="19">1/M166</f>
        <v>0.30679837303893109</v>
      </c>
    </row>
    <row r="167" spans="1:14" ht="15.75" x14ac:dyDescent="0.25">
      <c r="A167" s="5" t="s">
        <v>14</v>
      </c>
      <c r="B167" s="62">
        <v>0.87908011869436198</v>
      </c>
      <c r="C167" s="62">
        <v>3.8212025316455702</v>
      </c>
      <c r="D167" s="62">
        <v>13.4262295081967</v>
      </c>
      <c r="E167" s="62">
        <v>0.87908011869436198</v>
      </c>
      <c r="F167" s="62">
        <v>3.8212025316455702</v>
      </c>
      <c r="G167" s="63">
        <v>13.4262295081967</v>
      </c>
      <c r="J167">
        <f t="shared" si="15"/>
        <v>0.41491596638655454</v>
      </c>
      <c r="K167">
        <f t="shared" si="16"/>
        <v>1.6911764705882355</v>
      </c>
      <c r="L167">
        <f t="shared" si="17"/>
        <v>1.1470588235294099</v>
      </c>
      <c r="M167">
        <f t="shared" si="18"/>
        <v>3.2531512605041999</v>
      </c>
      <c r="N167">
        <f t="shared" si="19"/>
        <v>0.30739425250242186</v>
      </c>
    </row>
    <row r="168" spans="1:14" ht="15.75" x14ac:dyDescent="0.25">
      <c r="A168" s="5" t="s">
        <v>15</v>
      </c>
      <c r="B168" s="62">
        <v>0.77027027027026995</v>
      </c>
      <c r="C168" s="62">
        <v>2.56424581005587</v>
      </c>
      <c r="D168" s="62">
        <v>6.9705882352941204</v>
      </c>
      <c r="E168" s="62">
        <v>0.77027027027026995</v>
      </c>
      <c r="F168" s="62">
        <v>2.56424581005587</v>
      </c>
      <c r="G168" s="63">
        <v>6.9705882352941204</v>
      </c>
      <c r="J168">
        <f t="shared" si="15"/>
        <v>0.39310344827586191</v>
      </c>
      <c r="K168">
        <f t="shared" si="16"/>
        <v>1.0551724137931051</v>
      </c>
      <c r="L168">
        <f t="shared" si="17"/>
        <v>0.54482758620689675</v>
      </c>
      <c r="M168">
        <f t="shared" si="18"/>
        <v>1.9931034482758638</v>
      </c>
      <c r="N168">
        <f t="shared" si="19"/>
        <v>0.50173010380622796</v>
      </c>
    </row>
    <row r="169" spans="1:14" ht="15.75" x14ac:dyDescent="0.25">
      <c r="A169" s="5" t="s">
        <v>18</v>
      </c>
      <c r="B169" s="62">
        <v>0.77102803738317804</v>
      </c>
      <c r="C169" s="62">
        <v>2.4793388429752099</v>
      </c>
      <c r="D169" s="62">
        <v>5.8421052631579</v>
      </c>
      <c r="E169" s="62">
        <v>0.77102803738317804</v>
      </c>
      <c r="F169" s="62">
        <v>2.4793388429752099</v>
      </c>
      <c r="G169" s="63">
        <v>5.8421052631579</v>
      </c>
      <c r="J169">
        <f t="shared" si="15"/>
        <v>0.46610169491525449</v>
      </c>
      <c r="K169">
        <f t="shared" si="16"/>
        <v>0.84745762711864525</v>
      </c>
      <c r="L169">
        <f t="shared" si="17"/>
        <v>0.31355932203389858</v>
      </c>
      <c r="M169">
        <f t="shared" si="18"/>
        <v>1.6271186440677983</v>
      </c>
      <c r="N169">
        <f t="shared" si="19"/>
        <v>0.6145833333333327</v>
      </c>
    </row>
    <row r="170" spans="1:14" ht="15.75" x14ac:dyDescent="0.25">
      <c r="A170" s="5" t="s">
        <v>17</v>
      </c>
      <c r="B170" s="62">
        <v>0.77927927927927898</v>
      </c>
      <c r="C170" s="62">
        <v>2.4067796610169498</v>
      </c>
      <c r="D170" s="62">
        <v>6.2222222222222197</v>
      </c>
      <c r="E170" s="62">
        <v>0.77927927927927898</v>
      </c>
      <c r="F170" s="62">
        <v>2.4067796610169498</v>
      </c>
      <c r="G170" s="63">
        <v>6.2222222222222197</v>
      </c>
      <c r="J170">
        <f t="shared" si="15"/>
        <v>0.59655172413793078</v>
      </c>
      <c r="K170">
        <f t="shared" si="16"/>
        <v>0.48965517241379319</v>
      </c>
      <c r="L170">
        <f t="shared" si="17"/>
        <v>0.19310344827586198</v>
      </c>
      <c r="M170">
        <f t="shared" si="18"/>
        <v>1.279310344827586</v>
      </c>
      <c r="N170">
        <f t="shared" si="19"/>
        <v>0.78167115902964968</v>
      </c>
    </row>
    <row r="171" spans="1:14" ht="15.75" x14ac:dyDescent="0.25">
      <c r="A171" s="5" t="s">
        <v>19</v>
      </c>
      <c r="B171" s="62">
        <v>0.841880341880342</v>
      </c>
      <c r="C171" s="62">
        <v>2.4166666666666701</v>
      </c>
      <c r="D171" s="62">
        <v>7.75</v>
      </c>
      <c r="E171" s="62">
        <v>0.841880341880342</v>
      </c>
      <c r="F171" s="62">
        <v>2.4166666666666701</v>
      </c>
      <c r="G171" s="63">
        <v>7.75</v>
      </c>
      <c r="J171">
        <f t="shared" si="15"/>
        <v>0.68881118881118886</v>
      </c>
      <c r="K171">
        <f t="shared" si="16"/>
        <v>0.40559440559440618</v>
      </c>
      <c r="L171">
        <f t="shared" si="17"/>
        <v>0.10839160839160839</v>
      </c>
      <c r="M171">
        <f t="shared" si="18"/>
        <v>1.2027972027972034</v>
      </c>
      <c r="N171">
        <f t="shared" si="19"/>
        <v>0.83139534883720889</v>
      </c>
    </row>
    <row r="172" spans="1:14" ht="15.75" x14ac:dyDescent="0.25">
      <c r="A172" s="5" t="s">
        <v>20</v>
      </c>
      <c r="B172" s="62">
        <v>0.71929824561403499</v>
      </c>
      <c r="C172" s="62">
        <v>2.3250000000000002</v>
      </c>
      <c r="D172" s="62">
        <v>1</v>
      </c>
      <c r="E172" s="62">
        <v>0.71929824561403499</v>
      </c>
      <c r="F172" s="62">
        <v>2.3250000000000002</v>
      </c>
      <c r="G172" s="63">
        <v>1</v>
      </c>
      <c r="J172">
        <f t="shared" si="15"/>
        <v>0.61194029850746257</v>
      </c>
      <c r="K172">
        <f t="shared" si="16"/>
        <v>0.34468992537313536</v>
      </c>
      <c r="L172">
        <f t="shared" si="17"/>
        <v>1E-3</v>
      </c>
      <c r="M172">
        <f t="shared" si="18"/>
        <v>0.95763022388059793</v>
      </c>
      <c r="N172">
        <f t="shared" si="19"/>
        <v>1.0442444015057371</v>
      </c>
    </row>
    <row r="173" spans="1:14" ht="15.75" x14ac:dyDescent="0.25">
      <c r="A173" s="5" t="s">
        <v>21</v>
      </c>
      <c r="B173" s="62">
        <v>0.71929824561403499</v>
      </c>
      <c r="C173" s="62">
        <v>2.3250000000000002</v>
      </c>
      <c r="D173" s="62">
        <v>1</v>
      </c>
      <c r="E173" s="62">
        <v>0.71929824561403499</v>
      </c>
      <c r="F173" s="62">
        <v>2.3250000000000002</v>
      </c>
      <c r="G173" s="63">
        <v>1</v>
      </c>
      <c r="J173">
        <f t="shared" si="15"/>
        <v>0.61194029850746257</v>
      </c>
      <c r="K173">
        <f t="shared" si="16"/>
        <v>0.34468992537313536</v>
      </c>
      <c r="L173">
        <f t="shared" si="17"/>
        <v>1E-3</v>
      </c>
      <c r="M173">
        <f t="shared" si="18"/>
        <v>0.95763022388059793</v>
      </c>
      <c r="N173">
        <f t="shared" si="19"/>
        <v>1.0442444015057371</v>
      </c>
    </row>
    <row r="174" spans="1:14" ht="15.75" x14ac:dyDescent="0.25">
      <c r="A174" s="5" t="s">
        <v>22</v>
      </c>
      <c r="B174" s="62">
        <v>0.71929824561403499</v>
      </c>
      <c r="C174" s="62">
        <v>2.3250000000000002</v>
      </c>
      <c r="D174" s="62">
        <v>1</v>
      </c>
      <c r="E174" s="62">
        <v>0.71929824561403499</v>
      </c>
      <c r="F174" s="62">
        <v>2.3250000000000002</v>
      </c>
      <c r="G174" s="63">
        <v>1</v>
      </c>
      <c r="J174">
        <f t="shared" si="15"/>
        <v>0.61194029850746257</v>
      </c>
      <c r="K174">
        <f t="shared" si="16"/>
        <v>0.34468992537313536</v>
      </c>
      <c r="L174">
        <f t="shared" si="17"/>
        <v>1E-3</v>
      </c>
      <c r="M174">
        <f t="shared" si="18"/>
        <v>0.95763022388059793</v>
      </c>
      <c r="N174">
        <f t="shared" si="19"/>
        <v>1.0442444015057371</v>
      </c>
    </row>
    <row r="175" spans="1:14" ht="15.75" x14ac:dyDescent="0.25">
      <c r="A175" s="16" t="s">
        <v>42</v>
      </c>
      <c r="B175" s="62">
        <v>0.71929824561403499</v>
      </c>
      <c r="C175" s="62">
        <v>2.3250000000000002</v>
      </c>
      <c r="D175" s="62">
        <v>1</v>
      </c>
      <c r="E175" s="62">
        <v>0.71929824561403499</v>
      </c>
      <c r="F175" s="62">
        <v>2.3250000000000002</v>
      </c>
      <c r="G175" s="63">
        <v>1</v>
      </c>
      <c r="J175">
        <f t="shared" si="15"/>
        <v>0.61194029850746257</v>
      </c>
      <c r="K175">
        <f t="shared" si="16"/>
        <v>0.34468992537313536</v>
      </c>
      <c r="L175">
        <f t="shared" si="17"/>
        <v>1E-3</v>
      </c>
      <c r="M175">
        <f t="shared" si="18"/>
        <v>0.95763022388059793</v>
      </c>
      <c r="N175">
        <f t="shared" si="19"/>
        <v>1.0442444015057371</v>
      </c>
    </row>
    <row r="176" spans="1:14" ht="15.75" x14ac:dyDescent="0.25">
      <c r="A176" s="16" t="s">
        <v>43</v>
      </c>
      <c r="B176" s="62">
        <v>0.71929824561403499</v>
      </c>
      <c r="C176" s="62">
        <v>2.3250000000000002</v>
      </c>
      <c r="D176" s="62">
        <v>1</v>
      </c>
      <c r="E176" s="62">
        <v>0.71929824561403499</v>
      </c>
      <c r="F176" s="62">
        <v>2.3250000000000002</v>
      </c>
      <c r="G176" s="63">
        <v>1</v>
      </c>
      <c r="J176">
        <f t="shared" si="15"/>
        <v>0.61194029850746257</v>
      </c>
      <c r="K176">
        <f t="shared" si="16"/>
        <v>0.34468992537313536</v>
      </c>
      <c r="L176">
        <f t="shared" si="17"/>
        <v>1E-3</v>
      </c>
      <c r="M176">
        <f t="shared" si="18"/>
        <v>0.95763022388059793</v>
      </c>
      <c r="N176">
        <f t="shared" si="19"/>
        <v>1.0442444015057371</v>
      </c>
    </row>
    <row r="177" spans="1:28" ht="15.75" x14ac:dyDescent="0.25">
      <c r="A177" s="16" t="s">
        <v>44</v>
      </c>
      <c r="B177" s="62">
        <v>0.71929824561403499</v>
      </c>
      <c r="C177" s="62">
        <v>2.3250000000000002</v>
      </c>
      <c r="D177" s="62">
        <v>1</v>
      </c>
      <c r="E177" s="62">
        <v>0.71929824561403499</v>
      </c>
      <c r="F177" s="62">
        <v>2.3250000000000002</v>
      </c>
      <c r="G177" s="63">
        <v>1</v>
      </c>
      <c r="J177">
        <f t="shared" si="15"/>
        <v>0.61194029850746257</v>
      </c>
      <c r="K177">
        <f t="shared" si="16"/>
        <v>0.34468992537313536</v>
      </c>
      <c r="L177">
        <f t="shared" si="17"/>
        <v>1E-3</v>
      </c>
      <c r="M177">
        <f t="shared" si="18"/>
        <v>0.95763022388059793</v>
      </c>
      <c r="N177">
        <f t="shared" si="19"/>
        <v>1.0442444015057371</v>
      </c>
    </row>
    <row r="178" spans="1:28" ht="15.75" x14ac:dyDescent="0.25">
      <c r="A178" s="16" t="s">
        <v>45</v>
      </c>
      <c r="B178" s="62">
        <v>0.71929824561403499</v>
      </c>
      <c r="C178" s="62">
        <v>2.3250000000000002</v>
      </c>
      <c r="D178" s="62">
        <v>1</v>
      </c>
      <c r="E178" s="62">
        <v>0.71929824561403499</v>
      </c>
      <c r="F178" s="62">
        <v>2.3250000000000002</v>
      </c>
      <c r="G178" s="63">
        <v>1</v>
      </c>
      <c r="H178">
        <f>SUM(B163:D178)/(3*16)</f>
        <v>2.1889244186386922</v>
      </c>
      <c r="J178">
        <f t="shared" si="15"/>
        <v>0.61194029850746257</v>
      </c>
      <c r="K178">
        <f t="shared" si="16"/>
        <v>0.34468992537313536</v>
      </c>
      <c r="L178">
        <f t="shared" si="17"/>
        <v>1E-3</v>
      </c>
      <c r="M178">
        <f t="shared" si="18"/>
        <v>0.95763022388059793</v>
      </c>
      <c r="N178">
        <f t="shared" si="19"/>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8"/>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97"/>
      <c r="B186" s="97"/>
      <c r="C186" s="97"/>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9"/>
      <c r="B187" s="70"/>
      <c r="C187" s="7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7"/>
      <c r="C188" s="67"/>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7"/>
      <c r="C189" s="67"/>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7"/>
      <c r="C190" s="67"/>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94</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90" t="s">
        <v>73</v>
      </c>
      <c r="B198" s="90"/>
      <c r="C198" s="90"/>
      <c r="D198" s="90"/>
      <c r="E198" s="90"/>
      <c r="F198" s="90"/>
    </row>
    <row r="199" spans="1:23" s="39" customFormat="1" ht="15.75" x14ac:dyDescent="0.25">
      <c r="A199" s="98" t="s">
        <v>74</v>
      </c>
      <c r="B199" s="98"/>
      <c r="C199" s="98"/>
      <c r="D199" s="98"/>
      <c r="E199" s="98"/>
      <c r="F199" s="98"/>
    </row>
    <row r="200" spans="1:23" ht="15.75" x14ac:dyDescent="0.25">
      <c r="A200" s="85" t="s">
        <v>46</v>
      </c>
      <c r="B200" s="43"/>
      <c r="C200" s="43"/>
      <c r="D200" s="85" t="s">
        <v>51</v>
      </c>
      <c r="E200" s="85"/>
      <c r="F200" s="85"/>
    </row>
    <row r="201" spans="1:23" ht="15.75" x14ac:dyDescent="0.25">
      <c r="A201" s="85"/>
      <c r="B201" s="43"/>
      <c r="C201" s="44" t="s">
        <v>47</v>
      </c>
      <c r="D201" s="44" t="s">
        <v>48</v>
      </c>
      <c r="E201" s="44" t="s">
        <v>49</v>
      </c>
      <c r="F201" s="44" t="s">
        <v>50</v>
      </c>
      <c r="H201">
        <f>(365.25/7)*2.4</f>
        <v>125.22857142857143</v>
      </c>
    </row>
    <row r="202" spans="1:23" ht="15.75" x14ac:dyDescent="0.25">
      <c r="A202" s="45" t="s">
        <v>25</v>
      </c>
      <c r="B202" s="43"/>
      <c r="C202" s="43"/>
      <c r="D202" s="65">
        <v>0</v>
      </c>
      <c r="E202" s="65">
        <v>0</v>
      </c>
      <c r="F202" s="65">
        <v>0</v>
      </c>
      <c r="H202">
        <f t="shared" ref="H202:H217" si="20">D202*B54</f>
        <v>0</v>
      </c>
      <c r="I202">
        <f t="shared" ref="I202:I217" si="21">E202*C54</f>
        <v>0</v>
      </c>
      <c r="J202">
        <f t="shared" ref="J202:J217" si="22">F202*D54</f>
        <v>0</v>
      </c>
      <c r="N202" s="76" t="s">
        <v>2</v>
      </c>
      <c r="O202" s="93" t="s">
        <v>96</v>
      </c>
      <c r="P202" s="93"/>
      <c r="Q202" s="93"/>
    </row>
    <row r="203" spans="1:23" ht="15.75" x14ac:dyDescent="0.25">
      <c r="A203" s="45" t="s">
        <v>24</v>
      </c>
      <c r="B203" s="43"/>
      <c r="C203" s="43"/>
      <c r="D203" s="65">
        <v>0</v>
      </c>
      <c r="E203" s="65">
        <v>0</v>
      </c>
      <c r="F203" s="65">
        <v>0</v>
      </c>
      <c r="H203">
        <f t="shared" si="20"/>
        <v>0</v>
      </c>
      <c r="I203">
        <f t="shared" si="21"/>
        <v>0</v>
      </c>
      <c r="J203">
        <f t="shared" si="22"/>
        <v>0</v>
      </c>
      <c r="N203" s="45" t="s">
        <v>25</v>
      </c>
      <c r="O203" s="9">
        <v>0</v>
      </c>
      <c r="P203" s="9">
        <v>0</v>
      </c>
      <c r="Q203" s="9">
        <v>0</v>
      </c>
    </row>
    <row r="204" spans="1:23" ht="15.75" x14ac:dyDescent="0.25">
      <c r="A204" s="45" t="s">
        <v>32</v>
      </c>
      <c r="B204" s="43"/>
      <c r="C204" s="43">
        <v>0.05</v>
      </c>
      <c r="D204" s="66">
        <v>3.12</v>
      </c>
      <c r="E204" s="66">
        <v>1.8720000000000001</v>
      </c>
      <c r="F204" s="66">
        <v>1.1232</v>
      </c>
      <c r="H204">
        <f t="shared" si="20"/>
        <v>3.0575999999999999</v>
      </c>
      <c r="I204">
        <f t="shared" si="21"/>
        <v>2.8080000000000001E-2</v>
      </c>
      <c r="J204">
        <f t="shared" si="22"/>
        <v>5.6160000000000203E-3</v>
      </c>
      <c r="K204">
        <f>SUM(H204:J204)</f>
        <v>3.0912959999999998</v>
      </c>
      <c r="N204" s="45" t="s">
        <v>24</v>
      </c>
      <c r="O204" s="9">
        <v>0</v>
      </c>
      <c r="P204" s="9">
        <v>0</v>
      </c>
      <c r="Q204" s="9">
        <v>0</v>
      </c>
    </row>
    <row r="205" spans="1:23" ht="15.75" x14ac:dyDescent="0.25">
      <c r="A205" s="45" t="s">
        <v>33</v>
      </c>
      <c r="B205" s="43"/>
      <c r="C205" s="43">
        <v>0.1</v>
      </c>
      <c r="D205" s="66">
        <v>15.6</v>
      </c>
      <c r="E205" s="66">
        <v>9.36</v>
      </c>
      <c r="F205" s="66">
        <v>5.6159999999999997</v>
      </c>
      <c r="H205">
        <f t="shared" si="20"/>
        <v>7.9418181818181806</v>
      </c>
      <c r="I205">
        <f t="shared" si="21"/>
        <v>3.814909090909091</v>
      </c>
      <c r="J205">
        <f t="shared" si="22"/>
        <v>0.46799999999999986</v>
      </c>
      <c r="K205">
        <f t="shared" ref="K205:K217" si="23">SUM(H205:J205)</f>
        <v>12.224727272727272</v>
      </c>
      <c r="N205" s="45" t="s">
        <v>32</v>
      </c>
      <c r="O205" s="9">
        <v>0</v>
      </c>
      <c r="P205" s="9">
        <v>0</v>
      </c>
      <c r="Q205" s="9">
        <v>0</v>
      </c>
    </row>
    <row r="206" spans="1:23" ht="15.75" x14ac:dyDescent="0.25">
      <c r="A206" s="45" t="s">
        <v>34</v>
      </c>
      <c r="B206" s="46">
        <v>1</v>
      </c>
      <c r="C206" s="43">
        <v>0.4</v>
      </c>
      <c r="D206" s="65">
        <v>62.4</v>
      </c>
      <c r="E206" s="65">
        <v>37.44</v>
      </c>
      <c r="F206" s="65">
        <v>22.463999999999999</v>
      </c>
      <c r="H206">
        <f t="shared" si="20"/>
        <v>29.452100840336129</v>
      </c>
      <c r="I206">
        <f t="shared" si="21"/>
        <v>16.570084033613444</v>
      </c>
      <c r="J206">
        <f t="shared" si="22"/>
        <v>1.9191932773109244</v>
      </c>
      <c r="K206">
        <f t="shared" si="23"/>
        <v>47.941378151260494</v>
      </c>
      <c r="N206" s="45" t="s">
        <v>33</v>
      </c>
      <c r="O206" s="9">
        <f t="shared" ref="O206:O218" si="24">D205/D204</f>
        <v>5</v>
      </c>
      <c r="P206" s="9">
        <f t="shared" ref="P206:P218" si="25">E205/E204</f>
        <v>4.9999999999999991</v>
      </c>
      <c r="Q206" s="9">
        <f t="shared" ref="Q206:Q218" si="26">F205/F204</f>
        <v>5</v>
      </c>
    </row>
    <row r="207" spans="1:23" ht="15.75" x14ac:dyDescent="0.25">
      <c r="A207" s="45" t="s">
        <v>35</v>
      </c>
      <c r="B207" s="46">
        <v>5</v>
      </c>
      <c r="C207" s="47"/>
      <c r="D207" s="66">
        <v>156</v>
      </c>
      <c r="E207" s="66">
        <v>93.6</v>
      </c>
      <c r="F207" s="66">
        <v>56.16</v>
      </c>
      <c r="H207">
        <f t="shared" si="20"/>
        <v>79.613793103448273</v>
      </c>
      <c r="I207">
        <f t="shared" si="21"/>
        <v>38.515862068965518</v>
      </c>
      <c r="J207">
        <f t="shared" si="22"/>
        <v>4.38951724137931</v>
      </c>
      <c r="K207">
        <f t="shared" si="23"/>
        <v>122.5191724137931</v>
      </c>
      <c r="N207" s="45" t="s">
        <v>34</v>
      </c>
      <c r="O207" s="9">
        <f t="shared" si="24"/>
        <v>4</v>
      </c>
      <c r="P207" s="9">
        <f t="shared" si="25"/>
        <v>4</v>
      </c>
      <c r="Q207" s="9">
        <f t="shared" si="26"/>
        <v>4</v>
      </c>
    </row>
    <row r="208" spans="1:23" ht="15.75" x14ac:dyDescent="0.25">
      <c r="A208" s="45" t="s">
        <v>36</v>
      </c>
      <c r="B208" s="46">
        <v>10</v>
      </c>
      <c r="C208" s="43">
        <f t="shared" ref="C208:C217" si="27">EXP(LN(0.5)*B207/10)</f>
        <v>0.70710678118654757</v>
      </c>
      <c r="D208" s="66">
        <v>110.308657865101</v>
      </c>
      <c r="E208" s="66">
        <v>66.185194719060902</v>
      </c>
      <c r="F208" s="66">
        <v>39.711116831436499</v>
      </c>
      <c r="H208">
        <f t="shared" si="20"/>
        <v>66.683764924100601</v>
      </c>
      <c r="I208">
        <f t="shared" si="21"/>
        <v>22.622623053690308</v>
      </c>
      <c r="J208">
        <f t="shared" si="22"/>
        <v>2.1313876265460268</v>
      </c>
      <c r="K208">
        <f t="shared" si="23"/>
        <v>91.437775604336935</v>
      </c>
      <c r="M208" s="39"/>
      <c r="N208" s="45" t="s">
        <v>35</v>
      </c>
      <c r="O208" s="9">
        <f t="shared" si="24"/>
        <v>2.5</v>
      </c>
      <c r="P208" s="9">
        <f t="shared" si="25"/>
        <v>2.5</v>
      </c>
      <c r="Q208" s="9">
        <f t="shared" si="26"/>
        <v>2.5</v>
      </c>
    </row>
    <row r="209" spans="1:17" ht="15.75" x14ac:dyDescent="0.25">
      <c r="A209" s="45" t="s">
        <v>37</v>
      </c>
      <c r="B209" s="46">
        <v>15</v>
      </c>
      <c r="C209" s="43">
        <f t="shared" si="27"/>
        <v>0.5</v>
      </c>
      <c r="D209" s="66">
        <v>78</v>
      </c>
      <c r="E209" s="66">
        <v>46.8</v>
      </c>
      <c r="F209" s="66">
        <v>28.08</v>
      </c>
      <c r="H209">
        <f t="shared" si="20"/>
        <v>59.710344827586205</v>
      </c>
      <c r="I209">
        <f t="shared" si="21"/>
        <v>9.5213793103448268</v>
      </c>
      <c r="J209">
        <f t="shared" si="22"/>
        <v>0.87144827586206886</v>
      </c>
      <c r="K209">
        <f t="shared" si="23"/>
        <v>70.103172413793089</v>
      </c>
      <c r="N209" s="45" t="s">
        <v>36</v>
      </c>
      <c r="O209" s="9">
        <f t="shared" si="24"/>
        <v>0.70710678118654491</v>
      </c>
      <c r="P209" s="9">
        <f t="shared" si="25"/>
        <v>0.70710678118654813</v>
      </c>
      <c r="Q209" s="9">
        <f t="shared" si="26"/>
        <v>0.70710678118654735</v>
      </c>
    </row>
    <row r="210" spans="1:17" ht="15.75" x14ac:dyDescent="0.25">
      <c r="A210" s="45" t="s">
        <v>38</v>
      </c>
      <c r="B210" s="46">
        <v>20</v>
      </c>
      <c r="C210" s="43">
        <f t="shared" si="27"/>
        <v>0.35355339059327379</v>
      </c>
      <c r="D210" s="66">
        <v>55.154328932550698</v>
      </c>
      <c r="E210" s="66">
        <v>33.092597359530401</v>
      </c>
      <c r="F210" s="66">
        <v>19.855558415718299</v>
      </c>
      <c r="H210">
        <f t="shared" si="20"/>
        <v>45.126269126632387</v>
      </c>
      <c r="I210">
        <f t="shared" si="21"/>
        <v>5.5540023540470607</v>
      </c>
      <c r="J210">
        <f t="shared" si="22"/>
        <v>0.27770011770235381</v>
      </c>
      <c r="K210">
        <f t="shared" si="23"/>
        <v>50.957971598381803</v>
      </c>
      <c r="N210" s="45" t="s">
        <v>37</v>
      </c>
      <c r="O210" s="9">
        <f t="shared" si="24"/>
        <v>0.70710678118655024</v>
      </c>
      <c r="P210" s="9">
        <f t="shared" si="25"/>
        <v>0.70710678118654691</v>
      </c>
      <c r="Q210" s="9">
        <f t="shared" si="26"/>
        <v>0.70710678118654768</v>
      </c>
    </row>
    <row r="211" spans="1:17" ht="15.75" x14ac:dyDescent="0.25">
      <c r="A211" s="45" t="s">
        <v>39</v>
      </c>
      <c r="B211" s="46">
        <v>25</v>
      </c>
      <c r="C211" s="43">
        <f t="shared" si="27"/>
        <v>0.25</v>
      </c>
      <c r="D211" s="66">
        <v>39</v>
      </c>
      <c r="E211" s="66">
        <v>23.4</v>
      </c>
      <c r="F211" s="66">
        <v>14.04</v>
      </c>
      <c r="H211">
        <f t="shared" si="20"/>
        <v>33.179104477611936</v>
      </c>
      <c r="I211">
        <f t="shared" si="21"/>
        <v>3.4691373134328458</v>
      </c>
      <c r="J211">
        <f t="shared" si="22"/>
        <v>1.4039999999999999E-2</v>
      </c>
      <c r="K211">
        <f t="shared" si="23"/>
        <v>36.662281791044784</v>
      </c>
      <c r="N211" s="45" t="s">
        <v>38</v>
      </c>
      <c r="O211" s="9">
        <f t="shared" si="24"/>
        <v>0.70710678118654735</v>
      </c>
      <c r="P211" s="9">
        <f t="shared" si="25"/>
        <v>0.70710678118654713</v>
      </c>
      <c r="Q211" s="9">
        <f t="shared" si="26"/>
        <v>0.70710678118654913</v>
      </c>
    </row>
    <row r="212" spans="1:17" ht="15.75" x14ac:dyDescent="0.25">
      <c r="A212" s="45" t="s">
        <v>40</v>
      </c>
      <c r="B212" s="46">
        <v>30</v>
      </c>
      <c r="C212" s="43">
        <f t="shared" si="27"/>
        <v>0.17677669529663689</v>
      </c>
      <c r="D212" s="66">
        <v>27.577164466275399</v>
      </c>
      <c r="E212" s="66">
        <v>16.546298679765201</v>
      </c>
      <c r="F212" s="66">
        <v>9.92777920785913</v>
      </c>
      <c r="H212">
        <f t="shared" si="20"/>
        <v>23.461169769816379</v>
      </c>
      <c r="I212">
        <f t="shared" si="21"/>
        <v>2.4530505191956449</v>
      </c>
      <c r="J212">
        <f t="shared" si="22"/>
        <v>9.9277792078591304E-3</v>
      </c>
      <c r="K212">
        <f t="shared" si="23"/>
        <v>25.924148068219885</v>
      </c>
      <c r="N212" s="45" t="s">
        <v>39</v>
      </c>
      <c r="O212" s="9">
        <f t="shared" si="24"/>
        <v>0.70710678118654768</v>
      </c>
      <c r="P212" s="9">
        <f t="shared" si="25"/>
        <v>0.70710678118654802</v>
      </c>
      <c r="Q212" s="9">
        <f t="shared" si="26"/>
        <v>0.70710678118654591</v>
      </c>
    </row>
    <row r="213" spans="1:17" ht="15.75" x14ac:dyDescent="0.25">
      <c r="A213" s="45" t="s">
        <v>41</v>
      </c>
      <c r="B213" s="46">
        <v>35</v>
      </c>
      <c r="C213" s="43">
        <f t="shared" si="27"/>
        <v>0.12500000000000003</v>
      </c>
      <c r="D213" s="66">
        <v>19.5</v>
      </c>
      <c r="E213" s="66">
        <v>11.7</v>
      </c>
      <c r="F213" s="66">
        <v>7.02</v>
      </c>
      <c r="H213">
        <f t="shared" si="20"/>
        <v>16.589552238805968</v>
      </c>
      <c r="I213">
        <f t="shared" si="21"/>
        <v>1.7345686567164229</v>
      </c>
      <c r="J213">
        <f t="shared" si="22"/>
        <v>7.0199999999999993E-3</v>
      </c>
      <c r="K213">
        <f t="shared" si="23"/>
        <v>18.331140895522392</v>
      </c>
      <c r="N213" s="45" t="s">
        <v>40</v>
      </c>
      <c r="O213" s="9">
        <f t="shared" si="24"/>
        <v>0.70710678118654868</v>
      </c>
      <c r="P213" s="9">
        <f t="shared" si="25"/>
        <v>0.70710678118654713</v>
      </c>
      <c r="Q213" s="9">
        <f t="shared" si="26"/>
        <v>0.70710678118654779</v>
      </c>
    </row>
    <row r="214" spans="1:17" ht="15.75" x14ac:dyDescent="0.25">
      <c r="A214" s="45" t="s">
        <v>42</v>
      </c>
      <c r="B214" s="46">
        <v>40</v>
      </c>
      <c r="C214" s="43">
        <f>EXP(LN(0.5)*B213/10)</f>
        <v>8.8388347648318447E-2</v>
      </c>
      <c r="D214" s="66">
        <v>13.788582233137699</v>
      </c>
      <c r="E214" s="66">
        <v>8.2731493398826093</v>
      </c>
      <c r="F214" s="66">
        <v>4.9638896039295597</v>
      </c>
      <c r="H214">
        <f t="shared" si="20"/>
        <v>11.73058488490819</v>
      </c>
      <c r="I214">
        <f t="shared" si="21"/>
        <v>1.2265252595978238</v>
      </c>
      <c r="J214">
        <f t="shared" si="22"/>
        <v>4.96388960392956E-3</v>
      </c>
      <c r="K214">
        <f t="shared" si="23"/>
        <v>12.962074034109945</v>
      </c>
      <c r="N214" s="45" t="s">
        <v>41</v>
      </c>
      <c r="O214" s="9">
        <f t="shared" si="24"/>
        <v>0.70710678118654635</v>
      </c>
      <c r="P214" s="9">
        <f t="shared" si="25"/>
        <v>0.70710678118654802</v>
      </c>
      <c r="Q214" s="9">
        <f t="shared" si="26"/>
        <v>0.70710678118654724</v>
      </c>
    </row>
    <row r="215" spans="1:17" ht="15.75" x14ac:dyDescent="0.25">
      <c r="A215" s="45" t="s">
        <v>43</v>
      </c>
      <c r="B215" s="46">
        <v>45</v>
      </c>
      <c r="C215" s="43">
        <f t="shared" si="27"/>
        <v>6.25E-2</v>
      </c>
      <c r="D215" s="66">
        <v>9.75</v>
      </c>
      <c r="E215" s="66">
        <v>5.85</v>
      </c>
      <c r="F215" s="66">
        <v>3.51</v>
      </c>
      <c r="H215">
        <f t="shared" si="20"/>
        <v>8.2947761194029841</v>
      </c>
      <c r="I215">
        <f t="shared" si="21"/>
        <v>0.86728432835821145</v>
      </c>
      <c r="J215">
        <f t="shared" si="22"/>
        <v>3.5099999999999997E-3</v>
      </c>
      <c r="K215">
        <f t="shared" si="23"/>
        <v>9.1655704477611959</v>
      </c>
      <c r="N215" s="45" t="s">
        <v>42</v>
      </c>
      <c r="O215" s="9">
        <f t="shared" si="24"/>
        <v>0.70710678118654868</v>
      </c>
      <c r="P215" s="9">
        <f t="shared" si="25"/>
        <v>0.70710678118654779</v>
      </c>
      <c r="Q215" s="9">
        <f t="shared" si="26"/>
        <v>0.70710678118654702</v>
      </c>
    </row>
    <row r="216" spans="1:17" ht="15.75" x14ac:dyDescent="0.25">
      <c r="A216" s="45" t="s">
        <v>44</v>
      </c>
      <c r="B216" s="46">
        <v>50</v>
      </c>
      <c r="C216" s="43">
        <f t="shared" si="27"/>
        <v>4.4194173824159223E-2</v>
      </c>
      <c r="D216" s="66">
        <v>6.8942911165688399</v>
      </c>
      <c r="E216" s="66">
        <v>4.1365746699413002</v>
      </c>
      <c r="F216" s="66">
        <v>2.4819448019647798</v>
      </c>
      <c r="H216">
        <f t="shared" si="20"/>
        <v>5.8652924424540869</v>
      </c>
      <c r="I216">
        <f t="shared" si="21"/>
        <v>0.61326262979891122</v>
      </c>
      <c r="J216">
        <f t="shared" si="22"/>
        <v>2.48194480196478E-3</v>
      </c>
      <c r="K216">
        <f t="shared" si="23"/>
        <v>6.4810370170549634</v>
      </c>
      <c r="N216" s="45" t="s">
        <v>43</v>
      </c>
      <c r="O216" s="9">
        <f t="shared" si="24"/>
        <v>0.70710678118654635</v>
      </c>
      <c r="P216" s="9">
        <f t="shared" si="25"/>
        <v>0.70710678118654724</v>
      </c>
      <c r="Q216" s="9">
        <f t="shared" si="26"/>
        <v>0.70710678118654802</v>
      </c>
    </row>
    <row r="217" spans="1:17" ht="15.75" x14ac:dyDescent="0.25">
      <c r="A217" s="45" t="s">
        <v>45</v>
      </c>
      <c r="B217" s="46">
        <v>55</v>
      </c>
      <c r="C217" s="43">
        <f t="shared" si="27"/>
        <v>3.125E-2</v>
      </c>
      <c r="D217" s="66">
        <v>4.875</v>
      </c>
      <c r="E217" s="66">
        <v>2.9249999999999998</v>
      </c>
      <c r="F217" s="66">
        <v>1.7549999999999999</v>
      </c>
      <c r="H217">
        <f t="shared" si="20"/>
        <v>4.147388059701492</v>
      </c>
      <c r="I217">
        <f t="shared" si="21"/>
        <v>0.43364216417910573</v>
      </c>
      <c r="J217">
        <f t="shared" si="22"/>
        <v>1.7549999999999998E-3</v>
      </c>
      <c r="K217">
        <f t="shared" si="23"/>
        <v>4.5827852238805979</v>
      </c>
      <c r="N217" s="45" t="s">
        <v>44</v>
      </c>
      <c r="O217" s="9">
        <f t="shared" si="24"/>
        <v>0.70710678118654768</v>
      </c>
      <c r="P217" s="9">
        <f t="shared" si="25"/>
        <v>0.70710678118654713</v>
      </c>
      <c r="Q217" s="9">
        <f t="shared" si="26"/>
        <v>0.70710678118654702</v>
      </c>
    </row>
    <row r="218" spans="1:17" ht="15.75" x14ac:dyDescent="0.25">
      <c r="A218" s="43"/>
      <c r="B218" s="46"/>
      <c r="C218" s="43"/>
      <c r="D218" s="48"/>
      <c r="E218" s="48"/>
      <c r="F218" s="48"/>
      <c r="K218">
        <f>AVERAGE(K204:K217)</f>
        <v>36.598895066563315</v>
      </c>
      <c r="L218">
        <f>K218/(365.25/7)</f>
        <v>0.70141619566308888</v>
      </c>
      <c r="N218" s="45" t="s">
        <v>45</v>
      </c>
      <c r="O218" s="9">
        <f t="shared" si="24"/>
        <v>0.70710678118654735</v>
      </c>
      <c r="P218" s="9">
        <f t="shared" si="25"/>
        <v>0.70710678118654802</v>
      </c>
      <c r="Q218" s="9">
        <f t="shared" si="26"/>
        <v>0.70710678118654802</v>
      </c>
    </row>
    <row r="219" spans="1:17" ht="15.75" x14ac:dyDescent="0.25">
      <c r="A219" s="86" t="s">
        <v>75</v>
      </c>
      <c r="B219" s="86"/>
      <c r="C219" s="86"/>
      <c r="D219" s="86"/>
      <c r="E219" s="86"/>
      <c r="F219" s="86"/>
    </row>
    <row r="220" spans="1:17" ht="15.75" x14ac:dyDescent="0.25">
      <c r="A220" s="95" t="s">
        <v>2</v>
      </c>
      <c r="B220" s="43"/>
      <c r="C220" s="43"/>
      <c r="D220" s="85" t="s">
        <v>51</v>
      </c>
      <c r="E220" s="85"/>
      <c r="F220" s="85"/>
    </row>
    <row r="221" spans="1:17" ht="15.75" x14ac:dyDescent="0.25">
      <c r="A221" s="95"/>
      <c r="B221" s="43"/>
      <c r="C221" s="44" t="s">
        <v>47</v>
      </c>
      <c r="D221" s="44" t="s">
        <v>48</v>
      </c>
      <c r="E221" s="44" t="s">
        <v>49</v>
      </c>
      <c r="F221" s="44" t="s">
        <v>50</v>
      </c>
    </row>
    <row r="222" spans="1:17" ht="15.75" x14ac:dyDescent="0.25">
      <c r="A222" s="45" t="s">
        <v>25</v>
      </c>
      <c r="B222" s="43"/>
      <c r="C222" s="43"/>
      <c r="D222" s="65">
        <v>0</v>
      </c>
      <c r="E222" s="65">
        <v>0</v>
      </c>
      <c r="F222" s="65">
        <v>0</v>
      </c>
      <c r="N222" s="76" t="s">
        <v>2</v>
      </c>
      <c r="O222" s="93" t="s">
        <v>95</v>
      </c>
      <c r="P222" s="93"/>
      <c r="Q222" s="93"/>
    </row>
    <row r="223" spans="1:17" ht="15.75" x14ac:dyDescent="0.25">
      <c r="A223" s="45" t="s">
        <v>24</v>
      </c>
      <c r="B223" s="43"/>
      <c r="C223" s="43"/>
      <c r="D223" s="65">
        <v>0</v>
      </c>
      <c r="E223" s="65">
        <v>0</v>
      </c>
      <c r="F223" s="65">
        <v>0</v>
      </c>
      <c r="N223" s="45" t="s">
        <v>25</v>
      </c>
      <c r="O223" s="9">
        <v>0</v>
      </c>
      <c r="P223" s="9">
        <v>0</v>
      </c>
      <c r="Q223" s="9">
        <v>0</v>
      </c>
    </row>
    <row r="224" spans="1:17" ht="15.75" x14ac:dyDescent="0.25">
      <c r="A224" s="45" t="s">
        <v>32</v>
      </c>
      <c r="B224" s="43"/>
      <c r="C224" s="43">
        <v>0.05</v>
      </c>
      <c r="D224" s="65">
        <v>7.8</v>
      </c>
      <c r="E224" s="65">
        <v>4.68</v>
      </c>
      <c r="F224" s="65">
        <v>2.8079999999999998</v>
      </c>
      <c r="N224" s="45" t="s">
        <v>24</v>
      </c>
      <c r="O224" s="9">
        <v>0</v>
      </c>
      <c r="P224" s="9">
        <v>0</v>
      </c>
      <c r="Q224" s="9">
        <v>0</v>
      </c>
    </row>
    <row r="225" spans="1:17" ht="15.75" x14ac:dyDescent="0.25">
      <c r="A225" s="45" t="s">
        <v>33</v>
      </c>
      <c r="B225" s="43"/>
      <c r="C225" s="43">
        <v>0.1</v>
      </c>
      <c r="D225" s="66">
        <v>18.72</v>
      </c>
      <c r="E225" s="66">
        <v>11.231999999999999</v>
      </c>
      <c r="F225" s="66">
        <v>6.7392000000000003</v>
      </c>
      <c r="N225" s="45" t="s">
        <v>32</v>
      </c>
      <c r="O225" s="9">
        <v>0</v>
      </c>
      <c r="P225" s="9">
        <v>0</v>
      </c>
      <c r="Q225" s="9">
        <v>0</v>
      </c>
    </row>
    <row r="226" spans="1:17" ht="15.75" x14ac:dyDescent="0.25">
      <c r="A226" s="45" t="s">
        <v>34</v>
      </c>
      <c r="B226" s="46">
        <v>1</v>
      </c>
      <c r="C226" s="43">
        <v>0.4</v>
      </c>
      <c r="D226" s="65">
        <v>74.88</v>
      </c>
      <c r="E226" s="65">
        <v>44.927999999999997</v>
      </c>
      <c r="F226" s="65">
        <v>26.956800000000001</v>
      </c>
      <c r="N226" s="45" t="s">
        <v>33</v>
      </c>
      <c r="O226" s="9">
        <f t="shared" ref="O226:O238" si="28">D225/D224</f>
        <v>2.4</v>
      </c>
      <c r="P226" s="9">
        <f t="shared" ref="P226:P238" si="29">E225/E224</f>
        <v>2.4</v>
      </c>
      <c r="Q226" s="9">
        <f t="shared" ref="Q226:Q238" si="30">F225/F224</f>
        <v>2.4000000000000004</v>
      </c>
    </row>
    <row r="227" spans="1:17" ht="15.75" x14ac:dyDescent="0.25">
      <c r="A227" s="45" t="s">
        <v>35</v>
      </c>
      <c r="B227" s="46">
        <v>5</v>
      </c>
      <c r="C227" s="47"/>
      <c r="D227" s="65">
        <v>140.4</v>
      </c>
      <c r="E227" s="65">
        <v>84.24</v>
      </c>
      <c r="F227" s="65">
        <v>50.543999999999997</v>
      </c>
      <c r="N227" s="45" t="s">
        <v>34</v>
      </c>
      <c r="O227" s="9">
        <f t="shared" si="28"/>
        <v>4</v>
      </c>
      <c r="P227" s="9">
        <f t="shared" si="29"/>
        <v>4</v>
      </c>
      <c r="Q227" s="9">
        <f t="shared" si="30"/>
        <v>4</v>
      </c>
    </row>
    <row r="228" spans="1:17" ht="15.75" x14ac:dyDescent="0.25">
      <c r="A228" s="45" t="s">
        <v>36</v>
      </c>
      <c r="B228" s="46">
        <v>10</v>
      </c>
      <c r="C228" s="43">
        <f t="shared" ref="C228:C237" si="31">EXP(LN(0.5)*B227/10)</f>
        <v>0.70710678118654757</v>
      </c>
      <c r="D228" s="65">
        <v>99.277792078591304</v>
      </c>
      <c r="E228" s="65">
        <v>59.566675247154798</v>
      </c>
      <c r="F228" s="65">
        <v>35.740005148292902</v>
      </c>
      <c r="N228" s="45" t="s">
        <v>35</v>
      </c>
      <c r="O228" s="9">
        <f t="shared" si="28"/>
        <v>1.8750000000000002</v>
      </c>
      <c r="P228" s="9">
        <f t="shared" si="29"/>
        <v>1.875</v>
      </c>
      <c r="Q228" s="9">
        <f t="shared" si="30"/>
        <v>1.8749999999999998</v>
      </c>
    </row>
    <row r="229" spans="1:17" ht="15.75" x14ac:dyDescent="0.25">
      <c r="A229" s="45" t="s">
        <v>37</v>
      </c>
      <c r="B229" s="46">
        <v>15</v>
      </c>
      <c r="C229" s="43">
        <f t="shared" si="31"/>
        <v>0.5</v>
      </c>
      <c r="D229" s="65">
        <v>70.2</v>
      </c>
      <c r="E229" s="65">
        <v>42.12</v>
      </c>
      <c r="F229" s="65">
        <v>25.271999999999998</v>
      </c>
      <c r="N229" s="45" t="s">
        <v>36</v>
      </c>
      <c r="O229" s="9">
        <f t="shared" si="28"/>
        <v>0.70710678118654768</v>
      </c>
      <c r="P229" s="9">
        <f t="shared" si="29"/>
        <v>0.70710678118654802</v>
      </c>
      <c r="Q229" s="9">
        <f t="shared" si="30"/>
        <v>0.70710678118654846</v>
      </c>
    </row>
    <row r="230" spans="1:17" ht="15.75" x14ac:dyDescent="0.25">
      <c r="A230" s="45" t="s">
        <v>38</v>
      </c>
      <c r="B230" s="46">
        <v>20</v>
      </c>
      <c r="C230" s="43">
        <f t="shared" si="31"/>
        <v>0.35355339059327379</v>
      </c>
      <c r="D230" s="65">
        <v>49.638896039295602</v>
      </c>
      <c r="E230" s="65">
        <v>29.783337623577399</v>
      </c>
      <c r="F230" s="65">
        <v>17.870002574146401</v>
      </c>
      <c r="N230" s="45" t="s">
        <v>37</v>
      </c>
      <c r="O230" s="9">
        <f t="shared" si="28"/>
        <v>0.70710678118654735</v>
      </c>
      <c r="P230" s="9">
        <f t="shared" si="29"/>
        <v>0.70710678118654702</v>
      </c>
      <c r="Q230" s="9">
        <f t="shared" si="30"/>
        <v>0.70710678118654657</v>
      </c>
    </row>
    <row r="231" spans="1:17" ht="15.75" x14ac:dyDescent="0.25">
      <c r="A231" s="45" t="s">
        <v>39</v>
      </c>
      <c r="B231" s="46">
        <v>25</v>
      </c>
      <c r="C231" s="43">
        <f t="shared" si="31"/>
        <v>0.25</v>
      </c>
      <c r="D231" s="65">
        <v>35.1</v>
      </c>
      <c r="E231" s="65">
        <v>21.06</v>
      </c>
      <c r="F231" s="65">
        <v>12.635999999999999</v>
      </c>
      <c r="N231" s="45" t="s">
        <v>38</v>
      </c>
      <c r="O231" s="9">
        <f t="shared" si="28"/>
        <v>0.70710678118654702</v>
      </c>
      <c r="P231" s="9">
        <f t="shared" si="29"/>
        <v>0.70710678118654802</v>
      </c>
      <c r="Q231" s="9">
        <f t="shared" si="30"/>
        <v>0.70710678118654646</v>
      </c>
    </row>
    <row r="232" spans="1:17" ht="15.75" x14ac:dyDescent="0.25">
      <c r="A232" s="45" t="s">
        <v>40</v>
      </c>
      <c r="B232" s="46">
        <v>30</v>
      </c>
      <c r="C232" s="43">
        <f t="shared" si="31"/>
        <v>0.17677669529663689</v>
      </c>
      <c r="D232" s="65">
        <v>27.577164466275399</v>
      </c>
      <c r="E232" s="65">
        <v>16.546298679765201</v>
      </c>
      <c r="F232" s="65">
        <v>9.92777920785913</v>
      </c>
      <c r="N232" s="45" t="s">
        <v>39</v>
      </c>
      <c r="O232" s="9">
        <f t="shared" si="28"/>
        <v>0.70710678118654802</v>
      </c>
      <c r="P232" s="9">
        <f t="shared" si="29"/>
        <v>0.70710678118654702</v>
      </c>
      <c r="Q232" s="9">
        <f t="shared" si="30"/>
        <v>0.70710678118654857</v>
      </c>
    </row>
    <row r="233" spans="1:17" ht="15.75" x14ac:dyDescent="0.25">
      <c r="A233" s="45" t="s">
        <v>41</v>
      </c>
      <c r="B233" s="46">
        <v>35</v>
      </c>
      <c r="C233" s="43">
        <f t="shared" si="31"/>
        <v>0.12500000000000003</v>
      </c>
      <c r="D233" s="65">
        <v>19.5</v>
      </c>
      <c r="E233" s="65">
        <v>11.7</v>
      </c>
      <c r="F233" s="65">
        <v>7.02</v>
      </c>
      <c r="N233" s="45" t="s">
        <v>40</v>
      </c>
      <c r="O233" s="9">
        <f t="shared" si="28"/>
        <v>0.78567420131838739</v>
      </c>
      <c r="P233" s="9">
        <f t="shared" si="29"/>
        <v>0.78567420131838561</v>
      </c>
      <c r="Q233" s="9">
        <f t="shared" si="30"/>
        <v>0.78567420131838639</v>
      </c>
    </row>
    <row r="234" spans="1:17" ht="15.75" x14ac:dyDescent="0.25">
      <c r="A234" s="45" t="s">
        <v>42</v>
      </c>
      <c r="B234" s="46">
        <v>40</v>
      </c>
      <c r="C234" s="43">
        <f t="shared" si="31"/>
        <v>8.8388347648318447E-2</v>
      </c>
      <c r="D234" s="65">
        <v>13.788582233137699</v>
      </c>
      <c r="E234" s="65">
        <v>8.2731493398826093</v>
      </c>
      <c r="F234" s="65">
        <v>4.9638896039295597</v>
      </c>
      <c r="N234" s="45" t="s">
        <v>41</v>
      </c>
      <c r="O234" s="9">
        <f t="shared" si="28"/>
        <v>0.70710678118654635</v>
      </c>
      <c r="P234" s="9">
        <f t="shared" si="29"/>
        <v>0.70710678118654802</v>
      </c>
      <c r="Q234" s="9">
        <f t="shared" si="30"/>
        <v>0.70710678118654724</v>
      </c>
    </row>
    <row r="235" spans="1:17" ht="15.75" x14ac:dyDescent="0.25">
      <c r="A235" s="45" t="s">
        <v>43</v>
      </c>
      <c r="B235" s="46">
        <v>45</v>
      </c>
      <c r="C235" s="43">
        <f t="shared" si="31"/>
        <v>6.25E-2</v>
      </c>
      <c r="D235" s="65">
        <v>9.75</v>
      </c>
      <c r="E235" s="65">
        <v>5.85</v>
      </c>
      <c r="F235" s="65">
        <v>3.51</v>
      </c>
      <c r="N235" s="45" t="s">
        <v>42</v>
      </c>
      <c r="O235" s="9">
        <f t="shared" si="28"/>
        <v>0.70710678118654868</v>
      </c>
      <c r="P235" s="9">
        <f t="shared" si="29"/>
        <v>0.70710678118654779</v>
      </c>
      <c r="Q235" s="9">
        <f t="shared" si="30"/>
        <v>0.70710678118654702</v>
      </c>
    </row>
    <row r="236" spans="1:17" ht="15.75" x14ac:dyDescent="0.25">
      <c r="A236" s="45" t="s">
        <v>44</v>
      </c>
      <c r="B236" s="46">
        <v>50</v>
      </c>
      <c r="C236" s="43">
        <f>EXP(LN(0.5)*B235/10)</f>
        <v>4.4194173824159223E-2</v>
      </c>
      <c r="D236" s="65">
        <v>6.8942911165688399</v>
      </c>
      <c r="E236" s="65">
        <v>4.1365746699413002</v>
      </c>
      <c r="F236" s="65">
        <v>2.4819448019647798</v>
      </c>
      <c r="N236" s="45" t="s">
        <v>43</v>
      </c>
      <c r="O236" s="9">
        <f t="shared" si="28"/>
        <v>0.70710678118654635</v>
      </c>
      <c r="P236" s="9">
        <f t="shared" si="29"/>
        <v>0.70710678118654724</v>
      </c>
      <c r="Q236" s="9">
        <f t="shared" si="30"/>
        <v>0.70710678118654802</v>
      </c>
    </row>
    <row r="237" spans="1:17" ht="15.75" x14ac:dyDescent="0.25">
      <c r="A237" s="45" t="s">
        <v>45</v>
      </c>
      <c r="B237" s="46">
        <v>55</v>
      </c>
      <c r="C237" s="43">
        <f t="shared" si="31"/>
        <v>3.125E-2</v>
      </c>
      <c r="D237" s="65">
        <v>4.875</v>
      </c>
      <c r="E237" s="65">
        <v>2.9249999999999998</v>
      </c>
      <c r="F237" s="65">
        <v>1.7549999999999999</v>
      </c>
      <c r="N237" s="45" t="s">
        <v>44</v>
      </c>
      <c r="O237" s="9">
        <f t="shared" si="28"/>
        <v>0.70710678118654768</v>
      </c>
      <c r="P237" s="9">
        <f t="shared" si="29"/>
        <v>0.70710678118654713</v>
      </c>
      <c r="Q237" s="9">
        <f t="shared" si="30"/>
        <v>0.70710678118654702</v>
      </c>
    </row>
    <row r="238" spans="1:17" ht="15.75" x14ac:dyDescent="0.25">
      <c r="A238" s="35"/>
      <c r="B238" s="35"/>
      <c r="C238" s="42"/>
      <c r="D238" s="35"/>
      <c r="E238" s="35"/>
      <c r="F238" s="35"/>
      <c r="N238" s="45" t="s">
        <v>45</v>
      </c>
      <c r="O238" s="9">
        <f t="shared" si="28"/>
        <v>0.70710678118654735</v>
      </c>
      <c r="P238" s="9">
        <f t="shared" si="29"/>
        <v>0.70710678118654802</v>
      </c>
      <c r="Q238" s="9">
        <f t="shared" si="30"/>
        <v>0.70710678118654802</v>
      </c>
    </row>
    <row r="239" spans="1:17" ht="15.75" x14ac:dyDescent="0.25">
      <c r="A239" s="74"/>
      <c r="B239" s="20"/>
      <c r="C239" s="20"/>
      <c r="D239" s="20"/>
      <c r="E239" s="75"/>
      <c r="F239" s="35"/>
    </row>
    <row r="240" spans="1:17" ht="15.75" x14ac:dyDescent="0.25">
      <c r="A240" s="69"/>
      <c r="B240" s="70"/>
      <c r="C240" s="70"/>
      <c r="D240" s="70"/>
      <c r="E240" s="75"/>
      <c r="F240" s="35"/>
    </row>
    <row r="241" spans="1:5" ht="15.75" x14ac:dyDescent="0.25">
      <c r="A241" s="6"/>
      <c r="B241" s="67"/>
      <c r="C241" s="67"/>
      <c r="D241" s="67"/>
      <c r="E241" s="25"/>
    </row>
    <row r="242" spans="1:5" ht="15.75" x14ac:dyDescent="0.25">
      <c r="A242" s="6"/>
      <c r="B242" s="67"/>
      <c r="C242" s="67"/>
      <c r="D242" s="67"/>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5">
    <mergeCell ref="V87:AC87"/>
    <mergeCell ref="U87:U88"/>
    <mergeCell ref="B81:I82"/>
    <mergeCell ref="U82:U83"/>
    <mergeCell ref="K81:K83"/>
    <mergeCell ref="U81:AC81"/>
    <mergeCell ref="L81:S82"/>
    <mergeCell ref="V82:AC82"/>
    <mergeCell ref="O222:Q222"/>
    <mergeCell ref="O202:Q202"/>
    <mergeCell ref="D4:E4"/>
    <mergeCell ref="A161:A162"/>
    <mergeCell ref="A220:A221"/>
    <mergeCell ref="B161:D161"/>
    <mergeCell ref="E161:G161"/>
    <mergeCell ref="A186:C186"/>
    <mergeCell ref="A198:F198"/>
    <mergeCell ref="A199:F199"/>
    <mergeCell ref="D200:F200"/>
    <mergeCell ref="D220:F220"/>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2020-01-02T21:35:09Z</dcterms:modified>
</cp:coreProperties>
</file>