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0" i="1" l="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B224" i="1" l="1"/>
  <c r="B205" i="1"/>
  <c r="B207" i="1" l="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06" i="1"/>
  <c r="B203" i="1"/>
  <c r="C203" i="1"/>
  <c r="D203" i="1"/>
  <c r="B204" i="1"/>
  <c r="C202" i="1"/>
  <c r="D202" i="1"/>
  <c r="B202" i="1"/>
  <c r="D223" i="1" l="1"/>
  <c r="D227" i="1"/>
  <c r="D228" i="1"/>
  <c r="D229" i="1"/>
  <c r="D230" i="1"/>
  <c r="D231" i="1"/>
  <c r="D232" i="1"/>
  <c r="D233" i="1"/>
  <c r="D234" i="1"/>
  <c r="D235" i="1"/>
  <c r="D236" i="1"/>
  <c r="D237" i="1"/>
  <c r="D222" i="1"/>
  <c r="C223" i="1"/>
  <c r="C224" i="1"/>
  <c r="C204" i="1" s="1"/>
  <c r="C225" i="1"/>
  <c r="C226" i="1"/>
  <c r="C207" i="1" s="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D224" i="1" l="1"/>
  <c r="D204" i="1" s="1"/>
  <c r="D226" i="1"/>
  <c r="D207" i="1" s="1"/>
  <c r="C205" i="1"/>
  <c r="C206" i="1"/>
  <c r="D225" i="1"/>
  <c r="BJ99" i="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D205" i="1" l="1"/>
  <c r="D206"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<sst xmlns="http://schemas.openxmlformats.org/spreadsheetml/2006/main" count="408" uniqueCount="108">
  <si>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</si>
  <si>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</si>
  <si>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</si>
  <si>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</si>
  <si>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</si>
  <si>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</si>
  <si>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</si>
  <si>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</si>
  <si>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</si>
  <si>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</si>
  <si>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</si>
  <si>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</si>
  <si>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</si>
  <si>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</si>
  <si>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</si>
  <si>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</si>
  <si>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</si>
  <si>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</si>
  <si>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</si>
  <si>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</si>
  <si>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</si>
  <si>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</si>
  <si>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</si>
  <si>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</si>
  <si>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</si>
  <si>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</si>
  <si>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</si>
  <si>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</si>
  <si>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</si>
  <si>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</si>
  <si>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</si>
  <si>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</si>
  <si>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</si>
  <si>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</si>
  <si>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</si>
  <si>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</si>
  <si>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</si>
  <si>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</si>
  <si>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</si>
  <si>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</si>
  <si>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</si>
  <si>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</si>
  <si>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</si>
  <si>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</si>
  <si>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</si>
  <si>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</si>
  <si>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</si>
  <si>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</si>
  <si>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</si>
  <si>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</si>
  <si>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</si>
  <si>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</si>
  <si>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</si>
  <si>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</si>
  <si>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</si>
  <si>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</si>
  <si>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</si>
  <si>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</si>
  <si>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</si>
  <si>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</si>
  <si>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</si>
  <si>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</si>
  <si>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</si>
  <si>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</si>
  <si>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</si>
  <si>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</si>
  <si>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</si>
  <si>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</si>
  <si>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</si>
  <si>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</si>
  <si>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</si>
  <si>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</si>
  <si>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</si>
  <si>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</si>
  <si>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</si>
  <si>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</si>
  <si>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</si>
  <si>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</si>
  <si>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</si>
  <si>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</si>
  <si>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</si>
  <si>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</si>
  <si>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</si>
  <si>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</si>
  <si>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</si>
  <si>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</si>
  <si>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</si>
  <si>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</si>
  <si>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</si>
  <si>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</si>
  <si>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</si>
  <si>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</si>
  <si>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</si>
  <si>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</si>
  <si>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</si>
  <si>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</si>
  <si>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</si>
  <si>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</si>
  <si>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</si>
  <si>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</si>
  <si>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</si>
  <si>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</si>
  <si>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</si>
  <si>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</si>
  <si>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 Due to excessive population growth in the model, later switched to using the upper CI on background mortality rates, calculated from the IHME data as the upper bound on IHME all-cause mortality minus the lower bound on HIV-specific mortality (SCROLL RIGHT TO SEE VALUES).</t>
  </si>
  <si>
    <t>Male Background Mortality (baseline estimate)</t>
  </si>
  <si>
    <t>Female Background Mortality (baseline estimate)</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</si>
  <si>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a slightly steeper trend than that seen from 2002-2019. Assume male and female populations by age follow exponential distributions. See Population_validation Excel document for more detail.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</si>
</sst>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000;0"/>
    <numFmt numFmtId="165" formatCode="###;\-###;0"/>
    <numFmt numFmtId="166" formatCode="0.0"/>
    <numFmt numFmtId="167" formatCode="0.0000;\-0.0000;0"/>
    <numFmt numFmtId="168" formatCode="0.000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7" fillId="0" borderId="0" applyNumberFormat="0" applyFill="0" applyBorder="0" applyAlignment="0" applyProtection="0"/>
  </cellStyleXfs>
  <cellXfs count="15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8" fillId="0" borderId="28" xfId="0" applyNumberFormat="1" applyFont="1" applyFill="1" applyBorder="1" applyAlignment="1" applyProtection="1">
      <alignment horizontal="right" wrapText="1"/>
    </xf>
    <xf numFmtId="0" fontId="37" fillId="0" borderId="0" xfId="48"/>
    <xf numFmtId="2" fontId="8" fillId="2" borderId="2" xfId="0" applyNumberFormat="1" applyFont="1" applyFill="1" applyBorder="1" applyAlignment="1" applyProtection="1">
      <alignment horizontal="center" vertical="center" wrapText="1"/>
    </xf>
    <xf numFmtId="166" fontId="8" fillId="2" borderId="2" xfId="0" applyNumberFormat="1" applyFont="1" applyFill="1" applyBorder="1" applyAlignment="1" applyProtection="1">
      <alignment horizontal="center" vertical="center" wrapText="1"/>
    </xf>
    <xf numFmtId="166"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xf numFmtId="0" fontId="1" fillId="0" borderId="2" xfId="0" applyFont="1" applyBorder="1" applyAlignment="1">
      <alignment horizontal="center" vertical="center" wrapText="1"/>
    </xf>
    <xf numFmtId="0" fontId="2" fillId="0" borderId="2" xfId="0" applyFont="1" applyFill="1" applyBorder="1" applyAlignment="1">
      <alignment horizontal="right" wrapText="1"/>
    </xf>
    <xf numFmtId="11" fontId="2" fillId="0" borderId="2" xfId="0" applyNumberFormat="1" applyFont="1" applyFill="1" applyBorder="1" applyAlignment="1">
      <alignment horizontal="right" wrapText="1"/>
    </xf>
    <xf numFmtId="0" fontId="36" fillId="0" borderId="31" xfId="0" applyFont="1" applyFill="1" applyBorder="1"/>
    <xf numFmtId="0" fontId="1" fillId="0" borderId="32" xfId="0" applyFont="1" applyFill="1" applyBorder="1" applyAlignment="1">
      <alignment horizontal="left"/>
    </xf>
    <xf numFmtId="0" fontId="35" fillId="0" borderId="32" xfId="0" applyFont="1" applyFill="1" applyBorder="1" applyAlignment="1">
      <alignment horizontal="left"/>
    </xf>
    <xf numFmtId="0" fontId="35" fillId="0" borderId="2" xfId="0" applyFont="1" applyFill="1" applyBorder="1" applyAlignment="1">
      <alignment horizontal="left"/>
    </xf>
    <xf numFmtId="167" fontId="29" fillId="2" borderId="2" xfId="0" applyNumberFormat="1" applyFont="1" applyFill="1" applyBorder="1" applyAlignment="1" applyProtection="1">
      <alignment horizontal="right" wrapText="1"/>
    </xf>
    <xf numFmtId="167" fontId="29" fillId="2" borderId="28" xfId="0" applyNumberFormat="1" applyFont="1" applyFill="1" applyBorder="1" applyAlignment="1" applyProtection="1">
      <alignment horizontal="right" wrapText="1"/>
    </xf>
    <xf numFmtId="167" fontId="29" fillId="2" borderId="2" xfId="0" applyNumberFormat="1" applyFont="1" applyFill="1" applyBorder="1" applyAlignment="1"/>
    <xf numFmtId="167" fontId="29" fillId="0" borderId="2" xfId="0" applyNumberFormat="1" applyFont="1" applyFill="1" applyBorder="1" applyAlignment="1"/>
    <xf numFmtId="167" fontId="2" fillId="2" borderId="2" xfId="0" applyNumberFormat="1" applyFont="1" applyFill="1" applyBorder="1"/>
    <xf numFmtId="167" fontId="2" fillId="0" borderId="0" xfId="0" applyNumberFormat="1" applyFont="1"/>
    <xf numFmtId="167" fontId="8" fillId="2" borderId="2" xfId="0" applyNumberFormat="1" applyFont="1" applyFill="1" applyBorder="1" applyAlignment="1" applyProtection="1">
      <alignment horizontal="right" wrapText="1"/>
    </xf>
    <xf numFmtId="167" fontId="8" fillId="2" borderId="28" xfId="0" applyNumberFormat="1" applyFont="1" applyFill="1" applyBorder="1" applyAlignment="1" applyProtection="1">
      <alignment horizontal="right" wrapText="1"/>
    </xf>
    <xf numFmtId="168" fontId="29" fillId="2" borderId="2" xfId="0" applyNumberFormat="1" applyFont="1" applyFill="1" applyBorder="1" applyAlignment="1" applyProtection="1">
      <alignment horizontal="right" wrapText="1"/>
    </xf>
    <xf numFmtId="168" fontId="29" fillId="2" borderId="28" xfId="0" applyNumberFormat="1" applyFont="1" applyFill="1" applyBorder="1" applyAlignment="1" applyProtection="1">
      <alignment horizontal="right" wrapText="1"/>
    </xf>
    <xf numFmtId="168" fontId="29" fillId="2" borderId="2" xfId="0" applyNumberFormat="1" applyFont="1" applyFill="1" applyBorder="1" applyAlignment="1"/>
    <xf numFmtId="168" fontId="29" fillId="0" borderId="2" xfId="0" applyNumberFormat="1" applyFont="1" applyFill="1" applyBorder="1" applyAlignment="1"/>
    <xf numFmtId="168" fontId="2" fillId="2" borderId="2" xfId="0" applyNumberFormat="1" applyFont="1" applyFill="1" applyBorder="1"/>
    <xf numFmtId="168" fontId="2" fillId="0" borderId="0" xfId="0" applyNumberFormat="1" applyFont="1"/>
    <xf numFmtId="168" fontId="8" fillId="2" borderId="2" xfId="0" applyNumberFormat="1" applyFont="1" applyFill="1" applyBorder="1" applyAlignment="1" applyProtection="1">
      <alignment horizontal="right" wrapText="1"/>
    </xf>
    <xf numFmtId="168" fontId="8" fillId="2" borderId="28" xfId="0" applyNumberFormat="1" applyFont="1" applyFill="1" applyBorder="1" applyAlignment="1" applyProtection="1">
      <alignment horizontal="right"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4" fillId="0" borderId="2" xfId="0" applyFont="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vertical="center" wrapText="1"/>
    </xf>
    <xf numFmtId="0" fontId="2" fillId="2" borderId="0" xfId="0" applyFont="1" applyFill="1" applyAlignment="1">
      <alignment horizontal="left" wrapText="1"/>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2" fillId="2" borderId="0" xfId="0" applyFont="1" applyFill="1" applyAlignment="1">
      <alignment horizontal="left" vertical="center" wrapText="1"/>
    </xf>
    <xf numFmtId="0" fontId="35" fillId="0" borderId="2"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2" fontId="0" fillId="2" borderId="2" xfId="0" applyNumberFormat="1" applyFill="1" applyBorder="1"/>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zoomScale="70" zoomScaleNormal="70" workbookViewId="0">
      <selection activeCell="I13" sqref="I13"/>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5.140625"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 min="49" max="49" width="11.28515625" bestFit="1" customWidth="1"/>
    <col min="50" max="50" width="12.140625" bestFit="1" customWidth="1"/>
    <col min="51" max="51" width="14.28515625" bestFit="1" customWidth="1"/>
    <col min="52" max="52" width="12.7109375" bestFit="1" customWidth="1"/>
    <col min="53" max="54" width="12.42578125" bestFit="1" customWidth="1"/>
    <col min="55" max="55" width="15.85546875" bestFit="1" customWidth="1"/>
    <col min="57" max="57" width="11" bestFit="1" customWidth="1"/>
    <col min="58" max="58" width="14.28515625" bestFit="1" customWidth="1"/>
    <col min="59" max="60" width="12.42578125" bestFit="1" customWidth="1"/>
    <col min="61" max="61" width="14.85546875" bestFit="1" customWidth="1"/>
    <col min="62" max="62" width="15.85546875" bestFit="1" customWidth="1"/>
  </cols>
  <sheetData>
    <row r="1" spans="1:25" ht="15.75" x14ac:dyDescent="0.25">
      <c r="A1" s="36" t="s">
        <v>107</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25" t="s">
        <v>76</v>
      </c>
      <c r="B2" s="125"/>
      <c r="C2" s="125"/>
      <c r="D2" s="125"/>
      <c r="E2" s="125"/>
      <c r="F2" s="125"/>
      <c r="G2" s="125"/>
      <c r="H2" s="125"/>
      <c r="I2" s="37"/>
      <c r="J2" s="37"/>
      <c r="K2" s="37"/>
      <c r="L2" s="37"/>
      <c r="M2" s="37"/>
      <c r="N2" s="37"/>
      <c r="O2" s="37"/>
      <c r="P2" s="37"/>
      <c r="Q2" s="37"/>
      <c r="R2" s="37"/>
      <c r="S2" s="37"/>
      <c r="T2" s="37"/>
      <c r="U2" s="37"/>
      <c r="V2" s="37"/>
      <c r="W2" s="37"/>
      <c r="X2" s="37"/>
      <c r="Y2" s="37"/>
    </row>
    <row r="3" spans="1:25" ht="15.75" x14ac:dyDescent="0.25">
      <c r="A3" s="38" t="s">
        <v>77</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0" t="s">
        <v>52</v>
      </c>
      <c r="B4" s="136" t="s">
        <v>75</v>
      </c>
      <c r="C4" s="137"/>
      <c r="D4" s="136" t="s">
        <v>53</v>
      </c>
      <c r="E4" s="137"/>
    </row>
    <row r="5" spans="1:25" ht="15.75" x14ac:dyDescent="0.25">
      <c r="A5" s="9"/>
      <c r="B5" s="50" t="s">
        <v>0</v>
      </c>
      <c r="C5" s="50" t="s">
        <v>1</v>
      </c>
      <c r="D5" s="50" t="s">
        <v>0</v>
      </c>
      <c r="E5" s="50" t="s">
        <v>1</v>
      </c>
      <c r="F5" s="25"/>
      <c r="G5" s="39"/>
    </row>
    <row r="6" spans="1:25" ht="15.75" x14ac:dyDescent="0.25">
      <c r="A6" s="5" t="s">
        <v>6</v>
      </c>
      <c r="B6" s="49">
        <v>232.1932206268018</v>
      </c>
      <c r="C6" s="49">
        <v>234.48412029553555</v>
      </c>
      <c r="D6" s="149">
        <f>B6*1000</f>
        <v>232193.22062680181</v>
      </c>
      <c r="E6" s="149">
        <f>C6*1000</f>
        <v>234484.12029553554</v>
      </c>
      <c r="F6" s="51"/>
      <c r="G6" s="51"/>
      <c r="H6" s="39"/>
      <c r="I6" s="39"/>
    </row>
    <row r="7" spans="1:25" ht="33.6" customHeight="1" x14ac:dyDescent="0.25">
      <c r="A7" s="5" t="s">
        <v>9</v>
      </c>
      <c r="B7" s="49">
        <v>159.98119086849147</v>
      </c>
      <c r="C7" s="49">
        <v>163.17386739175186</v>
      </c>
      <c r="D7" s="149">
        <f t="shared" ref="D7:D21" si="0">B7*1000</f>
        <v>159981.19086849148</v>
      </c>
      <c r="E7" s="149">
        <f t="shared" ref="E7:E21" si="1">C7*1000</f>
        <v>163173.86739175185</v>
      </c>
      <c r="F7" s="51"/>
      <c r="G7" s="51"/>
      <c r="H7" s="39"/>
      <c r="I7" s="39"/>
    </row>
    <row r="8" spans="1:25" ht="15.75" x14ac:dyDescent="0.25">
      <c r="A8" s="5" t="s">
        <v>12</v>
      </c>
      <c r="B8" s="49">
        <v>130.60416798656604</v>
      </c>
      <c r="C8" s="49">
        <v>133.15632309972767</v>
      </c>
      <c r="D8" s="149">
        <f t="shared" si="0"/>
        <v>130604.16798656604</v>
      </c>
      <c r="E8" s="149">
        <f t="shared" si="1"/>
        <v>133156.32309972768</v>
      </c>
      <c r="F8" s="51"/>
      <c r="G8" s="51"/>
      <c r="H8" s="39"/>
      <c r="I8" s="39"/>
    </row>
    <row r="9" spans="1:25" ht="15.75" x14ac:dyDescent="0.25">
      <c r="A9" s="5" t="s">
        <v>13</v>
      </c>
      <c r="B9" s="49">
        <v>116.66380924930885</v>
      </c>
      <c r="C9" s="49">
        <v>114.32167152989602</v>
      </c>
      <c r="D9" s="149">
        <f t="shared" si="0"/>
        <v>116663.80924930885</v>
      </c>
      <c r="E9" s="149">
        <f t="shared" si="1"/>
        <v>114321.67152989602</v>
      </c>
      <c r="F9" s="51"/>
      <c r="G9" s="51"/>
      <c r="H9" s="39"/>
      <c r="I9" s="39"/>
    </row>
    <row r="10" spans="1:25" ht="15.75" x14ac:dyDescent="0.25">
      <c r="A10" s="5" t="s">
        <v>14</v>
      </c>
      <c r="B10" s="49">
        <v>105.38452275663238</v>
      </c>
      <c r="C10" s="49">
        <v>99.000049567582792</v>
      </c>
      <c r="D10" s="149">
        <f t="shared" si="0"/>
        <v>105384.52275663237</v>
      </c>
      <c r="E10" s="149">
        <f t="shared" si="1"/>
        <v>99000.049567582799</v>
      </c>
      <c r="F10" s="51"/>
      <c r="G10" s="51"/>
      <c r="H10" s="39"/>
      <c r="I10" s="39"/>
    </row>
    <row r="11" spans="1:25" ht="15.75" x14ac:dyDescent="0.25">
      <c r="A11" s="5" t="s">
        <v>15</v>
      </c>
      <c r="B11" s="49">
        <v>95.487192629204486</v>
      </c>
      <c r="C11" s="49">
        <v>87.233488605604208</v>
      </c>
      <c r="D11" s="149">
        <f t="shared" si="0"/>
        <v>95487.192629204481</v>
      </c>
      <c r="E11" s="149">
        <f t="shared" si="1"/>
        <v>87233.488605604201</v>
      </c>
      <c r="F11" s="51"/>
      <c r="G11" s="51"/>
      <c r="H11" s="39"/>
      <c r="I11" s="39"/>
    </row>
    <row r="12" spans="1:25" ht="15.75" x14ac:dyDescent="0.25">
      <c r="A12" s="5" t="s">
        <v>16</v>
      </c>
      <c r="B12" s="49">
        <v>88.295901522314608</v>
      </c>
      <c r="C12" s="49">
        <v>80.038973435362465</v>
      </c>
      <c r="D12" s="149">
        <f t="shared" si="0"/>
        <v>88295.901522314613</v>
      </c>
      <c r="E12" s="149">
        <f t="shared" si="1"/>
        <v>80038.973435362466</v>
      </c>
      <c r="F12" s="51"/>
      <c r="G12" s="51"/>
      <c r="H12" s="39"/>
      <c r="I12" s="39"/>
    </row>
    <row r="13" spans="1:25" ht="15.75" x14ac:dyDescent="0.25">
      <c r="A13" s="5" t="s">
        <v>17</v>
      </c>
      <c r="B13" s="49">
        <v>81.236378677701538</v>
      </c>
      <c r="C13" s="49">
        <v>71.997696512421896</v>
      </c>
      <c r="D13" s="149">
        <f t="shared" si="0"/>
        <v>81236.378677701534</v>
      </c>
      <c r="E13" s="149">
        <f t="shared" si="1"/>
        <v>71997.696512421899</v>
      </c>
      <c r="F13" s="51"/>
      <c r="G13" s="51"/>
      <c r="H13" s="39"/>
      <c r="I13" s="39"/>
    </row>
    <row r="14" spans="1:25" ht="15.75" x14ac:dyDescent="0.25">
      <c r="A14" s="5" t="s">
        <v>19</v>
      </c>
      <c r="B14" s="49">
        <v>73.180407288058333</v>
      </c>
      <c r="C14" s="49">
        <v>65.881136053851193</v>
      </c>
      <c r="D14" s="149">
        <f t="shared" si="0"/>
        <v>73180.407288058326</v>
      </c>
      <c r="E14" s="149">
        <f t="shared" si="1"/>
        <v>65881.136053851194</v>
      </c>
      <c r="F14" s="51"/>
      <c r="G14" s="51"/>
      <c r="H14" s="39"/>
      <c r="I14" s="39"/>
    </row>
    <row r="15" spans="1:25" ht="15.75" x14ac:dyDescent="0.25">
      <c r="A15" s="5" t="s">
        <v>20</v>
      </c>
      <c r="B15" s="49">
        <v>62.269527941188258</v>
      </c>
      <c r="C15" s="49">
        <v>56.375674465783348</v>
      </c>
      <c r="D15" s="149">
        <f t="shared" si="0"/>
        <v>62269.527941188258</v>
      </c>
      <c r="E15" s="149">
        <f t="shared" si="1"/>
        <v>56375.674465783348</v>
      </c>
      <c r="F15" s="51"/>
      <c r="G15" s="51"/>
      <c r="H15" s="39"/>
      <c r="I15" s="39"/>
    </row>
    <row r="16" spans="1:25" ht="15.75" x14ac:dyDescent="0.25">
      <c r="A16" s="5" t="s">
        <v>21</v>
      </c>
      <c r="B16" s="49">
        <v>49.094741236225531</v>
      </c>
      <c r="C16" s="49">
        <v>47.786562864708507</v>
      </c>
      <c r="D16" s="149">
        <f t="shared" si="0"/>
        <v>49094.741236225527</v>
      </c>
      <c r="E16" s="149">
        <f t="shared" si="1"/>
        <v>47786.56286470851</v>
      </c>
      <c r="F16" s="51"/>
      <c r="G16" s="51"/>
      <c r="H16" s="39"/>
      <c r="I16" s="39"/>
    </row>
    <row r="17" spans="1:24" ht="15.75" x14ac:dyDescent="0.25">
      <c r="A17" s="5" t="s">
        <v>22</v>
      </c>
      <c r="B17" s="49">
        <v>38.060556537016609</v>
      </c>
      <c r="C17" s="49">
        <v>38.751396319462906</v>
      </c>
      <c r="D17" s="149">
        <f t="shared" si="0"/>
        <v>38060.556537016608</v>
      </c>
      <c r="E17" s="149">
        <f t="shared" si="1"/>
        <v>38751.396319462903</v>
      </c>
      <c r="F17" s="51"/>
      <c r="G17" s="51"/>
      <c r="H17" s="39"/>
      <c r="I17" s="39"/>
    </row>
    <row r="18" spans="1:24" x14ac:dyDescent="0.25">
      <c r="A18" s="16" t="s">
        <v>41</v>
      </c>
      <c r="B18" s="49">
        <v>27.479140628878632</v>
      </c>
      <c r="C18" s="49">
        <v>32.1124572883867</v>
      </c>
      <c r="D18" s="149">
        <f t="shared" si="0"/>
        <v>27479.140628878631</v>
      </c>
      <c r="E18" s="149">
        <f t="shared" si="1"/>
        <v>32112.4572883867</v>
      </c>
      <c r="F18" s="51"/>
      <c r="G18" s="51"/>
      <c r="H18" s="39"/>
      <c r="I18" s="39"/>
    </row>
    <row r="19" spans="1:24" x14ac:dyDescent="0.25">
      <c r="A19" s="16" t="s">
        <v>42</v>
      </c>
      <c r="B19" s="49">
        <v>18.576101123217754</v>
      </c>
      <c r="C19" s="49">
        <v>23.809872215759977</v>
      </c>
      <c r="D19" s="149">
        <f t="shared" si="0"/>
        <v>18576.101123217755</v>
      </c>
      <c r="E19" s="149">
        <f t="shared" si="1"/>
        <v>23809.872215759977</v>
      </c>
      <c r="F19" s="51"/>
      <c r="G19" s="51"/>
      <c r="H19" s="39"/>
      <c r="I19" s="39"/>
    </row>
    <row r="20" spans="1:24" x14ac:dyDescent="0.25">
      <c r="A20" s="16" t="s">
        <v>43</v>
      </c>
      <c r="B20" s="49">
        <v>12.334925672142715</v>
      </c>
      <c r="C20" s="49">
        <v>15.544560996940714</v>
      </c>
      <c r="D20" s="149">
        <f t="shared" si="0"/>
        <v>12334.925672142715</v>
      </c>
      <c r="E20" s="149">
        <f t="shared" si="1"/>
        <v>15544.560996940714</v>
      </c>
      <c r="F20" s="51"/>
      <c r="G20" s="51"/>
      <c r="H20" s="39"/>
      <c r="I20" s="39"/>
    </row>
    <row r="21" spans="1:24" x14ac:dyDescent="0.25">
      <c r="A21" s="16" t="s">
        <v>44</v>
      </c>
      <c r="B21" s="49">
        <v>6.5947830785775619</v>
      </c>
      <c r="C21" s="49">
        <v>7.5698454502498134</v>
      </c>
      <c r="D21" s="149">
        <f t="shared" si="0"/>
        <v>6594.7830785775623</v>
      </c>
      <c r="E21" s="149">
        <f t="shared" si="1"/>
        <v>7569.8454502498134</v>
      </c>
      <c r="F21" s="51"/>
      <c r="G21" s="51"/>
      <c r="H21" s="39"/>
      <c r="I21" s="39"/>
    </row>
    <row r="22" spans="1:24" ht="15.75" x14ac:dyDescent="0.25">
      <c r="A22" s="17" t="s">
        <v>23</v>
      </c>
      <c r="B22" s="9">
        <f>SUM(B6:B21)</f>
        <v>1297.4365678223264</v>
      </c>
      <c r="C22" s="9">
        <f>SUM(C6:C21)</f>
        <v>1271.2376960930251</v>
      </c>
      <c r="D22" s="9">
        <f>SUM(D6:D21)</f>
        <v>1297436.5678223267</v>
      </c>
      <c r="E22" s="9">
        <f>SUM(E6:E21)</f>
        <v>1271237.6960930256</v>
      </c>
      <c r="F22" s="52">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52</v>
      </c>
      <c r="B27" s="136" t="s">
        <v>53</v>
      </c>
      <c r="C27" s="137"/>
    </row>
    <row r="28" spans="1:24" ht="15.75" x14ac:dyDescent="0.25">
      <c r="A28" s="9"/>
      <c r="B28" s="33" t="s">
        <v>0</v>
      </c>
      <c r="C28" s="33" t="s">
        <v>1</v>
      </c>
      <c r="F28" s="15"/>
    </row>
    <row r="29" spans="1:24" ht="15.75" x14ac:dyDescent="0.25">
      <c r="A29" s="5" t="s">
        <v>6</v>
      </c>
      <c r="B29" s="53">
        <f>(-1)*D6</f>
        <v>-232193.22062680181</v>
      </c>
      <c r="C29" s="17">
        <f>E6</f>
        <v>234484.12029553554</v>
      </c>
    </row>
    <row r="30" spans="1:24" ht="15.75" x14ac:dyDescent="0.25">
      <c r="A30" s="5" t="s">
        <v>9</v>
      </c>
      <c r="B30" s="53">
        <f t="shared" ref="B30:B44" si="2">(-1)*D7</f>
        <v>-159981.19086849148</v>
      </c>
      <c r="C30" s="17">
        <f t="shared" ref="C30:C44" si="3">E7</f>
        <v>163173.86739175185</v>
      </c>
    </row>
    <row r="31" spans="1:24" ht="15.75" x14ac:dyDescent="0.25">
      <c r="A31" s="5" t="s">
        <v>12</v>
      </c>
      <c r="B31" s="53">
        <f t="shared" si="2"/>
        <v>-130604.16798656604</v>
      </c>
      <c r="C31" s="17">
        <f t="shared" si="3"/>
        <v>133156.32309972768</v>
      </c>
      <c r="L31" s="8"/>
    </row>
    <row r="32" spans="1:24" ht="15.75" x14ac:dyDescent="0.25">
      <c r="A32" s="5" t="s">
        <v>13</v>
      </c>
      <c r="B32" s="53">
        <f t="shared" si="2"/>
        <v>-116663.80924930885</v>
      </c>
      <c r="C32" s="17">
        <f t="shared" si="3"/>
        <v>114321.67152989602</v>
      </c>
    </row>
    <row r="33" spans="1:32" ht="15.75" x14ac:dyDescent="0.25">
      <c r="A33" s="5" t="s">
        <v>14</v>
      </c>
      <c r="B33" s="53">
        <f t="shared" si="2"/>
        <v>-105384.52275663237</v>
      </c>
      <c r="C33" s="17">
        <f t="shared" si="3"/>
        <v>99000.049567582799</v>
      </c>
    </row>
    <row r="34" spans="1:32" ht="15.75" x14ac:dyDescent="0.25">
      <c r="A34" s="5" t="s">
        <v>15</v>
      </c>
      <c r="B34" s="53">
        <f t="shared" si="2"/>
        <v>-95487.192629204481</v>
      </c>
      <c r="C34" s="17">
        <f t="shared" si="3"/>
        <v>87233.488605604201</v>
      </c>
    </row>
    <row r="35" spans="1:32" ht="15.75" x14ac:dyDescent="0.25">
      <c r="A35" s="5" t="s">
        <v>16</v>
      </c>
      <c r="B35" s="53">
        <f t="shared" si="2"/>
        <v>-88295.901522314613</v>
      </c>
      <c r="C35" s="17">
        <f t="shared" si="3"/>
        <v>80038.973435362466</v>
      </c>
    </row>
    <row r="36" spans="1:32" ht="15.75" x14ac:dyDescent="0.25">
      <c r="A36" s="5" t="s">
        <v>17</v>
      </c>
      <c r="B36" s="53">
        <f t="shared" si="2"/>
        <v>-81236.378677701534</v>
      </c>
      <c r="C36" s="17">
        <f t="shared" si="3"/>
        <v>71997.696512421899</v>
      </c>
      <c r="X36" s="13"/>
      <c r="Y36" s="13"/>
      <c r="Z36" s="6"/>
      <c r="AA36" s="6"/>
      <c r="AB36" s="6"/>
      <c r="AC36" s="6"/>
      <c r="AD36" s="6"/>
      <c r="AE36" s="6"/>
      <c r="AF36" s="13"/>
    </row>
    <row r="37" spans="1:32" ht="15.75" x14ac:dyDescent="0.25">
      <c r="A37" s="5" t="s">
        <v>19</v>
      </c>
      <c r="B37" s="53">
        <f t="shared" si="2"/>
        <v>-73180.407288058326</v>
      </c>
      <c r="C37" s="17">
        <f t="shared" si="3"/>
        <v>65881.136053851194</v>
      </c>
      <c r="X37" s="14"/>
      <c r="Y37" s="14"/>
      <c r="Z37" s="14"/>
      <c r="AA37" s="14"/>
      <c r="AB37" s="14"/>
      <c r="AC37" s="14"/>
      <c r="AD37" s="14"/>
      <c r="AE37" s="14"/>
    </row>
    <row r="38" spans="1:32" ht="15.75" x14ac:dyDescent="0.25">
      <c r="A38" s="5" t="s">
        <v>20</v>
      </c>
      <c r="B38" s="53">
        <f t="shared" si="2"/>
        <v>-62269.527941188258</v>
      </c>
      <c r="C38" s="17">
        <f t="shared" si="3"/>
        <v>56375.674465783348</v>
      </c>
      <c r="X38" s="22"/>
      <c r="Y38" s="22"/>
      <c r="Z38" s="22"/>
      <c r="AA38" s="22"/>
      <c r="AB38" s="22"/>
      <c r="AC38" s="22"/>
      <c r="AD38" s="22"/>
      <c r="AE38" s="22"/>
    </row>
    <row r="39" spans="1:32" ht="15.75" x14ac:dyDescent="0.25">
      <c r="A39" s="5" t="s">
        <v>21</v>
      </c>
      <c r="B39" s="53">
        <f t="shared" si="2"/>
        <v>-49094.741236225527</v>
      </c>
      <c r="C39" s="17">
        <f t="shared" si="3"/>
        <v>47786.56286470851</v>
      </c>
      <c r="X39" s="23"/>
      <c r="Y39" s="23"/>
      <c r="Z39" s="23"/>
      <c r="AA39" s="23"/>
      <c r="AB39" s="23"/>
      <c r="AC39" s="23"/>
      <c r="AD39" s="23"/>
      <c r="AE39" s="23"/>
    </row>
    <row r="40" spans="1:32" ht="15.75" x14ac:dyDescent="0.25">
      <c r="A40" s="5" t="s">
        <v>22</v>
      </c>
      <c r="B40" s="53">
        <f t="shared" si="2"/>
        <v>-38060.556537016608</v>
      </c>
      <c r="C40" s="17">
        <f t="shared" si="3"/>
        <v>38751.396319462903</v>
      </c>
      <c r="X40" s="23"/>
      <c r="Y40" s="23"/>
      <c r="Z40" s="23"/>
      <c r="AA40" s="23"/>
      <c r="AB40" s="23"/>
      <c r="AC40" s="23"/>
      <c r="AD40" s="23"/>
      <c r="AE40" s="23"/>
    </row>
    <row r="41" spans="1:32" ht="15.75" x14ac:dyDescent="0.25">
      <c r="A41" s="16" t="s">
        <v>41</v>
      </c>
      <c r="B41" s="53">
        <f t="shared" si="2"/>
        <v>-27479.140628878631</v>
      </c>
      <c r="C41" s="17">
        <f t="shared" si="3"/>
        <v>32112.4572883867</v>
      </c>
      <c r="X41" s="23"/>
      <c r="Y41" s="23"/>
      <c r="Z41" s="23"/>
      <c r="AA41" s="23"/>
      <c r="AB41" s="23"/>
      <c r="AC41" s="23"/>
      <c r="AD41" s="23"/>
      <c r="AE41" s="23"/>
    </row>
    <row r="42" spans="1:32" ht="15.75" x14ac:dyDescent="0.25">
      <c r="A42" s="16" t="s">
        <v>42</v>
      </c>
      <c r="B42" s="53">
        <f t="shared" si="2"/>
        <v>-18576.101123217755</v>
      </c>
      <c r="C42" s="17">
        <f t="shared" si="3"/>
        <v>23809.872215759977</v>
      </c>
      <c r="X42" s="24"/>
      <c r="Y42" s="24"/>
      <c r="Z42" s="24"/>
      <c r="AA42" s="24"/>
      <c r="AB42" s="24"/>
      <c r="AC42" s="24"/>
      <c r="AD42" s="24"/>
      <c r="AE42" s="24"/>
    </row>
    <row r="43" spans="1:32" ht="15.75" x14ac:dyDescent="0.25">
      <c r="A43" s="16" t="s">
        <v>43</v>
      </c>
      <c r="B43" s="53">
        <f t="shared" si="2"/>
        <v>-12334.925672142715</v>
      </c>
      <c r="C43" s="17">
        <f t="shared" si="3"/>
        <v>15544.560996940714</v>
      </c>
      <c r="X43" s="24"/>
      <c r="Y43" s="24"/>
      <c r="Z43" s="24"/>
      <c r="AA43" s="24"/>
      <c r="AB43" s="24"/>
      <c r="AC43" s="24"/>
      <c r="AD43" s="24"/>
      <c r="AE43" s="24"/>
    </row>
    <row r="44" spans="1:32" ht="15.75" x14ac:dyDescent="0.25">
      <c r="A44" s="16" t="s">
        <v>44</v>
      </c>
      <c r="B44" s="53">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80</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38" t="s">
        <v>2</v>
      </c>
      <c r="B52" s="138" t="s">
        <v>54</v>
      </c>
      <c r="C52" s="138"/>
      <c r="D52" s="138"/>
      <c r="E52" s="138" t="s">
        <v>55</v>
      </c>
      <c r="F52" s="138"/>
      <c r="G52" s="138"/>
      <c r="X52" s="22"/>
      <c r="Y52" s="22"/>
      <c r="Z52" s="22"/>
      <c r="AA52" s="22"/>
      <c r="AB52" s="22"/>
      <c r="AC52" s="22"/>
      <c r="AD52" s="22"/>
      <c r="AE52" s="22"/>
    </row>
    <row r="53" spans="1:31" ht="15.75" x14ac:dyDescent="0.25">
      <c r="A53" s="138"/>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41</v>
      </c>
      <c r="B66" s="19">
        <v>0.85074626865671632</v>
      </c>
      <c r="C66" s="19">
        <f t="shared" si="5"/>
        <v>0.14825373134328401</v>
      </c>
      <c r="D66" s="19">
        <v>1E-3</v>
      </c>
      <c r="E66" s="17">
        <v>0.99568965517241381</v>
      </c>
      <c r="F66" s="17">
        <v>2.8735632183908046E-3</v>
      </c>
      <c r="G66" s="17">
        <v>1.4367816091954023E-3</v>
      </c>
    </row>
    <row r="67" spans="1:24" ht="15.75" x14ac:dyDescent="0.25">
      <c r="A67" s="16" t="s">
        <v>42</v>
      </c>
      <c r="B67" s="19">
        <v>0.85074626865671632</v>
      </c>
      <c r="C67" s="19">
        <f t="shared" si="5"/>
        <v>0.14825373134328401</v>
      </c>
      <c r="D67" s="19">
        <v>1E-3</v>
      </c>
      <c r="E67" s="17">
        <v>0.99568965517241381</v>
      </c>
      <c r="F67" s="17">
        <v>2.8735632183908046E-3</v>
      </c>
      <c r="G67" s="17">
        <v>1.4367816091954023E-3</v>
      </c>
    </row>
    <row r="68" spans="1:24" ht="15.75" x14ac:dyDescent="0.25">
      <c r="A68" s="16" t="s">
        <v>43</v>
      </c>
      <c r="B68" s="19">
        <v>0.85074626865671632</v>
      </c>
      <c r="C68" s="19">
        <f t="shared" si="5"/>
        <v>0.14825373134328401</v>
      </c>
      <c r="D68" s="19">
        <v>1E-3</v>
      </c>
      <c r="E68" s="17">
        <v>0.99568965517241381</v>
      </c>
      <c r="F68" s="17">
        <v>2.8735632183908046E-3</v>
      </c>
      <c r="G68" s="17">
        <v>1.4367816091954023E-3</v>
      </c>
    </row>
    <row r="69" spans="1:24" ht="15.75" x14ac:dyDescent="0.25">
      <c r="A69" s="16" t="s">
        <v>44</v>
      </c>
      <c r="B69" s="19">
        <v>0.85074626865671632</v>
      </c>
      <c r="C69" s="19">
        <f t="shared" si="5"/>
        <v>0.14825373134328401</v>
      </c>
      <c r="D69" s="19">
        <v>1E-3</v>
      </c>
      <c r="E69" s="17">
        <v>0.99568965517241381</v>
      </c>
      <c r="F69" s="17">
        <v>2.8735632183908046E-3</v>
      </c>
      <c r="G69" s="17">
        <v>1.4367816091954023E-3</v>
      </c>
    </row>
    <row r="71" spans="1:24" x14ac:dyDescent="0.2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51</v>
      </c>
      <c r="B72">
        <f>1-((1-(C57+D57))*(1-(C58+D58))*(1-(C59+D59)*(1-(C60+D60))))</f>
        <v>0.83084071366534329</v>
      </c>
    </row>
    <row r="78" spans="1:24" ht="15.75" x14ac:dyDescent="0.2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101</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33" customHeight="1" x14ac:dyDescent="0.25">
      <c r="A80" s="142" t="s">
        <v>104</v>
      </c>
      <c r="B80" s="142"/>
      <c r="C80" s="142"/>
      <c r="D80" s="142"/>
      <c r="E80" s="142"/>
      <c r="F80" s="142"/>
      <c r="G80" s="142"/>
      <c r="H80" s="142"/>
      <c r="I80" s="142"/>
      <c r="J80" s="142"/>
      <c r="K80" s="142"/>
      <c r="L80" s="142"/>
      <c r="M80" s="142"/>
      <c r="N80" s="142"/>
      <c r="O80" s="142"/>
      <c r="P80" s="142"/>
      <c r="Q80" s="142"/>
      <c r="R80" s="142"/>
      <c r="S80" s="142"/>
      <c r="T80" s="142"/>
      <c r="U80" s="142"/>
      <c r="V80" s="142"/>
      <c r="W80" s="142"/>
      <c r="X80" s="142"/>
    </row>
    <row r="81" spans="1:62" ht="15" customHeight="1" x14ac:dyDescent="0.25">
      <c r="A81" s="119" t="s">
        <v>2</v>
      </c>
      <c r="B81" s="123" t="s">
        <v>105</v>
      </c>
      <c r="C81" s="123"/>
      <c r="D81" s="123"/>
      <c r="E81" s="123"/>
      <c r="F81" s="123"/>
      <c r="G81" s="123"/>
      <c r="H81" s="123"/>
      <c r="I81" s="123"/>
      <c r="J81" s="123"/>
      <c r="K81" s="123"/>
      <c r="L81" s="123"/>
      <c r="N81" s="119" t="s">
        <v>2</v>
      </c>
      <c r="O81" s="123" t="s">
        <v>106</v>
      </c>
      <c r="P81" s="123"/>
      <c r="Q81" s="123"/>
      <c r="R81" s="123"/>
      <c r="S81" s="123"/>
      <c r="T81" s="123"/>
      <c r="U81" s="123"/>
      <c r="V81" s="123"/>
      <c r="W81" s="123"/>
      <c r="X81" s="123"/>
      <c r="Y81" s="123"/>
      <c r="AA81" s="146" t="s">
        <v>78</v>
      </c>
      <c r="AB81" s="147"/>
      <c r="AC81" s="147"/>
      <c r="AD81" s="147"/>
      <c r="AE81" s="147"/>
      <c r="AF81" s="147"/>
      <c r="AG81" s="147"/>
      <c r="AH81" s="147"/>
      <c r="AI81" s="148"/>
      <c r="AW81" s="119" t="s">
        <v>2</v>
      </c>
      <c r="AX81" s="123" t="s">
        <v>102</v>
      </c>
      <c r="AY81" s="123"/>
      <c r="AZ81" s="123"/>
      <c r="BA81" s="123"/>
      <c r="BB81" s="123"/>
      <c r="BD81" s="119" t="s">
        <v>2</v>
      </c>
      <c r="BE81" s="123" t="s">
        <v>103</v>
      </c>
      <c r="BF81" s="123"/>
      <c r="BG81" s="123"/>
      <c r="BH81" s="123"/>
      <c r="BI81" s="123"/>
    </row>
    <row r="82" spans="1:62" ht="15" customHeight="1" x14ac:dyDescent="0.25">
      <c r="A82" s="120"/>
      <c r="B82" s="123"/>
      <c r="C82" s="123"/>
      <c r="D82" s="123"/>
      <c r="E82" s="123"/>
      <c r="F82" s="123"/>
      <c r="G82" s="123"/>
      <c r="H82" s="123"/>
      <c r="I82" s="123"/>
      <c r="J82" s="123"/>
      <c r="K82" s="123"/>
      <c r="L82" s="123"/>
      <c r="N82" s="120"/>
      <c r="O82" s="123"/>
      <c r="P82" s="123"/>
      <c r="Q82" s="123"/>
      <c r="R82" s="123"/>
      <c r="S82" s="123"/>
      <c r="T82" s="123"/>
      <c r="U82" s="123"/>
      <c r="V82" s="123"/>
      <c r="W82" s="123"/>
      <c r="X82" s="123"/>
      <c r="Y82" s="123"/>
      <c r="AA82" s="144" t="s">
        <v>2</v>
      </c>
      <c r="AB82" s="146" t="s">
        <v>72</v>
      </c>
      <c r="AC82" s="147"/>
      <c r="AD82" s="147"/>
      <c r="AE82" s="147"/>
      <c r="AF82" s="147"/>
      <c r="AG82" s="147"/>
      <c r="AH82" s="147"/>
      <c r="AI82" s="148"/>
      <c r="AW82" s="120"/>
      <c r="AX82" s="123"/>
      <c r="AY82" s="123"/>
      <c r="AZ82" s="123"/>
      <c r="BA82" s="123"/>
      <c r="BB82" s="123"/>
      <c r="BD82" s="120"/>
      <c r="BE82" s="123"/>
      <c r="BF82" s="123"/>
      <c r="BG82" s="123"/>
      <c r="BH82" s="123"/>
      <c r="BI82" s="123"/>
    </row>
    <row r="83" spans="1:62" ht="15.75" customHeight="1" x14ac:dyDescent="0.25">
      <c r="A83" s="121"/>
      <c r="B83" s="70" t="s">
        <v>91</v>
      </c>
      <c r="C83" s="70" t="s">
        <v>92</v>
      </c>
      <c r="D83" s="70" t="s">
        <v>93</v>
      </c>
      <c r="E83" s="70" t="s">
        <v>94</v>
      </c>
      <c r="F83" s="71" t="s">
        <v>98</v>
      </c>
      <c r="G83" s="70" t="s">
        <v>95</v>
      </c>
      <c r="H83" s="70" t="s">
        <v>97</v>
      </c>
      <c r="I83" s="70" t="s">
        <v>96</v>
      </c>
      <c r="J83" s="82">
        <v>2000</v>
      </c>
      <c r="K83" s="83">
        <v>2017</v>
      </c>
      <c r="L83" s="81">
        <v>2020</v>
      </c>
      <c r="N83" s="121"/>
      <c r="O83" s="71" t="s">
        <v>91</v>
      </c>
      <c r="P83" s="71" t="s">
        <v>92</v>
      </c>
      <c r="Q83" s="71" t="s">
        <v>93</v>
      </c>
      <c r="R83" s="71" t="s">
        <v>94</v>
      </c>
      <c r="S83" s="71" t="s">
        <v>98</v>
      </c>
      <c r="T83" s="71" t="s">
        <v>95</v>
      </c>
      <c r="U83" s="71" t="s">
        <v>97</v>
      </c>
      <c r="V83" s="71" t="s">
        <v>96</v>
      </c>
      <c r="W83" s="100">
        <v>2000</v>
      </c>
      <c r="X83" s="101">
        <v>2017</v>
      </c>
      <c r="Y83" s="102">
        <v>2020</v>
      </c>
      <c r="AA83" s="145"/>
      <c r="AB83" s="70" t="s">
        <v>91</v>
      </c>
      <c r="AC83" s="70" t="s">
        <v>92</v>
      </c>
      <c r="AD83" s="70" t="s">
        <v>93</v>
      </c>
      <c r="AE83" s="70" t="s">
        <v>94</v>
      </c>
      <c r="AF83" s="71" t="s">
        <v>98</v>
      </c>
      <c r="AG83" s="70" t="s">
        <v>95</v>
      </c>
      <c r="AH83" s="70" t="s">
        <v>97</v>
      </c>
      <c r="AI83" s="70" t="s">
        <v>96</v>
      </c>
      <c r="AW83" s="121"/>
      <c r="AX83" s="70" t="s">
        <v>91</v>
      </c>
      <c r="AY83" s="70" t="s">
        <v>96</v>
      </c>
      <c r="AZ83" s="82">
        <v>2000</v>
      </c>
      <c r="BA83" s="83">
        <v>2017</v>
      </c>
      <c r="BB83" s="83">
        <v>2020</v>
      </c>
      <c r="BD83" s="121"/>
      <c r="BE83" s="70" t="s">
        <v>91</v>
      </c>
      <c r="BF83" s="70" t="s">
        <v>96</v>
      </c>
      <c r="BG83" s="82">
        <v>2000</v>
      </c>
      <c r="BH83" s="83">
        <v>2017</v>
      </c>
      <c r="BI83" s="83">
        <v>2020</v>
      </c>
    </row>
    <row r="84" spans="1:62" ht="15.75" x14ac:dyDescent="0.25">
      <c r="A84" s="68" t="s">
        <v>6</v>
      </c>
      <c r="B84" s="72">
        <f t="shared" ref="B84:I84" si="7">SUM(AB84:AB85)</f>
        <v>0.19005920400000001</v>
      </c>
      <c r="C84" s="72">
        <f t="shared" si="7"/>
        <v>0.16702423499999999</v>
      </c>
      <c r="D84" s="72">
        <f t="shared" si="7"/>
        <v>0.15232399099999999</v>
      </c>
      <c r="E84" s="72">
        <f t="shared" si="7"/>
        <v>0.137224824</v>
      </c>
      <c r="F84" s="72">
        <f t="shared" si="7"/>
        <v>0.115676261</v>
      </c>
      <c r="G84" s="72">
        <f t="shared" si="7"/>
        <v>9.0002309699999991E-2</v>
      </c>
      <c r="H84" s="72">
        <f t="shared" si="7"/>
        <v>7.0407469099999995E-2</v>
      </c>
      <c r="I84" s="87">
        <f t="shared" si="7"/>
        <v>5.6975585300000006E-2</v>
      </c>
      <c r="J84" s="97">
        <v>1.2464773E-2</v>
      </c>
      <c r="K84" s="84">
        <v>5.892614E-3</v>
      </c>
      <c r="L84" s="99">
        <f>K84+($L$83-$K$83)*M84</f>
        <v>4.7328212352941174E-3</v>
      </c>
      <c r="M84">
        <f>(K84-J84)/($K$83-$J$83)</f>
        <v>-3.865975882352941E-4</v>
      </c>
      <c r="N84" s="80" t="s">
        <v>6</v>
      </c>
      <c r="O84" s="72">
        <f t="shared" ref="O84:V84" si="8">SUM(AB89:AB90)</f>
        <v>0.16283755500000002</v>
      </c>
      <c r="P84" s="72">
        <f t="shared" si="8"/>
        <v>0.143554814</v>
      </c>
      <c r="Q84" s="72">
        <f t="shared" si="8"/>
        <v>0.131042716</v>
      </c>
      <c r="R84" s="72">
        <f t="shared" si="8"/>
        <v>0.11815073600000001</v>
      </c>
      <c r="S84" s="72">
        <f t="shared" si="8"/>
        <v>9.9835274000000002E-2</v>
      </c>
      <c r="T84" s="72">
        <f t="shared" si="8"/>
        <v>7.7719069000000002E-2</v>
      </c>
      <c r="U84" s="72">
        <f t="shared" si="8"/>
        <v>5.96665085E-2</v>
      </c>
      <c r="V84" s="87">
        <f t="shared" si="8"/>
        <v>4.7441704699999997E-2</v>
      </c>
      <c r="W84" s="97">
        <v>1.0375972000000001E-2</v>
      </c>
      <c r="X84" s="97">
        <v>4.9718649999999998E-3</v>
      </c>
      <c r="Y84" s="99">
        <f>X84+($Y$83-$X$83)*Z84</f>
        <v>4.0181990588235295E-3</v>
      </c>
      <c r="Z84">
        <f>(X84-W84)/($X$83-$W$83)</f>
        <v>-3.1788864705882357E-4</v>
      </c>
      <c r="AA84" s="73">
        <v>0</v>
      </c>
      <c r="AB84" s="74">
        <v>0.15925727000000001</v>
      </c>
      <c r="AC84" s="74">
        <v>0.14222435</v>
      </c>
      <c r="AD84" s="74">
        <v>0.13109251</v>
      </c>
      <c r="AE84" s="74">
        <v>0.11936734</v>
      </c>
      <c r="AF84" s="74">
        <v>0.10190435</v>
      </c>
      <c r="AG84" s="74">
        <v>8.0275031999999996E-2</v>
      </c>
      <c r="AH84" s="74">
        <v>6.3396686999999993E-2</v>
      </c>
      <c r="AI84" s="75">
        <v>5.1751479000000003E-2</v>
      </c>
      <c r="AW84" s="86" t="s">
        <v>6</v>
      </c>
      <c r="AX84" s="103">
        <v>0.19005920400000001</v>
      </c>
      <c r="AY84" s="104">
        <v>5.6975585300000006E-2</v>
      </c>
      <c r="AZ84" s="105">
        <v>1.4393767E-2</v>
      </c>
      <c r="BA84" s="106">
        <v>6.7479519999999998E-3</v>
      </c>
      <c r="BB84" s="107">
        <f>BA84+($L$83-$K$83)*BC84</f>
        <v>5.3986905294117647E-3</v>
      </c>
      <c r="BC84" s="108">
        <f>(BA84-AZ84)/($K$83-$J$83)</f>
        <v>-4.4975382352941177E-4</v>
      </c>
      <c r="BD84" s="96" t="s">
        <v>6</v>
      </c>
      <c r="BE84" s="111">
        <v>0.16283755500000002</v>
      </c>
      <c r="BF84" s="112">
        <v>4.7441704699999997E-2</v>
      </c>
      <c r="BG84" s="113">
        <v>1.1839005E-2</v>
      </c>
      <c r="BH84" s="114">
        <v>5.6765679999999999E-3</v>
      </c>
      <c r="BI84" s="115">
        <f>BH84+($Y$83-$X$83)*BJ84</f>
        <v>4.589079117647059E-3</v>
      </c>
      <c r="BJ84" s="116">
        <f>(BH84-BG84)/($X$83-$W$83)</f>
        <v>-3.6249629411764703E-4</v>
      </c>
    </row>
    <row r="85" spans="1:62" ht="15.75" x14ac:dyDescent="0.25">
      <c r="A85" s="68" t="s">
        <v>9</v>
      </c>
      <c r="B85" s="74">
        <v>8.6783771000000006E-3</v>
      </c>
      <c r="C85" s="74">
        <v>7.2583379999999996E-3</v>
      </c>
      <c r="D85" s="74">
        <v>6.3381319000000002E-3</v>
      </c>
      <c r="E85" s="74">
        <v>5.4525481999999998E-3</v>
      </c>
      <c r="F85" s="74">
        <v>4.5081523000000002E-3</v>
      </c>
      <c r="G85" s="74">
        <v>3.6766398E-3</v>
      </c>
      <c r="H85" s="74">
        <v>3.0634688E-3</v>
      </c>
      <c r="I85" s="88">
        <v>2.4750038999999998E-3</v>
      </c>
      <c r="J85" s="97">
        <v>1.2523619999999999E-3</v>
      </c>
      <c r="K85" s="85">
        <v>4.3800000000000002E-4</v>
      </c>
      <c r="L85" s="99">
        <f t="shared" ref="L85:L99" si="9">K85+($L$83-$K$83)*M85</f>
        <v>2.9428905882352948E-4</v>
      </c>
      <c r="M85">
        <f t="shared" ref="M85:M99" si="10">(K85-J85)/($K$83-$J$83)</f>
        <v>-4.7903647058823526E-5</v>
      </c>
      <c r="N85" s="80" t="s">
        <v>9</v>
      </c>
      <c r="O85" s="74">
        <v>7.4032815999999996E-3</v>
      </c>
      <c r="P85" s="74">
        <v>6.0150315999999999E-3</v>
      </c>
      <c r="Q85" s="74">
        <v>5.2116343000000002E-3</v>
      </c>
      <c r="R85" s="74">
        <v>4.4708409999999997E-3</v>
      </c>
      <c r="S85" s="74">
        <v>3.6394486000000002E-3</v>
      </c>
      <c r="T85" s="74">
        <v>2.8782094000000002E-3</v>
      </c>
      <c r="U85" s="74">
        <v>2.3506893000000001E-3</v>
      </c>
      <c r="V85" s="88">
        <v>1.8590649E-3</v>
      </c>
      <c r="W85" s="98">
        <v>9.1699999999999995E-4</v>
      </c>
      <c r="X85" s="98">
        <v>3.0899999999999998E-4</v>
      </c>
      <c r="Y85" s="99">
        <f t="shared" ref="Y85:Y99" si="11">X85+($Y$83-$X$83)*Z85</f>
        <v>2.0170588235294114E-4</v>
      </c>
      <c r="Z85">
        <f t="shared" ref="Z85:Z99" si="12">(X85-W85)/($X$83-$W$83)</f>
        <v>-3.5764705882352941E-5</v>
      </c>
      <c r="AA85" s="76" t="s">
        <v>79</v>
      </c>
      <c r="AB85" s="74">
        <v>3.0801934E-2</v>
      </c>
      <c r="AC85" s="74">
        <v>2.4799885000000001E-2</v>
      </c>
      <c r="AD85" s="74">
        <v>2.1231481E-2</v>
      </c>
      <c r="AE85" s="74">
        <v>1.7857484E-2</v>
      </c>
      <c r="AF85" s="74">
        <v>1.3771911E-2</v>
      </c>
      <c r="AG85" s="74">
        <v>9.7272777000000001E-3</v>
      </c>
      <c r="AH85" s="74">
        <v>7.0107820999999997E-3</v>
      </c>
      <c r="AI85" s="75">
        <v>5.2241062999999997E-3</v>
      </c>
      <c r="AW85" s="86" t="s">
        <v>9</v>
      </c>
      <c r="AX85" s="109">
        <v>8.6783771000000006E-3</v>
      </c>
      <c r="AY85" s="110">
        <v>2.4750038999999998E-3</v>
      </c>
      <c r="AZ85" s="105">
        <v>1.343999E-3</v>
      </c>
      <c r="BA85" s="106">
        <v>5.1699999999999999E-4</v>
      </c>
      <c r="BB85" s="107">
        <f t="shared" ref="BB85:BB99" si="13">BA85+($L$83-$K$83)*BC85</f>
        <v>3.7105899999999997E-4</v>
      </c>
      <c r="BC85" s="108">
        <f t="shared" ref="BC85:BC99" si="14">(BA85-AZ85)/($K$83-$J$83)</f>
        <v>-4.8647000000000004E-5</v>
      </c>
      <c r="BD85" s="96" t="s">
        <v>9</v>
      </c>
      <c r="BE85" s="117">
        <v>7.4032815999999996E-3</v>
      </c>
      <c r="BF85" s="118">
        <v>1.8590649E-3</v>
      </c>
      <c r="BG85" s="113">
        <v>9.7599999999999998E-4</v>
      </c>
      <c r="BH85" s="114">
        <v>3.6499999999999998E-4</v>
      </c>
      <c r="BI85" s="115">
        <f t="shared" ref="BI85:BI99" si="15">BH85+($Y$83-$X$83)*BJ85</f>
        <v>2.5717647058823528E-4</v>
      </c>
      <c r="BJ85" s="116">
        <f t="shared" ref="BJ85:BJ99" si="16">(BH85-BG85)/($X$83-$W$83)</f>
        <v>-3.5941176470588238E-5</v>
      </c>
    </row>
    <row r="86" spans="1:62" ht="15.75" x14ac:dyDescent="0.25">
      <c r="A86" s="68" t="s">
        <v>12</v>
      </c>
      <c r="B86" s="74">
        <v>4.7901753000000004E-3</v>
      </c>
      <c r="C86" s="74">
        <v>4.1213899000000003E-3</v>
      </c>
      <c r="D86" s="74">
        <v>3.6590022999999998E-3</v>
      </c>
      <c r="E86" s="74">
        <v>3.198991E-3</v>
      </c>
      <c r="F86" s="74">
        <v>2.7091355999999999E-3</v>
      </c>
      <c r="G86" s="74">
        <v>2.2757054E-3</v>
      </c>
      <c r="H86" s="74">
        <v>1.9361118E-3</v>
      </c>
      <c r="I86" s="88">
        <v>1.5814690000000001E-3</v>
      </c>
      <c r="J86" s="98">
        <v>9.77E-4</v>
      </c>
      <c r="K86" s="85">
        <v>2.7099999999999997E-4</v>
      </c>
      <c r="L86" s="99">
        <f t="shared" si="9"/>
        <v>1.4641176470588232E-4</v>
      </c>
      <c r="M86">
        <f t="shared" si="10"/>
        <v>-4.1529411764705884E-5</v>
      </c>
      <c r="N86" s="80" t="s">
        <v>12</v>
      </c>
      <c r="O86" s="74">
        <v>4.3711651000000002E-3</v>
      </c>
      <c r="P86" s="74">
        <v>3.6299777000000002E-3</v>
      </c>
      <c r="Q86" s="74">
        <v>3.1849489999999999E-3</v>
      </c>
      <c r="R86" s="74">
        <v>2.765787E-3</v>
      </c>
      <c r="S86" s="74">
        <v>2.2931724000000001E-3</v>
      </c>
      <c r="T86" s="74">
        <v>1.8562381000000001E-3</v>
      </c>
      <c r="U86" s="74">
        <v>1.5421367E-3</v>
      </c>
      <c r="V86" s="88">
        <v>1.2227608999999999E-3</v>
      </c>
      <c r="W86" s="98">
        <v>7.4100000000000001E-4</v>
      </c>
      <c r="X86" s="98">
        <v>1.65E-4</v>
      </c>
      <c r="Y86" s="99">
        <f t="shared" si="11"/>
        <v>6.335294117647058E-5</v>
      </c>
      <c r="Z86">
        <f t="shared" si="12"/>
        <v>-3.3882352941176473E-5</v>
      </c>
      <c r="AA86" s="35"/>
      <c r="AB86" s="35"/>
      <c r="AC86" s="35"/>
      <c r="AD86" s="35"/>
      <c r="AE86" s="35"/>
      <c r="AF86" s="35"/>
      <c r="AG86" s="35"/>
      <c r="AH86" s="35"/>
      <c r="AI86" s="35"/>
      <c r="AW86" s="86" t="s">
        <v>12</v>
      </c>
      <c r="AX86" s="109">
        <v>4.7901753000000004E-3</v>
      </c>
      <c r="AY86" s="110">
        <v>1.5814690000000001E-3</v>
      </c>
      <c r="AZ86" s="105">
        <v>1.006123E-3</v>
      </c>
      <c r="BA86" s="106">
        <v>3.1799999999999998E-4</v>
      </c>
      <c r="BB86" s="107">
        <f t="shared" si="13"/>
        <v>1.9656652941176466E-4</v>
      </c>
      <c r="BC86" s="108">
        <f t="shared" si="14"/>
        <v>-4.0477823529411771E-5</v>
      </c>
      <c r="BD86" s="96" t="s">
        <v>12</v>
      </c>
      <c r="BE86" s="117">
        <v>4.3711651000000002E-3</v>
      </c>
      <c r="BF86" s="118">
        <v>1.2227608999999999E-3</v>
      </c>
      <c r="BG86" s="113">
        <v>7.5699999999999997E-4</v>
      </c>
      <c r="BH86" s="114">
        <v>1.95E-4</v>
      </c>
      <c r="BI86" s="115">
        <f t="shared" si="15"/>
        <v>9.5823529411764706E-5</v>
      </c>
      <c r="BJ86" s="116">
        <f t="shared" si="16"/>
        <v>-3.3058823529411766E-5</v>
      </c>
    </row>
    <row r="87" spans="1:62" ht="15.75" x14ac:dyDescent="0.25">
      <c r="A87" s="68" t="s">
        <v>13</v>
      </c>
      <c r="B87" s="74">
        <v>5.9821824000000001E-3</v>
      </c>
      <c r="C87" s="74">
        <v>5.3382910000000002E-3</v>
      </c>
      <c r="D87" s="74">
        <v>4.8685472E-3</v>
      </c>
      <c r="E87" s="74">
        <v>4.3821110000000002E-3</v>
      </c>
      <c r="F87" s="74">
        <v>3.8498661E-3</v>
      </c>
      <c r="G87" s="74">
        <v>3.3638228000000001E-3</v>
      </c>
      <c r="H87" s="74">
        <v>2.9596564999999999E-3</v>
      </c>
      <c r="I87" s="88">
        <v>2.5001934000000001E-3</v>
      </c>
      <c r="J87" s="97">
        <v>2.1267130000000001E-3</v>
      </c>
      <c r="K87" s="85">
        <v>6.4599999999999998E-4</v>
      </c>
      <c r="L87" s="99">
        <f t="shared" si="9"/>
        <v>3.8469770588235287E-4</v>
      </c>
      <c r="M87">
        <f t="shared" si="10"/>
        <v>-8.7100764705882374E-5</v>
      </c>
      <c r="N87" s="80" t="s">
        <v>13</v>
      </c>
      <c r="O87" s="74">
        <v>4.8596317000000003E-3</v>
      </c>
      <c r="P87" s="74">
        <v>4.1952435000000001E-3</v>
      </c>
      <c r="Q87" s="74">
        <v>3.7691500999999998E-3</v>
      </c>
      <c r="R87" s="74">
        <v>3.3518339000000001E-3</v>
      </c>
      <c r="S87" s="74">
        <v>2.8752540999999999E-3</v>
      </c>
      <c r="T87" s="74">
        <v>2.4258770999999999E-3</v>
      </c>
      <c r="U87" s="74">
        <v>2.0807315999999999E-3</v>
      </c>
      <c r="V87" s="88">
        <v>1.6750273E-3</v>
      </c>
      <c r="W87" s="97">
        <v>1.469932E-3</v>
      </c>
      <c r="X87" s="98">
        <v>3.9800000000000002E-4</v>
      </c>
      <c r="Y87" s="99">
        <f t="shared" si="11"/>
        <v>2.0883552941176474E-4</v>
      </c>
      <c r="Z87">
        <f t="shared" si="12"/>
        <v>-6.3054823529411761E-5</v>
      </c>
      <c r="AA87" s="144" t="s">
        <v>2</v>
      </c>
      <c r="AB87" s="146" t="s">
        <v>73</v>
      </c>
      <c r="AC87" s="147"/>
      <c r="AD87" s="147"/>
      <c r="AE87" s="147"/>
      <c r="AF87" s="147"/>
      <c r="AG87" s="147"/>
      <c r="AH87" s="147"/>
      <c r="AI87" s="148"/>
      <c r="AW87" s="86" t="s">
        <v>13</v>
      </c>
      <c r="AX87" s="109">
        <v>5.9821824000000001E-3</v>
      </c>
      <c r="AY87" s="110">
        <v>2.5001934000000001E-3</v>
      </c>
      <c r="AZ87" s="105">
        <v>2.2244869999999998E-3</v>
      </c>
      <c r="BA87" s="106">
        <v>9.2199999999999997E-4</v>
      </c>
      <c r="BB87" s="107">
        <f t="shared" si="13"/>
        <v>6.9214935294117648E-4</v>
      </c>
      <c r="BC87" s="108">
        <f t="shared" si="14"/>
        <v>-7.6616882352941159E-5</v>
      </c>
      <c r="BD87" s="96" t="s">
        <v>13</v>
      </c>
      <c r="BE87" s="117">
        <v>4.8596317000000003E-3</v>
      </c>
      <c r="BF87" s="118">
        <v>1.6750273E-3</v>
      </c>
      <c r="BG87" s="113">
        <v>1.7839729999999999E-3</v>
      </c>
      <c r="BH87" s="114">
        <v>7.0299999999999996E-4</v>
      </c>
      <c r="BI87" s="115">
        <f t="shared" si="15"/>
        <v>5.1224005882352934E-4</v>
      </c>
      <c r="BJ87" s="116">
        <f t="shared" si="16"/>
        <v>-6.3586647058823525E-5</v>
      </c>
    </row>
    <row r="88" spans="1:62" ht="15.75" x14ac:dyDescent="0.25">
      <c r="A88" s="68" t="s">
        <v>14</v>
      </c>
      <c r="B88" s="74">
        <v>8.4956649999999995E-3</v>
      </c>
      <c r="C88" s="74">
        <v>7.6593564000000001E-3</v>
      </c>
      <c r="D88" s="74">
        <v>7.0310347999999996E-3</v>
      </c>
      <c r="E88" s="74">
        <v>6.3705656999999997E-3</v>
      </c>
      <c r="F88" s="74">
        <v>5.6486914999999997E-3</v>
      </c>
      <c r="G88" s="74">
        <v>4.9892453999999999E-3</v>
      </c>
      <c r="H88" s="74">
        <v>4.4258235999999999E-3</v>
      </c>
      <c r="I88" s="88">
        <v>3.7640993E-3</v>
      </c>
      <c r="J88" s="97">
        <v>3.647225E-3</v>
      </c>
      <c r="K88" s="84">
        <v>2.068032E-3</v>
      </c>
      <c r="L88" s="99">
        <f t="shared" si="9"/>
        <v>1.7893508823529412E-3</v>
      </c>
      <c r="M88">
        <f t="shared" si="10"/>
        <v>-9.2893705882352942E-5</v>
      </c>
      <c r="N88" s="80" t="s">
        <v>14</v>
      </c>
      <c r="O88" s="74">
        <v>5.6320531999999998E-3</v>
      </c>
      <c r="P88" s="74">
        <v>5.0807012E-3</v>
      </c>
      <c r="Q88" s="74">
        <v>4.6760279E-3</v>
      </c>
      <c r="R88" s="74">
        <v>4.2537668999999998E-3</v>
      </c>
      <c r="S88" s="74">
        <v>3.7813996000000002E-3</v>
      </c>
      <c r="T88" s="74">
        <v>3.3430482E-3</v>
      </c>
      <c r="U88" s="74">
        <v>2.9634518E-3</v>
      </c>
      <c r="V88" s="88">
        <v>2.3815536E-3</v>
      </c>
      <c r="W88" s="97">
        <v>3.4466029999999999E-3</v>
      </c>
      <c r="X88" s="97">
        <v>1.022128E-3</v>
      </c>
      <c r="Y88" s="99">
        <f t="shared" si="11"/>
        <v>5.9427947058823534E-4</v>
      </c>
      <c r="Z88">
        <f t="shared" si="12"/>
        <v>-1.4261617647058823E-4</v>
      </c>
      <c r="AA88" s="145"/>
      <c r="AB88" s="70" t="s">
        <v>91</v>
      </c>
      <c r="AC88" s="70" t="s">
        <v>92</v>
      </c>
      <c r="AD88" s="70" t="s">
        <v>93</v>
      </c>
      <c r="AE88" s="70" t="s">
        <v>94</v>
      </c>
      <c r="AF88" s="71" t="s">
        <v>98</v>
      </c>
      <c r="AG88" s="70" t="s">
        <v>95</v>
      </c>
      <c r="AH88" s="70" t="s">
        <v>97</v>
      </c>
      <c r="AI88" s="70" t="s">
        <v>96</v>
      </c>
      <c r="AW88" s="86" t="s">
        <v>14</v>
      </c>
      <c r="AX88" s="109">
        <v>8.4956649999999995E-3</v>
      </c>
      <c r="AY88" s="110">
        <v>3.7640993E-3</v>
      </c>
      <c r="AZ88" s="105">
        <v>4.404697E-3</v>
      </c>
      <c r="BA88" s="106">
        <v>2.4275730000000001E-3</v>
      </c>
      <c r="BB88" s="107">
        <f t="shared" si="13"/>
        <v>2.0786687647058825E-3</v>
      </c>
      <c r="BC88" s="108">
        <f t="shared" si="14"/>
        <v>-1.1630141176470587E-4</v>
      </c>
      <c r="BD88" s="96" t="s">
        <v>14</v>
      </c>
      <c r="BE88" s="117">
        <v>5.6320531999999998E-3</v>
      </c>
      <c r="BF88" s="118">
        <v>2.3815536E-3</v>
      </c>
      <c r="BG88" s="113">
        <v>4.9665059999999999E-3</v>
      </c>
      <c r="BH88" s="114">
        <v>1.625781E-3</v>
      </c>
      <c r="BI88" s="115">
        <f t="shared" si="15"/>
        <v>1.0362412941176471E-3</v>
      </c>
      <c r="BJ88" s="116">
        <f t="shared" si="16"/>
        <v>-1.9651323529411765E-4</v>
      </c>
    </row>
    <row r="89" spans="1:62" ht="15.75" x14ac:dyDescent="0.25">
      <c r="A89" s="68" t="s">
        <v>15</v>
      </c>
      <c r="B89" s="74">
        <v>9.3605019000000001E-3</v>
      </c>
      <c r="C89" s="74">
        <v>8.54654E-3</v>
      </c>
      <c r="D89" s="74">
        <v>7.8817746000000004E-3</v>
      </c>
      <c r="E89" s="74">
        <v>7.1632086000000001E-3</v>
      </c>
      <c r="F89" s="74">
        <v>6.4013278999999999E-3</v>
      </c>
      <c r="G89" s="74">
        <v>5.7255068999999999E-3</v>
      </c>
      <c r="H89" s="74">
        <v>5.1091371999999998E-3</v>
      </c>
      <c r="I89" s="88">
        <v>4.3315932999999996E-3</v>
      </c>
      <c r="J89" s="97">
        <v>5.7620409999999999E-3</v>
      </c>
      <c r="K89" s="84">
        <v>2.644057E-3</v>
      </c>
      <c r="L89" s="99">
        <f t="shared" si="9"/>
        <v>2.0938245294117646E-3</v>
      </c>
      <c r="M89">
        <f t="shared" si="10"/>
        <v>-1.8341082352941175E-4</v>
      </c>
      <c r="N89" s="80" t="s">
        <v>15</v>
      </c>
      <c r="O89" s="74">
        <v>6.4621250999999996E-3</v>
      </c>
      <c r="P89" s="74">
        <v>6.0272501000000001E-3</v>
      </c>
      <c r="Q89" s="74">
        <v>5.6386778999999998E-3</v>
      </c>
      <c r="R89" s="74">
        <v>5.2031285000000002E-3</v>
      </c>
      <c r="S89" s="74">
        <v>4.7424642000000001E-3</v>
      </c>
      <c r="T89" s="74">
        <v>4.3432195999999999E-3</v>
      </c>
      <c r="U89" s="74">
        <v>3.9385823E-3</v>
      </c>
      <c r="V89" s="88">
        <v>3.1198295999999999E-3</v>
      </c>
      <c r="W89" s="97">
        <v>5.689525E-3</v>
      </c>
      <c r="X89" s="97">
        <v>1.4837839999999999E-3</v>
      </c>
      <c r="Y89" s="99">
        <f t="shared" si="11"/>
        <v>7.4159441176470582E-4</v>
      </c>
      <c r="Z89">
        <f t="shared" si="12"/>
        <v>-2.4739652941176469E-4</v>
      </c>
      <c r="AA89" s="73">
        <v>0</v>
      </c>
      <c r="AB89" s="74">
        <v>0.13551692000000001</v>
      </c>
      <c r="AC89" s="74">
        <v>0.12141488</v>
      </c>
      <c r="AD89" s="74">
        <v>0.11195296</v>
      </c>
      <c r="AE89" s="74">
        <v>0.10196945</v>
      </c>
      <c r="AF89" s="74">
        <v>8.7215784000000005E-2</v>
      </c>
      <c r="AG89" s="74">
        <v>6.8780059000000004E-2</v>
      </c>
      <c r="AH89" s="74">
        <v>5.3315596E-2</v>
      </c>
      <c r="AI89" s="74">
        <v>4.2747080999999999E-2</v>
      </c>
      <c r="AW89" s="86" t="s">
        <v>15</v>
      </c>
      <c r="AX89" s="109">
        <v>9.3605019000000001E-3</v>
      </c>
      <c r="AY89" s="110">
        <v>4.3315932999999996E-3</v>
      </c>
      <c r="AZ89" s="105">
        <v>7.9141460000000004E-3</v>
      </c>
      <c r="BA89" s="106">
        <v>3.7748500000000002E-3</v>
      </c>
      <c r="BB89" s="107">
        <f t="shared" si="13"/>
        <v>3.0443860000000001E-3</v>
      </c>
      <c r="BC89" s="108">
        <f t="shared" si="14"/>
        <v>-2.4348800000000004E-4</v>
      </c>
      <c r="BD89" s="96" t="s">
        <v>15</v>
      </c>
      <c r="BE89" s="117">
        <v>6.4621250999999996E-3</v>
      </c>
      <c r="BF89" s="118">
        <v>3.1198295999999999E-3</v>
      </c>
      <c r="BG89" s="113">
        <v>8.7300439999999993E-3</v>
      </c>
      <c r="BH89" s="114">
        <v>2.8349930000000001E-3</v>
      </c>
      <c r="BI89" s="115">
        <f t="shared" si="15"/>
        <v>1.7946898823529415E-3</v>
      </c>
      <c r="BJ89" s="116">
        <f t="shared" si="16"/>
        <v>-3.4676770588235289E-4</v>
      </c>
    </row>
    <row r="90" spans="1:62" ht="15.75" x14ac:dyDescent="0.25">
      <c r="A90" s="68" t="s">
        <v>18</v>
      </c>
      <c r="B90" s="74">
        <v>1.0468597E-2</v>
      </c>
      <c r="C90" s="74">
        <v>9.6974886E-3</v>
      </c>
      <c r="D90" s="74">
        <v>9.0068661000000001E-3</v>
      </c>
      <c r="E90" s="74">
        <v>8.2366352999999996E-3</v>
      </c>
      <c r="F90" s="74">
        <v>7.4406786000000003E-3</v>
      </c>
      <c r="G90" s="74">
        <v>6.7541959E-3</v>
      </c>
      <c r="H90" s="74">
        <v>6.0814568000000001E-3</v>
      </c>
      <c r="I90" s="88">
        <v>5.1669517000000002E-3</v>
      </c>
      <c r="J90" s="97">
        <v>8.5842190000000006E-3</v>
      </c>
      <c r="K90" s="84">
        <v>3.4039669999999999E-3</v>
      </c>
      <c r="L90" s="99">
        <f t="shared" si="9"/>
        <v>2.4898048823529411E-3</v>
      </c>
      <c r="M90">
        <f t="shared" si="10"/>
        <v>-3.0472070588235297E-4</v>
      </c>
      <c r="N90" s="80" t="s">
        <v>18</v>
      </c>
      <c r="O90" s="74">
        <v>7.3166155E-3</v>
      </c>
      <c r="P90" s="74">
        <v>6.9341934000000001E-3</v>
      </c>
      <c r="Q90" s="74">
        <v>6.5407853E-3</v>
      </c>
      <c r="R90" s="74">
        <v>6.0806221000000004E-3</v>
      </c>
      <c r="S90" s="74">
        <v>5.6114275000000002E-3</v>
      </c>
      <c r="T90" s="74">
        <v>5.226807E-3</v>
      </c>
      <c r="U90" s="74">
        <v>4.7939851999999998E-3</v>
      </c>
      <c r="V90" s="88">
        <v>3.7817176000000002E-3</v>
      </c>
      <c r="W90" s="97">
        <v>6.367841E-3</v>
      </c>
      <c r="X90" s="97">
        <v>1.8290649999999999E-3</v>
      </c>
      <c r="Y90" s="99">
        <f t="shared" si="11"/>
        <v>1.0281045294117646E-3</v>
      </c>
      <c r="Z90">
        <f t="shared" si="12"/>
        <v>-2.6698682352941175E-4</v>
      </c>
      <c r="AA90" s="76" t="s">
        <v>79</v>
      </c>
      <c r="AB90" s="74">
        <v>2.7320634999999999E-2</v>
      </c>
      <c r="AC90" s="74">
        <v>2.2139934E-2</v>
      </c>
      <c r="AD90" s="74">
        <v>1.9089755999999999E-2</v>
      </c>
      <c r="AE90" s="74">
        <v>1.6181286E-2</v>
      </c>
      <c r="AF90" s="74">
        <v>1.2619490000000001E-2</v>
      </c>
      <c r="AG90" s="74">
        <v>8.9390100000000007E-3</v>
      </c>
      <c r="AH90" s="74">
        <v>6.3509125E-3</v>
      </c>
      <c r="AI90" s="74">
        <v>4.6946237E-3</v>
      </c>
      <c r="AW90" s="86" t="s">
        <v>18</v>
      </c>
      <c r="AX90" s="109">
        <v>1.0468597E-2</v>
      </c>
      <c r="AY90" s="110">
        <v>5.1669517000000002E-3</v>
      </c>
      <c r="AZ90" s="105">
        <v>1.0961822E-2</v>
      </c>
      <c r="BA90" s="106">
        <v>5.0321869999999996E-3</v>
      </c>
      <c r="BB90" s="107">
        <f t="shared" si="13"/>
        <v>3.9857808235294109E-3</v>
      </c>
      <c r="BC90" s="108">
        <f t="shared" si="14"/>
        <v>-3.4880205882352943E-4</v>
      </c>
      <c r="BD90" s="96" t="s">
        <v>18</v>
      </c>
      <c r="BE90" s="117">
        <v>7.3166155E-3</v>
      </c>
      <c r="BF90" s="118">
        <v>3.7817176000000002E-3</v>
      </c>
      <c r="BG90" s="113">
        <v>9.3410109999999998E-3</v>
      </c>
      <c r="BH90" s="114">
        <v>3.592764E-3</v>
      </c>
      <c r="BI90" s="115">
        <f t="shared" si="15"/>
        <v>2.5783674705882353E-3</v>
      </c>
      <c r="BJ90" s="116">
        <f t="shared" si="16"/>
        <v>-3.3813217647058825E-4</v>
      </c>
    </row>
    <row r="91" spans="1:62" ht="15.75" x14ac:dyDescent="0.25">
      <c r="A91" s="80" t="s">
        <v>17</v>
      </c>
      <c r="B91" s="74">
        <v>1.2171936E-2</v>
      </c>
      <c r="C91" s="74">
        <v>1.1441359E-2</v>
      </c>
      <c r="D91" s="74">
        <v>1.0708901999999999E-2</v>
      </c>
      <c r="E91" s="74">
        <v>9.8627973999999997E-3</v>
      </c>
      <c r="F91" s="74">
        <v>9.0128794999999994E-3</v>
      </c>
      <c r="G91" s="74">
        <v>8.3055105000000001E-3</v>
      </c>
      <c r="H91" s="74">
        <v>7.5515045999999999E-3</v>
      </c>
      <c r="I91" s="88">
        <v>6.4414638999999996E-3</v>
      </c>
      <c r="J91" s="97">
        <v>1.0363597E-2</v>
      </c>
      <c r="K91" s="84">
        <v>3.9863540000000001E-3</v>
      </c>
      <c r="L91" s="99">
        <f t="shared" si="9"/>
        <v>2.8609581764705884E-3</v>
      </c>
      <c r="M91">
        <f t="shared" si="10"/>
        <v>-3.7513194117647059E-4</v>
      </c>
      <c r="N91" s="80" t="s">
        <v>17</v>
      </c>
      <c r="O91" s="74">
        <v>8.3061538000000004E-3</v>
      </c>
      <c r="P91" s="74">
        <v>7.9964224999999993E-3</v>
      </c>
      <c r="Q91" s="74">
        <v>7.6115829000000003E-3</v>
      </c>
      <c r="R91" s="74">
        <v>7.1389935000000003E-3</v>
      </c>
      <c r="S91" s="74">
        <v>6.6758900000000003E-3</v>
      </c>
      <c r="T91" s="74">
        <v>6.3230613000000001E-3</v>
      </c>
      <c r="U91" s="74">
        <v>5.8713664000000004E-3</v>
      </c>
      <c r="V91" s="88">
        <v>4.6448573999999998E-3</v>
      </c>
      <c r="W91" s="97">
        <v>6.1407370000000003E-3</v>
      </c>
      <c r="X91" s="97">
        <v>1.8174109999999999E-3</v>
      </c>
      <c r="Y91" s="99">
        <f t="shared" si="11"/>
        <v>1.0544711176470585E-3</v>
      </c>
      <c r="Z91">
        <f t="shared" si="12"/>
        <v>-2.5431329411764711E-4</v>
      </c>
      <c r="AW91" s="86" t="s">
        <v>17</v>
      </c>
      <c r="AX91" s="109">
        <v>1.2171936E-2</v>
      </c>
      <c r="AY91" s="110">
        <v>6.4414638999999996E-3</v>
      </c>
      <c r="AZ91" s="105">
        <v>1.3134368E-2</v>
      </c>
      <c r="BA91" s="106">
        <v>6.1751790000000003E-3</v>
      </c>
      <c r="BB91" s="107">
        <f t="shared" si="13"/>
        <v>4.947086823529412E-3</v>
      </c>
      <c r="BC91" s="108">
        <f t="shared" si="14"/>
        <v>-4.0936405882352944E-4</v>
      </c>
      <c r="BD91" s="96" t="s">
        <v>17</v>
      </c>
      <c r="BE91" s="117">
        <v>8.3061538000000004E-3</v>
      </c>
      <c r="BF91" s="118">
        <v>4.6448573999999998E-3</v>
      </c>
      <c r="BG91" s="113">
        <v>9.4525909999999998E-3</v>
      </c>
      <c r="BH91" s="114">
        <v>3.9322710000000002E-3</v>
      </c>
      <c r="BI91" s="115">
        <f t="shared" si="15"/>
        <v>2.9580968823529415E-3</v>
      </c>
      <c r="BJ91" s="116">
        <f t="shared" si="16"/>
        <v>-3.2472470588235293E-4</v>
      </c>
    </row>
    <row r="92" spans="1:62" ht="15.75" x14ac:dyDescent="0.25">
      <c r="A92" s="80" t="s">
        <v>19</v>
      </c>
      <c r="B92" s="74">
        <v>1.4352014999999999E-2</v>
      </c>
      <c r="C92" s="74">
        <v>1.3609002E-2</v>
      </c>
      <c r="D92" s="74">
        <v>1.2821048999999999E-2</v>
      </c>
      <c r="E92" s="74">
        <v>1.189198E-2</v>
      </c>
      <c r="F92" s="74">
        <v>1.0964043E-2</v>
      </c>
      <c r="G92" s="74">
        <v>1.0199443000000001E-2</v>
      </c>
      <c r="H92" s="74">
        <v>9.3492987999999992E-3</v>
      </c>
      <c r="I92" s="88">
        <v>8.0432449999999992E-3</v>
      </c>
      <c r="J92" s="97">
        <v>1.1498424E-2</v>
      </c>
      <c r="K92" s="84">
        <v>4.6618329999999998E-3</v>
      </c>
      <c r="L92" s="99">
        <f t="shared" si="9"/>
        <v>3.4553757647058821E-3</v>
      </c>
      <c r="M92">
        <f t="shared" si="10"/>
        <v>-4.021524117647059E-4</v>
      </c>
      <c r="N92" s="80" t="s">
        <v>19</v>
      </c>
      <c r="O92" s="74">
        <v>9.5504723999999992E-3</v>
      </c>
      <c r="P92" s="74">
        <v>9.2426670999999992E-3</v>
      </c>
      <c r="Q92" s="74">
        <v>8.8507475000000006E-3</v>
      </c>
      <c r="R92" s="74">
        <v>8.3638766999999999E-3</v>
      </c>
      <c r="S92" s="74">
        <v>7.8806432000000006E-3</v>
      </c>
      <c r="T92" s="74">
        <v>7.5079448999999998E-3</v>
      </c>
      <c r="U92" s="74">
        <v>7.0247197000000003E-3</v>
      </c>
      <c r="V92" s="88">
        <v>5.6773359000000002E-3</v>
      </c>
      <c r="W92" s="97">
        <v>5.9637040000000002E-3</v>
      </c>
      <c r="X92" s="97">
        <v>2.1249369999999999E-3</v>
      </c>
      <c r="Y92" s="99">
        <f t="shared" si="11"/>
        <v>1.4475075294117646E-3</v>
      </c>
      <c r="Z92">
        <f t="shared" si="12"/>
        <v>-2.2580982352941178E-4</v>
      </c>
      <c r="AW92" s="86" t="s">
        <v>19</v>
      </c>
      <c r="AX92" s="109">
        <v>1.4352014999999999E-2</v>
      </c>
      <c r="AY92" s="110">
        <v>8.0432449999999992E-3</v>
      </c>
      <c r="AZ92" s="105">
        <v>1.406663E-2</v>
      </c>
      <c r="BA92" s="106">
        <v>6.7918839999999998E-3</v>
      </c>
      <c r="BB92" s="107">
        <f t="shared" si="13"/>
        <v>5.508105294117647E-3</v>
      </c>
      <c r="BC92" s="108">
        <f t="shared" si="14"/>
        <v>-4.2792623529411765E-4</v>
      </c>
      <c r="BD92" s="96" t="s">
        <v>19</v>
      </c>
      <c r="BE92" s="117">
        <v>9.5504723999999992E-3</v>
      </c>
      <c r="BF92" s="118">
        <v>5.6773359000000002E-3</v>
      </c>
      <c r="BG92" s="113">
        <v>8.6438820000000003E-3</v>
      </c>
      <c r="BH92" s="114">
        <v>4.1437549999999998E-3</v>
      </c>
      <c r="BI92" s="115">
        <f t="shared" si="15"/>
        <v>3.3496149411764704E-3</v>
      </c>
      <c r="BJ92" s="116">
        <f t="shared" si="16"/>
        <v>-2.6471335294117647E-4</v>
      </c>
    </row>
    <row r="93" spans="1:62" ht="15.75" x14ac:dyDescent="0.25">
      <c r="A93" s="80" t="s">
        <v>20</v>
      </c>
      <c r="B93" s="74">
        <v>1.6599328999999999E-2</v>
      </c>
      <c r="C93" s="74">
        <v>1.5939089E-2</v>
      </c>
      <c r="D93" s="74">
        <v>1.5164165E-2</v>
      </c>
      <c r="E93" s="74">
        <v>1.4218463000000001E-2</v>
      </c>
      <c r="F93" s="74">
        <v>1.3283338E-2</v>
      </c>
      <c r="G93" s="74">
        <v>1.2527323E-2</v>
      </c>
      <c r="H93" s="74">
        <v>1.1624491000000001E-2</v>
      </c>
      <c r="I93" s="88">
        <v>1.0135829000000001E-2</v>
      </c>
      <c r="J93" s="97">
        <v>1.4937591E-2</v>
      </c>
      <c r="K93" s="84">
        <v>6.616434E-3</v>
      </c>
      <c r="L93" s="99">
        <f t="shared" si="9"/>
        <v>5.1479945294117648E-3</v>
      </c>
      <c r="M93">
        <f t="shared" si="10"/>
        <v>-4.8947982352941168E-4</v>
      </c>
      <c r="N93" s="80" t="s">
        <v>20</v>
      </c>
      <c r="O93" s="74">
        <v>1.0526821E-2</v>
      </c>
      <c r="P93" s="74">
        <v>1.0266169E-2</v>
      </c>
      <c r="Q93" s="74">
        <v>9.8958287999999991E-3</v>
      </c>
      <c r="R93" s="74">
        <v>9.4230961000000002E-3</v>
      </c>
      <c r="S93" s="74">
        <v>8.9566785000000006E-3</v>
      </c>
      <c r="T93" s="74">
        <v>8.6049192E-3</v>
      </c>
      <c r="U93" s="74">
        <v>8.1201847999999993E-3</v>
      </c>
      <c r="V93" s="88">
        <v>6.6691631000000001E-3</v>
      </c>
      <c r="W93" s="97">
        <v>6.78533E-3</v>
      </c>
      <c r="X93" s="97">
        <v>3.1711669999999999E-3</v>
      </c>
      <c r="Y93" s="99">
        <f t="shared" si="11"/>
        <v>2.5333735294117646E-3</v>
      </c>
      <c r="Z93">
        <f t="shared" si="12"/>
        <v>-2.1259782352941176E-4</v>
      </c>
      <c r="AW93" s="86" t="s">
        <v>20</v>
      </c>
      <c r="AX93" s="109">
        <v>1.6599328999999999E-2</v>
      </c>
      <c r="AY93" s="110">
        <v>1.0135829000000001E-2</v>
      </c>
      <c r="AZ93" s="105">
        <v>1.7153776999999999E-2</v>
      </c>
      <c r="BA93" s="106">
        <v>8.8646409999999995E-3</v>
      </c>
      <c r="BB93" s="107">
        <f t="shared" si="13"/>
        <v>7.4018522941176465E-3</v>
      </c>
      <c r="BC93" s="108">
        <f t="shared" si="14"/>
        <v>-4.875962352941176E-4</v>
      </c>
      <c r="BD93" s="96" t="s">
        <v>20</v>
      </c>
      <c r="BE93" s="117">
        <v>1.0526821E-2</v>
      </c>
      <c r="BF93" s="118">
        <v>6.6691631000000001E-3</v>
      </c>
      <c r="BG93" s="113">
        <v>9.377191E-3</v>
      </c>
      <c r="BH93" s="114">
        <v>5.2104229999999996E-3</v>
      </c>
      <c r="BI93" s="115">
        <f t="shared" si="15"/>
        <v>4.4751109999999995E-3</v>
      </c>
      <c r="BJ93" s="116">
        <f t="shared" si="16"/>
        <v>-2.45104E-4</v>
      </c>
    </row>
    <row r="94" spans="1:62" ht="15.75" x14ac:dyDescent="0.25">
      <c r="A94" s="80" t="s">
        <v>21</v>
      </c>
      <c r="B94" s="74">
        <v>2.0610447E-2</v>
      </c>
      <c r="C94" s="74">
        <v>2.0069169000000001E-2</v>
      </c>
      <c r="D94" s="74">
        <v>1.9329669000000001E-2</v>
      </c>
      <c r="E94" s="74">
        <v>1.8382102000000001E-2</v>
      </c>
      <c r="F94" s="74">
        <v>1.7452718999999998E-2</v>
      </c>
      <c r="G94" s="74">
        <v>1.6717211999999999E-2</v>
      </c>
      <c r="H94" s="74">
        <v>1.5751589999999999E-2</v>
      </c>
      <c r="I94" s="88">
        <v>1.4004198000000001E-2</v>
      </c>
      <c r="J94" s="97">
        <v>2.0927292E-2</v>
      </c>
      <c r="K94" s="84">
        <v>1.0831970999999999E-2</v>
      </c>
      <c r="L94" s="99">
        <f t="shared" si="9"/>
        <v>9.050443764705882E-3</v>
      </c>
      <c r="M94">
        <f t="shared" si="10"/>
        <v>-5.9384241176470591E-4</v>
      </c>
      <c r="N94" s="80" t="s">
        <v>21</v>
      </c>
      <c r="O94" s="74">
        <v>1.3618289E-2</v>
      </c>
      <c r="P94" s="74">
        <v>1.3279867000000001E-2</v>
      </c>
      <c r="Q94" s="74">
        <v>1.2843602000000001E-2</v>
      </c>
      <c r="R94" s="74">
        <v>1.2293521999999999E-2</v>
      </c>
      <c r="S94" s="74">
        <v>1.1726159999999999E-2</v>
      </c>
      <c r="T94" s="74">
        <v>1.126797E-2</v>
      </c>
      <c r="U94" s="74">
        <v>1.0674833E-2</v>
      </c>
      <c r="V94" s="88">
        <v>8.9763412999999993E-3</v>
      </c>
      <c r="W94" s="97">
        <v>9.8414439999999995E-3</v>
      </c>
      <c r="X94" s="97">
        <v>5.1947219999999997E-3</v>
      </c>
      <c r="Y94" s="99">
        <f t="shared" si="11"/>
        <v>4.3747122352941169E-3</v>
      </c>
      <c r="Z94">
        <f t="shared" si="12"/>
        <v>-2.7333658823529413E-4</v>
      </c>
      <c r="AW94" s="86" t="s">
        <v>21</v>
      </c>
      <c r="AX94" s="109">
        <v>2.0610447E-2</v>
      </c>
      <c r="AY94" s="110">
        <v>1.4004198000000001E-2</v>
      </c>
      <c r="AZ94" s="105">
        <v>2.2671103000000001E-2</v>
      </c>
      <c r="BA94" s="106">
        <v>1.2617975999999999E-2</v>
      </c>
      <c r="BB94" s="107">
        <f t="shared" si="13"/>
        <v>1.0843894764705882E-2</v>
      </c>
      <c r="BC94" s="108">
        <f t="shared" si="14"/>
        <v>-5.9136041176470597E-4</v>
      </c>
      <c r="BD94" s="96" t="s">
        <v>21</v>
      </c>
      <c r="BE94" s="117">
        <v>1.3618289E-2</v>
      </c>
      <c r="BF94" s="118">
        <v>8.9763412999999993E-3</v>
      </c>
      <c r="BG94" s="113">
        <v>1.1992486E-2</v>
      </c>
      <c r="BH94" s="114">
        <v>6.8538840000000002E-3</v>
      </c>
      <c r="BI94" s="115">
        <f t="shared" si="15"/>
        <v>5.9470718823529415E-3</v>
      </c>
      <c r="BJ94" s="116">
        <f t="shared" si="16"/>
        <v>-3.0227070588235294E-4</v>
      </c>
    </row>
    <row r="95" spans="1:62" ht="15.75" x14ac:dyDescent="0.25">
      <c r="A95" s="80" t="s">
        <v>22</v>
      </c>
      <c r="B95" s="74">
        <v>2.5459668000000001E-2</v>
      </c>
      <c r="C95" s="74">
        <v>2.5029438000000001E-2</v>
      </c>
      <c r="D95" s="74">
        <v>2.4304803E-2</v>
      </c>
      <c r="E95" s="74">
        <v>2.3329169E-2</v>
      </c>
      <c r="F95" s="74">
        <v>2.2389999000000001E-2</v>
      </c>
      <c r="G95" s="74">
        <v>2.1674624999999999E-2</v>
      </c>
      <c r="H95" s="74">
        <v>2.0631349E-2</v>
      </c>
      <c r="I95" s="88">
        <v>1.8576009000000001E-2</v>
      </c>
      <c r="J95" s="97">
        <v>2.6352477999999999E-2</v>
      </c>
      <c r="K95" s="84">
        <v>1.6475909E-2</v>
      </c>
      <c r="L95" s="99">
        <f t="shared" si="9"/>
        <v>1.473298505882353E-2</v>
      </c>
      <c r="M95">
        <f t="shared" si="10"/>
        <v>-5.8097464705882346E-4</v>
      </c>
      <c r="N95" s="80" t="s">
        <v>22</v>
      </c>
      <c r="O95" s="74">
        <v>1.7990335999999999E-2</v>
      </c>
      <c r="P95" s="74">
        <v>1.7498735000000001E-2</v>
      </c>
      <c r="Q95" s="74">
        <v>1.6939927E-2</v>
      </c>
      <c r="R95" s="74">
        <v>1.6251709E-2</v>
      </c>
      <c r="S95" s="74">
        <v>1.5508173E-2</v>
      </c>
      <c r="T95" s="74">
        <v>1.4865150000000001E-2</v>
      </c>
      <c r="U95" s="74">
        <v>1.4094534000000001E-2</v>
      </c>
      <c r="V95" s="88">
        <v>1.2049147E-2</v>
      </c>
      <c r="W95" s="97">
        <v>1.3256046E-2</v>
      </c>
      <c r="X95" s="97">
        <v>8.2955149999999998E-3</v>
      </c>
      <c r="Y95" s="99">
        <f t="shared" si="11"/>
        <v>7.4201271764705885E-3</v>
      </c>
      <c r="Z95">
        <f t="shared" si="12"/>
        <v>-2.917959411764706E-4</v>
      </c>
      <c r="AW95" s="86" t="s">
        <v>22</v>
      </c>
      <c r="AX95" s="109">
        <v>2.5459668000000001E-2</v>
      </c>
      <c r="AY95" s="110">
        <v>1.8576009000000001E-2</v>
      </c>
      <c r="AZ95" s="105">
        <v>2.8196888E-2</v>
      </c>
      <c r="BA95" s="106">
        <v>1.7883441E-2</v>
      </c>
      <c r="BB95" s="107">
        <f t="shared" si="13"/>
        <v>1.6063420941176472E-2</v>
      </c>
      <c r="BC95" s="108">
        <f t="shared" si="14"/>
        <v>-6.0667335294117646E-4</v>
      </c>
      <c r="BD95" s="96" t="s">
        <v>22</v>
      </c>
      <c r="BE95" s="117">
        <v>1.7990335999999999E-2</v>
      </c>
      <c r="BF95" s="118">
        <v>1.2049147E-2</v>
      </c>
      <c r="BG95" s="113">
        <v>1.5297870999999999E-2</v>
      </c>
      <c r="BH95" s="114">
        <v>9.5655440000000005E-3</v>
      </c>
      <c r="BI95" s="115">
        <f t="shared" si="15"/>
        <v>8.5539568823529422E-3</v>
      </c>
      <c r="BJ95" s="116">
        <f t="shared" si="16"/>
        <v>-3.3719570588235288E-4</v>
      </c>
    </row>
    <row r="96" spans="1:62" ht="15.75" x14ac:dyDescent="0.25">
      <c r="A96" s="77" t="s">
        <v>41</v>
      </c>
      <c r="B96" s="74">
        <v>3.5184202999999997E-2</v>
      </c>
      <c r="C96" s="74">
        <v>3.4928028999999999E-2</v>
      </c>
      <c r="D96" s="74">
        <v>3.4222971999999997E-2</v>
      </c>
      <c r="E96" s="74">
        <v>3.3195026000000002E-2</v>
      </c>
      <c r="F96" s="74">
        <v>3.2233284000000001E-2</v>
      </c>
      <c r="G96" s="74">
        <v>3.1546165000000001E-2</v>
      </c>
      <c r="H96" s="74">
        <v>3.0365044000000001E-2</v>
      </c>
      <c r="I96" s="88">
        <v>2.7759598999999999E-2</v>
      </c>
      <c r="J96" s="97">
        <v>3.6052813000000003E-2</v>
      </c>
      <c r="K96" s="84">
        <v>2.3964659999999999E-2</v>
      </c>
      <c r="L96" s="99">
        <f t="shared" si="9"/>
        <v>2.1831456529411764E-2</v>
      </c>
      <c r="M96">
        <f t="shared" si="10"/>
        <v>-7.11067823529412E-4</v>
      </c>
      <c r="N96" s="77" t="s">
        <v>41</v>
      </c>
      <c r="O96" s="74">
        <v>2.7034006999999999E-2</v>
      </c>
      <c r="P96" s="74">
        <v>2.6237897E-2</v>
      </c>
      <c r="Q96" s="74">
        <v>2.544223E-2</v>
      </c>
      <c r="R96" s="74">
        <v>2.4488769000000001E-2</v>
      </c>
      <c r="S96" s="74">
        <v>2.3397757000000002E-2</v>
      </c>
      <c r="T96" s="74">
        <v>2.2381365E-2</v>
      </c>
      <c r="U96" s="74">
        <v>2.1257570999999999E-2</v>
      </c>
      <c r="V96" s="88">
        <v>1.8543285E-2</v>
      </c>
      <c r="W96" s="97">
        <v>1.9917550999999999E-2</v>
      </c>
      <c r="X96" s="97">
        <v>1.2142778999999999E-2</v>
      </c>
      <c r="Y96" s="99">
        <f t="shared" si="11"/>
        <v>1.0770760411764705E-2</v>
      </c>
      <c r="Z96">
        <f t="shared" si="12"/>
        <v>-4.5733952941176466E-4</v>
      </c>
      <c r="AW96" s="77" t="s">
        <v>41</v>
      </c>
      <c r="AX96" s="109">
        <v>3.5184202999999997E-2</v>
      </c>
      <c r="AY96" s="110">
        <v>2.7759598999999999E-2</v>
      </c>
      <c r="AZ96" s="105">
        <v>3.7754171000000003E-2</v>
      </c>
      <c r="BA96" s="106">
        <v>2.5185233000000001E-2</v>
      </c>
      <c r="BB96" s="107">
        <f t="shared" si="13"/>
        <v>2.296718511764706E-2</v>
      </c>
      <c r="BC96" s="108">
        <f t="shared" si="14"/>
        <v>-7.3934929411764716E-4</v>
      </c>
      <c r="BD96" s="77" t="s">
        <v>41</v>
      </c>
      <c r="BE96" s="117">
        <v>2.7034006999999999E-2</v>
      </c>
      <c r="BF96" s="118">
        <v>1.8543285E-2</v>
      </c>
      <c r="BG96" s="113">
        <v>2.1810474999999999E-2</v>
      </c>
      <c r="BH96" s="114">
        <v>1.3232337E-2</v>
      </c>
      <c r="BI96" s="115">
        <f t="shared" si="15"/>
        <v>1.1718547941176471E-2</v>
      </c>
      <c r="BJ96" s="116">
        <f t="shared" si="16"/>
        <v>-5.0459635294117645E-4</v>
      </c>
    </row>
    <row r="97" spans="1:62" ht="15.75" x14ac:dyDescent="0.25">
      <c r="A97" s="77" t="s">
        <v>42</v>
      </c>
      <c r="B97" s="74">
        <v>5.0578709999999999E-2</v>
      </c>
      <c r="C97" s="74">
        <v>5.0650142000000002E-2</v>
      </c>
      <c r="D97" s="74">
        <v>5.0024763E-2</v>
      </c>
      <c r="E97" s="74">
        <v>4.8973602999999997E-2</v>
      </c>
      <c r="F97" s="74">
        <v>4.8051199000000003E-2</v>
      </c>
      <c r="G97" s="74">
        <v>4.7488384000000002E-2</v>
      </c>
      <c r="H97" s="74">
        <v>4.6165507000000001E-2</v>
      </c>
      <c r="I97" s="88">
        <v>4.2779603999999999E-2</v>
      </c>
      <c r="J97" s="97">
        <v>4.4857968999999998E-2</v>
      </c>
      <c r="K97" s="84">
        <v>3.3032178000000002E-2</v>
      </c>
      <c r="L97" s="99">
        <f t="shared" si="9"/>
        <v>3.0945273705882355E-2</v>
      </c>
      <c r="M97">
        <f t="shared" si="10"/>
        <v>-6.9563476470588205E-4</v>
      </c>
      <c r="N97" s="77" t="s">
        <v>42</v>
      </c>
      <c r="O97" s="74">
        <v>4.1980367999999997E-2</v>
      </c>
      <c r="P97" s="74">
        <v>4.0908139000000003E-2</v>
      </c>
      <c r="Q97" s="74">
        <v>3.9873039999999998E-2</v>
      </c>
      <c r="R97" s="74">
        <v>3.8634623999999999E-2</v>
      </c>
      <c r="S97" s="74">
        <v>3.7150282999999999E-2</v>
      </c>
      <c r="T97" s="74">
        <v>3.5698045999999997E-2</v>
      </c>
      <c r="U97" s="74">
        <v>3.4126276999999997E-2</v>
      </c>
      <c r="V97" s="88">
        <v>3.039122E-2</v>
      </c>
      <c r="W97" s="97">
        <v>2.8481023000000001E-2</v>
      </c>
      <c r="X97" s="97">
        <v>1.7584465000000001E-2</v>
      </c>
      <c r="Y97" s="99">
        <f t="shared" si="11"/>
        <v>1.5661543E-2</v>
      </c>
      <c r="Z97">
        <f t="shared" si="12"/>
        <v>-6.4097399999999999E-4</v>
      </c>
      <c r="AW97" s="77" t="s">
        <v>42</v>
      </c>
      <c r="AX97" s="109">
        <v>5.0578709999999999E-2</v>
      </c>
      <c r="AY97" s="110">
        <v>4.2779603999999999E-2</v>
      </c>
      <c r="AZ97" s="105">
        <v>4.6622128999999998E-2</v>
      </c>
      <c r="BA97" s="106">
        <v>3.4253349000000002E-2</v>
      </c>
      <c r="BB97" s="107">
        <f t="shared" si="13"/>
        <v>3.2070623117647065E-2</v>
      </c>
      <c r="BC97" s="108">
        <f t="shared" si="14"/>
        <v>-7.2757529411764685E-4</v>
      </c>
      <c r="BD97" s="77" t="s">
        <v>42</v>
      </c>
      <c r="BE97" s="117">
        <v>4.1980367999999997E-2</v>
      </c>
      <c r="BF97" s="118">
        <v>3.039122E-2</v>
      </c>
      <c r="BG97" s="113">
        <v>3.0280852E-2</v>
      </c>
      <c r="BH97" s="114">
        <v>1.8559623000000001E-2</v>
      </c>
      <c r="BI97" s="115">
        <f t="shared" si="15"/>
        <v>1.6491170823529411E-2</v>
      </c>
      <c r="BJ97" s="116">
        <f t="shared" si="16"/>
        <v>-6.8948405882352935E-4</v>
      </c>
    </row>
    <row r="98" spans="1:62" ht="15.75" x14ac:dyDescent="0.25">
      <c r="A98" s="77" t="s">
        <v>43</v>
      </c>
      <c r="B98" s="74">
        <v>7.7074561999999999E-2</v>
      </c>
      <c r="C98" s="74">
        <v>7.7622102999999998E-2</v>
      </c>
      <c r="D98" s="74">
        <v>7.7095495999999999E-2</v>
      </c>
      <c r="E98" s="74">
        <v>7.5980821000000004E-2</v>
      </c>
      <c r="F98" s="74">
        <v>7.5089041999999995E-2</v>
      </c>
      <c r="G98" s="74">
        <v>7.4689679999999994E-2</v>
      </c>
      <c r="H98" s="74">
        <v>7.3117043000000007E-2</v>
      </c>
      <c r="I98" s="88">
        <v>6.8473476000000005E-2</v>
      </c>
      <c r="J98" s="97">
        <v>6.6115557000000005E-2</v>
      </c>
      <c r="K98" s="84">
        <v>4.3224483000000001E-2</v>
      </c>
      <c r="L98" s="99">
        <f t="shared" si="9"/>
        <v>3.918488170588235E-2</v>
      </c>
      <c r="M98">
        <f t="shared" si="10"/>
        <v>-1.3465337647058826E-3</v>
      </c>
      <c r="N98" s="77" t="s">
        <v>43</v>
      </c>
      <c r="O98" s="74">
        <v>6.7413652000000004E-2</v>
      </c>
      <c r="P98" s="74">
        <v>6.6080293999999998E-2</v>
      </c>
      <c r="Q98" s="74">
        <v>6.4781100999999994E-2</v>
      </c>
      <c r="R98" s="74">
        <v>6.3207541000000006E-2</v>
      </c>
      <c r="S98" s="74">
        <v>6.1234920999999998E-2</v>
      </c>
      <c r="T98" s="74">
        <v>5.9224530999999997E-2</v>
      </c>
      <c r="U98" s="74">
        <v>5.7037298E-2</v>
      </c>
      <c r="V98" s="88">
        <v>5.1704121999999998E-2</v>
      </c>
      <c r="W98" s="97">
        <v>4.3469642000000003E-2</v>
      </c>
      <c r="X98" s="97">
        <v>2.5406643E-2</v>
      </c>
      <c r="Y98" s="99">
        <f t="shared" si="11"/>
        <v>2.2219054941176469E-2</v>
      </c>
      <c r="Z98">
        <f t="shared" si="12"/>
        <v>-1.0625293529411767E-3</v>
      </c>
      <c r="AW98" s="77" t="s">
        <v>43</v>
      </c>
      <c r="AX98" s="109">
        <v>7.7074561999999999E-2</v>
      </c>
      <c r="AY98" s="110">
        <v>6.8473476000000005E-2</v>
      </c>
      <c r="AZ98" s="105">
        <v>6.7988487E-2</v>
      </c>
      <c r="BA98" s="106">
        <v>4.4629888999999999E-2</v>
      </c>
      <c r="BB98" s="107">
        <f t="shared" si="13"/>
        <v>4.0507783470588234E-2</v>
      </c>
      <c r="BC98" s="108">
        <f t="shared" si="14"/>
        <v>-1.3740351764705884E-3</v>
      </c>
      <c r="BD98" s="77" t="s">
        <v>43</v>
      </c>
      <c r="BE98" s="117">
        <v>6.7413652000000004E-2</v>
      </c>
      <c r="BF98" s="118">
        <v>5.1704121999999998E-2</v>
      </c>
      <c r="BG98" s="113">
        <v>4.5201616E-2</v>
      </c>
      <c r="BH98" s="114">
        <v>2.6428843E-2</v>
      </c>
      <c r="BI98" s="115">
        <f t="shared" si="15"/>
        <v>2.3116000705882354E-2</v>
      </c>
      <c r="BJ98" s="116">
        <f t="shared" si="16"/>
        <v>-1.1042807647058824E-3</v>
      </c>
    </row>
    <row r="99" spans="1:62" ht="15.75" x14ac:dyDescent="0.25">
      <c r="A99" s="77" t="s">
        <v>44</v>
      </c>
      <c r="B99" s="74">
        <v>0.11904474</v>
      </c>
      <c r="C99" s="74">
        <v>0.12073808</v>
      </c>
      <c r="D99" s="74">
        <v>0.1207081</v>
      </c>
      <c r="E99" s="74">
        <v>0.1198779</v>
      </c>
      <c r="F99" s="74">
        <v>0.11948436</v>
      </c>
      <c r="G99" s="74">
        <v>0.11979376999999999</v>
      </c>
      <c r="H99" s="74">
        <v>0.11823134</v>
      </c>
      <c r="I99" s="88">
        <v>0.11201527999999999</v>
      </c>
      <c r="J99" s="97">
        <v>8.1959559000000001E-2</v>
      </c>
      <c r="K99" s="84">
        <v>5.9431375000000002E-2</v>
      </c>
      <c r="L99" s="99">
        <f t="shared" si="9"/>
        <v>5.5455813117647058E-2</v>
      </c>
      <c r="M99">
        <f t="shared" si="10"/>
        <v>-1.3251872941176471E-3</v>
      </c>
      <c r="N99" s="77" t="s">
        <v>44</v>
      </c>
      <c r="O99" s="74">
        <v>0.10699243999999999</v>
      </c>
      <c r="P99" s="74">
        <v>0.10582374</v>
      </c>
      <c r="Q99" s="74">
        <v>0.10450795</v>
      </c>
      <c r="R99" s="74">
        <v>0.10282624999999999</v>
      </c>
      <c r="S99" s="74">
        <v>0.10060334</v>
      </c>
      <c r="T99" s="74">
        <v>9.8256107999999995E-2</v>
      </c>
      <c r="U99" s="74">
        <v>9.5537514000000004E-2</v>
      </c>
      <c r="V99" s="88">
        <v>8.8066895000000006E-2</v>
      </c>
      <c r="W99" s="97">
        <v>5.4374656E-2</v>
      </c>
      <c r="X99" s="97">
        <v>3.7231258000000003E-2</v>
      </c>
      <c r="Y99" s="99">
        <f t="shared" si="11"/>
        <v>3.420595247058824E-2</v>
      </c>
      <c r="Z99">
        <f t="shared" si="12"/>
        <v>-1.0084351764705882E-3</v>
      </c>
      <c r="AW99" s="77" t="s">
        <v>44</v>
      </c>
      <c r="AX99" s="109">
        <v>0.11904474</v>
      </c>
      <c r="AY99" s="110">
        <v>0.11201527999999999</v>
      </c>
      <c r="AZ99" s="105">
        <v>8.3893607999999995E-2</v>
      </c>
      <c r="BA99" s="106">
        <v>6.0996987000000003E-2</v>
      </c>
      <c r="BB99" s="107">
        <f t="shared" si="13"/>
        <v>5.6956406823529412E-2</v>
      </c>
      <c r="BC99" s="108">
        <f t="shared" si="14"/>
        <v>-1.346860058823529E-3</v>
      </c>
      <c r="BD99" s="77" t="s">
        <v>44</v>
      </c>
      <c r="BE99" s="117">
        <v>0.10699243999999999</v>
      </c>
      <c r="BF99" s="118">
        <v>8.8066895000000006E-2</v>
      </c>
      <c r="BG99" s="113">
        <v>5.5908607999999999E-2</v>
      </c>
      <c r="BH99" s="114">
        <v>3.8357005999999999E-2</v>
      </c>
      <c r="BI99" s="115">
        <f t="shared" si="15"/>
        <v>3.5259664470588231E-2</v>
      </c>
      <c r="BJ99" s="116">
        <f t="shared" si="16"/>
        <v>-1.0324471764705883E-3</v>
      </c>
    </row>
    <row r="100" spans="1:62" x14ac:dyDescent="0.25">
      <c r="I100" s="39"/>
      <c r="J100" s="39"/>
      <c r="L100" s="39"/>
    </row>
    <row r="102" spans="1:62" x14ac:dyDescent="0.25">
      <c r="I102" s="48"/>
      <c r="J102" s="48"/>
      <c r="K102" s="47"/>
      <c r="N102" s="69"/>
    </row>
    <row r="103" spans="1:62" x14ac:dyDescent="0.25">
      <c r="I103" s="48"/>
      <c r="J103" s="48"/>
      <c r="K103" s="47"/>
    </row>
    <row r="104" spans="1:62" x14ac:dyDescent="0.25">
      <c r="I104" s="48"/>
      <c r="J104" s="48"/>
      <c r="K104" s="47"/>
    </row>
    <row r="105" spans="1:62" ht="15.75" x14ac:dyDescent="0.2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75" x14ac:dyDescent="0.2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75" x14ac:dyDescent="0.2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75" x14ac:dyDescent="0.25">
      <c r="A108" s="38" t="s">
        <v>84</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75" x14ac:dyDescent="0.25">
      <c r="A109" s="38" t="s">
        <v>83</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75" x14ac:dyDescent="0.25">
      <c r="A110" s="54" t="s">
        <v>85</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3">
      <c r="A111" s="139" t="s">
        <v>100</v>
      </c>
      <c r="B111" s="139"/>
      <c r="C111" s="139"/>
      <c r="D111" s="139"/>
      <c r="E111" s="139"/>
      <c r="F111" s="139"/>
      <c r="G111" s="139"/>
      <c r="H111" s="139"/>
      <c r="I111" s="139"/>
      <c r="J111" s="139"/>
      <c r="K111" s="139"/>
      <c r="L111" s="139"/>
      <c r="M111" s="139"/>
      <c r="N111" s="139"/>
      <c r="O111" s="139"/>
      <c r="P111" s="139"/>
      <c r="Q111" s="139"/>
      <c r="R111" s="37"/>
      <c r="S111" s="37"/>
      <c r="T111" s="37"/>
      <c r="U111" s="37"/>
      <c r="V111" s="37"/>
      <c r="W111" s="37"/>
      <c r="X111" s="37"/>
    </row>
    <row r="112" spans="1:62" ht="15.6" customHeight="1" thickBot="1" x14ac:dyDescent="0.3">
      <c r="A112" s="133" t="s">
        <v>2</v>
      </c>
      <c r="B112" s="129" t="s">
        <v>81</v>
      </c>
      <c r="C112" s="130"/>
      <c r="D112" s="130"/>
      <c r="E112" s="130"/>
      <c r="F112" s="130"/>
      <c r="G112" s="131"/>
      <c r="I112" s="67"/>
      <c r="J112" s="78" t="s">
        <v>27</v>
      </c>
      <c r="K112" s="78" t="s">
        <v>28</v>
      </c>
      <c r="L112" s="78" t="s">
        <v>29</v>
      </c>
      <c r="M112" s="78" t="s">
        <v>8</v>
      </c>
      <c r="N112" s="78" t="s">
        <v>30</v>
      </c>
    </row>
    <row r="113" spans="1:14" ht="45.95" customHeight="1" x14ac:dyDescent="0.25">
      <c r="A113" s="134"/>
      <c r="B113" s="32" t="s">
        <v>68</v>
      </c>
      <c r="C113" s="32" t="s">
        <v>62</v>
      </c>
      <c r="D113" s="32" t="s">
        <v>64</v>
      </c>
      <c r="E113" s="3" t="s">
        <v>7</v>
      </c>
      <c r="F113" s="3" t="s">
        <v>8</v>
      </c>
      <c r="G113" s="1" t="s">
        <v>66</v>
      </c>
      <c r="I113" s="79" t="s">
        <v>26</v>
      </c>
      <c r="J113" s="64">
        <f>C118/$B$118</f>
        <v>1</v>
      </c>
      <c r="K113" s="64">
        <f>D118/$B$118</f>
        <v>1</v>
      </c>
      <c r="L113" s="64">
        <f>E118/$B$118</f>
        <v>0.58000000000000007</v>
      </c>
      <c r="M113" s="64">
        <f>F118/$B$118</f>
        <v>0.58000000000000007</v>
      </c>
      <c r="N113" s="64">
        <f>G118/$B$118</f>
        <v>0.41000000000000003</v>
      </c>
    </row>
    <row r="114" spans="1:14" ht="32.25" thickBot="1" x14ac:dyDescent="0.3">
      <c r="A114" s="135"/>
      <c r="B114" s="34" t="s">
        <v>61</v>
      </c>
      <c r="C114" s="34" t="s">
        <v>63</v>
      </c>
      <c r="D114" s="34" t="s">
        <v>65</v>
      </c>
      <c r="E114" s="4" t="s">
        <v>10</v>
      </c>
      <c r="F114" s="4" t="s">
        <v>11</v>
      </c>
      <c r="G114" s="34" t="s">
        <v>67</v>
      </c>
    </row>
    <row r="115" spans="1:14" ht="16.5" thickBot="1" x14ac:dyDescent="0.3">
      <c r="A115" s="2" t="s">
        <v>6</v>
      </c>
      <c r="B115" s="10">
        <f>I116*1.1</f>
        <v>0</v>
      </c>
      <c r="C115" s="10">
        <f t="shared" ref="C115:G130" si="17">J116*1.1</f>
        <v>0</v>
      </c>
      <c r="D115" s="10">
        <f t="shared" si="17"/>
        <v>0</v>
      </c>
      <c r="E115" s="10">
        <f t="shared" si="17"/>
        <v>0</v>
      </c>
      <c r="F115" s="10">
        <f t="shared" si="17"/>
        <v>0</v>
      </c>
      <c r="G115" s="10">
        <f t="shared" si="17"/>
        <v>0</v>
      </c>
      <c r="I115" s="143" t="s">
        <v>99</v>
      </c>
      <c r="J115" s="143"/>
      <c r="K115" s="143"/>
      <c r="L115" s="143"/>
      <c r="M115" s="143"/>
      <c r="N115" s="143"/>
    </row>
    <row r="116" spans="1:14" ht="16.5" thickBot="1" x14ac:dyDescent="0.3">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5" thickBot="1" x14ac:dyDescent="0.3">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5" thickBot="1" x14ac:dyDescent="0.3">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5" thickBot="1" x14ac:dyDescent="0.3">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5" thickBot="1" x14ac:dyDescent="0.3">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5" thickBot="1" x14ac:dyDescent="0.3">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5" thickBot="1" x14ac:dyDescent="0.3">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5" thickBot="1" x14ac:dyDescent="0.3">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75" x14ac:dyDescent="0.2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75" thickBot="1" x14ac:dyDescent="0.3"/>
    <row r="133" spans="1:15" ht="15.6" customHeight="1" thickBot="1" x14ac:dyDescent="0.3">
      <c r="A133" s="126" t="s">
        <v>2</v>
      </c>
      <c r="B133" s="129" t="s">
        <v>82</v>
      </c>
      <c r="C133" s="130"/>
      <c r="D133" s="130"/>
      <c r="E133" s="130"/>
      <c r="F133" s="130"/>
      <c r="G133" s="131"/>
      <c r="I133" s="126" t="s">
        <v>2</v>
      </c>
      <c r="J133" s="129" t="s">
        <v>74</v>
      </c>
      <c r="K133" s="130"/>
      <c r="L133" s="130"/>
      <c r="M133" s="130"/>
      <c r="N133" s="130"/>
      <c r="O133" s="131"/>
    </row>
    <row r="134" spans="1:15" ht="15" customHeight="1" x14ac:dyDescent="0.25">
      <c r="A134" s="127"/>
      <c r="B134" s="26" t="s">
        <v>69</v>
      </c>
      <c r="C134" s="27" t="s">
        <v>62</v>
      </c>
      <c r="D134" s="27" t="s">
        <v>64</v>
      </c>
      <c r="E134" s="28" t="s">
        <v>7</v>
      </c>
      <c r="F134" s="28" t="s">
        <v>8</v>
      </c>
      <c r="G134" s="29" t="s">
        <v>30</v>
      </c>
      <c r="I134" s="127"/>
      <c r="J134" s="26" t="s">
        <v>69</v>
      </c>
      <c r="K134" s="27" t="s">
        <v>62</v>
      </c>
      <c r="L134" s="27" t="s">
        <v>64</v>
      </c>
      <c r="M134" s="28" t="s">
        <v>7</v>
      </c>
      <c r="N134" s="28" t="s">
        <v>8</v>
      </c>
      <c r="O134" s="29" t="s">
        <v>30</v>
      </c>
    </row>
    <row r="135" spans="1:15" ht="32.25" thickBot="1" x14ac:dyDescent="0.3">
      <c r="A135" s="128"/>
      <c r="B135" s="40" t="s">
        <v>61</v>
      </c>
      <c r="C135" s="41" t="s">
        <v>63</v>
      </c>
      <c r="D135" s="41" t="s">
        <v>65</v>
      </c>
      <c r="E135" s="30" t="s">
        <v>10</v>
      </c>
      <c r="F135" s="30" t="s">
        <v>11</v>
      </c>
      <c r="G135" s="34" t="s">
        <v>67</v>
      </c>
      <c r="I135" s="128"/>
      <c r="J135" s="40" t="s">
        <v>61</v>
      </c>
      <c r="K135" s="41" t="s">
        <v>63</v>
      </c>
      <c r="L135" s="41" t="s">
        <v>65</v>
      </c>
      <c r="M135" s="30" t="s">
        <v>10</v>
      </c>
      <c r="N135" s="30" t="s">
        <v>11</v>
      </c>
      <c r="O135" s="45" t="s">
        <v>67</v>
      </c>
    </row>
    <row r="136" spans="1:15" ht="16.5" thickBot="1" x14ac:dyDescent="0.3">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5" thickBot="1" x14ac:dyDescent="0.3">
      <c r="A139" s="2" t="s">
        <v>13</v>
      </c>
      <c r="B139" s="17">
        <f>B118*0.37</f>
        <v>5.7549800000000005E-2</v>
      </c>
      <c r="C139" s="17">
        <f t="shared" ref="C139:G139" si="20">C118*0.37</f>
        <v>5.7549800000000005E-2</v>
      </c>
      <c r="D139" s="17">
        <f t="shared" si="20"/>
        <v>5.7549800000000005E-2</v>
      </c>
      <c r="E139" s="17">
        <f t="shared" si="20"/>
        <v>3.3378884000000004E-2</v>
      </c>
      <c r="F139" s="17">
        <f t="shared" si="20"/>
        <v>3.3378884000000004E-2</v>
      </c>
      <c r="G139" s="17">
        <f t="shared" si="20"/>
        <v>2.3595418000000003E-2</v>
      </c>
      <c r="I139" s="46" t="s">
        <v>13</v>
      </c>
      <c r="J139" s="17">
        <f>B139*0.75</f>
        <v>4.3162350000000002E-2</v>
      </c>
      <c r="K139" s="17">
        <f t="shared" ref="K139:O139" si="21">C139*0.75</f>
        <v>4.3162350000000002E-2</v>
      </c>
      <c r="L139" s="17">
        <f t="shared" si="21"/>
        <v>4.3162350000000002E-2</v>
      </c>
      <c r="M139" s="17">
        <f t="shared" si="21"/>
        <v>2.5034163000000005E-2</v>
      </c>
      <c r="N139" s="17">
        <f t="shared" si="21"/>
        <v>2.5034163000000005E-2</v>
      </c>
      <c r="O139" s="17">
        <f t="shared" si="21"/>
        <v>1.7696563500000002E-2</v>
      </c>
    </row>
    <row r="140" spans="1:15" ht="16.5" thickBot="1" x14ac:dyDescent="0.3">
      <c r="A140" s="2" t="s">
        <v>14</v>
      </c>
      <c r="B140" s="17">
        <f t="shared" ref="B140:G140" si="22">B119*0.37</f>
        <v>0.11314600000000002</v>
      </c>
      <c r="C140" s="17">
        <f t="shared" si="22"/>
        <v>0.11314600000000002</v>
      </c>
      <c r="D140" s="17">
        <f t="shared" si="22"/>
        <v>0.11314600000000002</v>
      </c>
      <c r="E140" s="17">
        <f t="shared" si="22"/>
        <v>6.5624680000000019E-2</v>
      </c>
      <c r="F140" s="17">
        <f t="shared" si="22"/>
        <v>6.5624680000000019E-2</v>
      </c>
      <c r="G140" s="17">
        <f t="shared" si="22"/>
        <v>4.6389860000000019E-2</v>
      </c>
      <c r="I140" s="46" t="s">
        <v>14</v>
      </c>
      <c r="J140" s="17">
        <f t="shared" ref="J140:J145" si="23">B140*0.75</f>
        <v>8.4859500000000018E-2</v>
      </c>
      <c r="K140" s="17">
        <f t="shared" ref="K140:K145" si="24">C140*0.75</f>
        <v>8.4859500000000018E-2</v>
      </c>
      <c r="L140" s="17">
        <f t="shared" ref="L140:L145" si="25">D140*0.75</f>
        <v>8.4859500000000018E-2</v>
      </c>
      <c r="M140" s="17">
        <f t="shared" ref="M140:M145" si="26">E140*0.75</f>
        <v>4.9218510000000014E-2</v>
      </c>
      <c r="N140" s="17">
        <f t="shared" ref="N140:N145" si="27">F140*0.75</f>
        <v>4.9218510000000014E-2</v>
      </c>
      <c r="O140" s="17">
        <f t="shared" ref="O140:O145" si="28">G140*0.75</f>
        <v>3.4792395000000018E-2</v>
      </c>
    </row>
    <row r="141" spans="1:15" ht="16.5" thickBot="1" x14ac:dyDescent="0.3">
      <c r="A141" s="2" t="s">
        <v>15</v>
      </c>
      <c r="B141" s="17">
        <f t="shared" ref="B141:G141" si="29">B120*0.37</f>
        <v>0.11542520000000002</v>
      </c>
      <c r="C141" s="17">
        <f t="shared" si="29"/>
        <v>0.11542520000000002</v>
      </c>
      <c r="D141" s="17">
        <f t="shared" si="29"/>
        <v>0.11542520000000002</v>
      </c>
      <c r="E141" s="17">
        <f t="shared" si="29"/>
        <v>6.6946616000000014E-2</v>
      </c>
      <c r="F141" s="17">
        <f t="shared" si="29"/>
        <v>6.6946616000000014E-2</v>
      </c>
      <c r="G141" s="17">
        <f t="shared" si="29"/>
        <v>4.7324332000000011E-2</v>
      </c>
      <c r="I141" s="46" t="s">
        <v>15</v>
      </c>
      <c r="J141" s="17">
        <f t="shared" si="23"/>
        <v>8.6568900000000018E-2</v>
      </c>
      <c r="K141" s="17">
        <f t="shared" si="24"/>
        <v>8.6568900000000018E-2</v>
      </c>
      <c r="L141" s="17">
        <f t="shared" si="25"/>
        <v>8.6568900000000018E-2</v>
      </c>
      <c r="M141" s="17">
        <f t="shared" si="26"/>
        <v>5.0209962000000011E-2</v>
      </c>
      <c r="N141" s="17">
        <f t="shared" si="27"/>
        <v>5.0209962000000011E-2</v>
      </c>
      <c r="O141" s="17">
        <f t="shared" si="28"/>
        <v>3.5493249000000004E-2</v>
      </c>
    </row>
    <row r="142" spans="1:15" ht="16.5" thickBot="1" x14ac:dyDescent="0.3">
      <c r="A142" s="2" t="s">
        <v>18</v>
      </c>
      <c r="B142" s="17">
        <f t="shared" ref="B142:G142" si="30">B121*0.37</f>
        <v>8.5958400000000004E-2</v>
      </c>
      <c r="C142" s="17">
        <f t="shared" si="30"/>
        <v>8.5958400000000004E-2</v>
      </c>
      <c r="D142" s="17">
        <f t="shared" si="30"/>
        <v>8.5958400000000004E-2</v>
      </c>
      <c r="E142" s="17">
        <f t="shared" si="30"/>
        <v>4.9855872000000009E-2</v>
      </c>
      <c r="F142" s="17">
        <f t="shared" si="30"/>
        <v>4.9855872000000009E-2</v>
      </c>
      <c r="G142" s="17">
        <f t="shared" si="30"/>
        <v>3.5242944000000005E-2</v>
      </c>
      <c r="I142" s="46" t="s">
        <v>18</v>
      </c>
      <c r="J142" s="17">
        <f t="shared" si="23"/>
        <v>6.4468800000000007E-2</v>
      </c>
      <c r="K142" s="17">
        <f t="shared" si="24"/>
        <v>6.4468800000000007E-2</v>
      </c>
      <c r="L142" s="17">
        <f t="shared" si="25"/>
        <v>6.4468800000000007E-2</v>
      </c>
      <c r="M142" s="17">
        <f t="shared" si="26"/>
        <v>3.7391904000000004E-2</v>
      </c>
      <c r="N142" s="17">
        <f t="shared" si="27"/>
        <v>3.7391904000000004E-2</v>
      </c>
      <c r="O142" s="17">
        <f t="shared" si="28"/>
        <v>2.6432208000000006E-2</v>
      </c>
    </row>
    <row r="143" spans="1:15" ht="16.5" thickBot="1" x14ac:dyDescent="0.3">
      <c r="A143" s="2" t="s">
        <v>17</v>
      </c>
      <c r="B143" s="17">
        <f t="shared" ref="B143:G143" si="31">B122*0.37</f>
        <v>5.4863600000000005E-2</v>
      </c>
      <c r="C143" s="17">
        <f t="shared" si="31"/>
        <v>5.4863600000000005E-2</v>
      </c>
      <c r="D143" s="17">
        <f t="shared" si="31"/>
        <v>5.4863600000000005E-2</v>
      </c>
      <c r="E143" s="17">
        <f t="shared" si="31"/>
        <v>3.1820888000000006E-2</v>
      </c>
      <c r="F143" s="17">
        <f t="shared" si="31"/>
        <v>3.1820888000000006E-2</v>
      </c>
      <c r="G143" s="17">
        <f t="shared" si="31"/>
        <v>2.2494076000000002E-2</v>
      </c>
      <c r="I143" s="46" t="s">
        <v>17</v>
      </c>
      <c r="J143" s="17">
        <f t="shared" si="23"/>
        <v>4.1147700000000002E-2</v>
      </c>
      <c r="K143" s="17">
        <f t="shared" si="24"/>
        <v>4.1147700000000002E-2</v>
      </c>
      <c r="L143" s="17">
        <f t="shared" si="25"/>
        <v>4.1147700000000002E-2</v>
      </c>
      <c r="M143" s="17">
        <f t="shared" si="26"/>
        <v>2.3865666000000004E-2</v>
      </c>
      <c r="N143" s="17">
        <f t="shared" si="27"/>
        <v>2.3865666000000004E-2</v>
      </c>
      <c r="O143" s="17">
        <f t="shared" si="28"/>
        <v>1.6870557000000001E-2</v>
      </c>
    </row>
    <row r="144" spans="1:15" ht="16.5" thickBot="1" x14ac:dyDescent="0.3">
      <c r="A144" s="2" t="s">
        <v>19</v>
      </c>
      <c r="B144" s="17">
        <f t="shared" ref="B144:G144" si="32">B123*0.37</f>
        <v>2.2059400000000003E-2</v>
      </c>
      <c r="C144" s="17">
        <f t="shared" si="32"/>
        <v>2.2059400000000003E-2</v>
      </c>
      <c r="D144" s="17">
        <f t="shared" si="32"/>
        <v>2.2059400000000003E-2</v>
      </c>
      <c r="E144" s="17">
        <f t="shared" si="32"/>
        <v>1.2794452000000003E-2</v>
      </c>
      <c r="F144" s="17">
        <f t="shared" si="32"/>
        <v>1.2794452000000003E-2</v>
      </c>
      <c r="G144" s="17">
        <f t="shared" si="32"/>
        <v>9.044354000000001E-3</v>
      </c>
      <c r="I144" s="46" t="s">
        <v>19</v>
      </c>
      <c r="J144" s="17">
        <f t="shared" si="23"/>
        <v>1.6544550000000002E-2</v>
      </c>
      <c r="K144" s="17">
        <f t="shared" si="24"/>
        <v>1.6544550000000002E-2</v>
      </c>
      <c r="L144" s="17">
        <f t="shared" si="25"/>
        <v>1.6544550000000002E-2</v>
      </c>
      <c r="M144" s="17">
        <f t="shared" si="26"/>
        <v>9.5958390000000018E-3</v>
      </c>
      <c r="N144" s="17">
        <f t="shared" si="27"/>
        <v>9.5958390000000018E-3</v>
      </c>
      <c r="O144" s="17">
        <f t="shared" si="28"/>
        <v>6.7832655000000007E-3</v>
      </c>
    </row>
    <row r="145" spans="1:23" ht="16.5" thickBot="1" x14ac:dyDescent="0.3">
      <c r="A145" s="2" t="s">
        <v>20</v>
      </c>
      <c r="B145" s="17">
        <f t="shared" ref="B145:G145" si="33">B124*0.37</f>
        <v>7.1632000000000006E-3</v>
      </c>
      <c r="C145" s="17">
        <f t="shared" si="33"/>
        <v>7.1632000000000006E-3</v>
      </c>
      <c r="D145" s="17">
        <f t="shared" si="33"/>
        <v>7.1632000000000006E-3</v>
      </c>
      <c r="E145" s="17">
        <f t="shared" si="33"/>
        <v>4.1546560000000005E-3</v>
      </c>
      <c r="F145" s="17">
        <f t="shared" si="33"/>
        <v>4.1546560000000005E-3</v>
      </c>
      <c r="G145" s="17">
        <f t="shared" si="33"/>
        <v>2.9369120000000003E-3</v>
      </c>
      <c r="I145" s="46" t="s">
        <v>20</v>
      </c>
      <c r="J145" s="17">
        <f t="shared" si="23"/>
        <v>5.3724000000000003E-3</v>
      </c>
      <c r="K145" s="17">
        <f t="shared" si="24"/>
        <v>5.3724000000000003E-3</v>
      </c>
      <c r="L145" s="17">
        <f t="shared" si="25"/>
        <v>5.3724000000000003E-3</v>
      </c>
      <c r="M145" s="17">
        <f t="shared" si="26"/>
        <v>3.1159920000000006E-3</v>
      </c>
      <c r="N145" s="17">
        <f t="shared" si="27"/>
        <v>3.1159920000000006E-3</v>
      </c>
      <c r="O145" s="17">
        <f t="shared" si="28"/>
        <v>2.2026840000000003E-3</v>
      </c>
    </row>
    <row r="146" spans="1:23" ht="16.5" thickBot="1" x14ac:dyDescent="0.3">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75" x14ac:dyDescent="0.2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75" x14ac:dyDescent="0.2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75" x14ac:dyDescent="0.2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75" x14ac:dyDescent="0.2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25">
      <c r="B152">
        <f t="shared" ref="B152:G152" si="34">5*SUM(B136:B151)</f>
        <v>2.2808280000000005</v>
      </c>
      <c r="C152">
        <f t="shared" si="34"/>
        <v>2.2808280000000005</v>
      </c>
      <c r="D152">
        <f t="shared" si="34"/>
        <v>2.2808280000000005</v>
      </c>
      <c r="E152">
        <f t="shared" si="34"/>
        <v>1.3228802399999999</v>
      </c>
      <c r="F152">
        <f t="shared" si="34"/>
        <v>1.3228802399999999</v>
      </c>
      <c r="G152">
        <f t="shared" si="34"/>
        <v>0.93513948000000024</v>
      </c>
      <c r="J152">
        <f t="shared" ref="J152:O152" si="35">5*SUM(J136:J151)</f>
        <v>1.7106210000000002</v>
      </c>
      <c r="K152">
        <f t="shared" si="35"/>
        <v>1.7106210000000002</v>
      </c>
      <c r="L152">
        <f t="shared" si="35"/>
        <v>1.7106210000000002</v>
      </c>
      <c r="M152">
        <f t="shared" si="35"/>
        <v>0.99216018000000017</v>
      </c>
      <c r="N152">
        <f t="shared" si="35"/>
        <v>0.99216018000000017</v>
      </c>
      <c r="O152">
        <f t="shared" si="35"/>
        <v>0.70135461000000021</v>
      </c>
    </row>
    <row r="158" spans="1:23" ht="15.75" x14ac:dyDescent="0.25">
      <c r="A158" s="36" t="s">
        <v>87</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56</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70</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23" t="s">
        <v>86</v>
      </c>
      <c r="B161" s="140" t="s">
        <v>0</v>
      </c>
      <c r="C161" s="140"/>
      <c r="D161" s="140"/>
      <c r="E161" s="140" t="s">
        <v>1</v>
      </c>
      <c r="F161" s="140"/>
      <c r="G161" s="140"/>
    </row>
    <row r="162" spans="1:14" ht="15.75" x14ac:dyDescent="0.25">
      <c r="A162" s="123"/>
      <c r="B162" s="57" t="s">
        <v>3</v>
      </c>
      <c r="C162" s="57" t="s">
        <v>4</v>
      </c>
      <c r="D162" s="57" t="s">
        <v>5</v>
      </c>
      <c r="E162" s="57" t="s">
        <v>3</v>
      </c>
      <c r="F162" s="57" t="s">
        <v>4</v>
      </c>
      <c r="G162" s="57" t="s">
        <v>5</v>
      </c>
    </row>
    <row r="163" spans="1:14" ht="15.75" x14ac:dyDescent="0.25">
      <c r="A163" s="5" t="s">
        <v>6</v>
      </c>
      <c r="B163" s="55">
        <v>1.0000000000000001E-5</v>
      </c>
      <c r="C163" s="55">
        <v>1.0000000000000001E-5</v>
      </c>
      <c r="D163" s="55">
        <v>1.0000000000000001E-5</v>
      </c>
      <c r="E163" s="55">
        <v>1.0000000000000001E-5</v>
      </c>
      <c r="F163" s="55">
        <v>1.0000000000000001E-5</v>
      </c>
      <c r="G163" s="55">
        <v>1.0000000000000001E-5</v>
      </c>
      <c r="J163">
        <f t="shared" ref="J163:J178" si="36">B163*B54</f>
        <v>1.0000000000000001E-5</v>
      </c>
      <c r="K163">
        <f t="shared" ref="K163:K178" si="37">C163*C54</f>
        <v>0</v>
      </c>
      <c r="L163">
        <f t="shared" ref="L163:L178" si="38">D163*D54</f>
        <v>0</v>
      </c>
    </row>
    <row r="164" spans="1:14" ht="15.75" x14ac:dyDescent="0.25">
      <c r="A164" s="5" t="s">
        <v>9</v>
      </c>
      <c r="B164" s="55">
        <v>1.0000000000000001E-5</v>
      </c>
      <c r="C164" s="55">
        <v>1.0000000000000001E-5</v>
      </c>
      <c r="D164" s="55">
        <v>1.0000000000000001E-5</v>
      </c>
      <c r="E164" s="55">
        <v>1.0000000000000001E-5</v>
      </c>
      <c r="F164" s="55">
        <v>1.0000000000000001E-5</v>
      </c>
      <c r="G164" s="55">
        <v>1.0000000000000001E-5</v>
      </c>
      <c r="J164">
        <f t="shared" si="36"/>
        <v>1.0000000000000001E-5</v>
      </c>
      <c r="K164">
        <f t="shared" si="37"/>
        <v>0</v>
      </c>
      <c r="L164">
        <f t="shared" si="38"/>
        <v>0</v>
      </c>
    </row>
    <row r="165" spans="1:14" ht="15.75" x14ac:dyDescent="0.25">
      <c r="A165" s="5" t="s">
        <v>12</v>
      </c>
      <c r="B165" s="56">
        <f>C165*0.5</f>
        <v>4.4000000000000004E-2</v>
      </c>
      <c r="C165" s="56">
        <f>D165*0.22</f>
        <v>8.8000000000000009E-2</v>
      </c>
      <c r="D165" s="90">
        <v>0.4</v>
      </c>
      <c r="E165" s="56">
        <f>F165*0.3</f>
        <v>0.78299999999999992</v>
      </c>
      <c r="F165" s="56">
        <f>G165*0.58</f>
        <v>2.61</v>
      </c>
      <c r="G165" s="91">
        <v>4.5</v>
      </c>
      <c r="J165">
        <f t="shared" si="36"/>
        <v>4.3120000000000006E-2</v>
      </c>
      <c r="K165">
        <f t="shared" si="37"/>
        <v>1.32E-3</v>
      </c>
      <c r="L165">
        <f t="shared" si="38"/>
        <v>2.0000000000000074E-3</v>
      </c>
      <c r="M165">
        <f>SUM(J165:L165)</f>
        <v>4.6440000000000016E-2</v>
      </c>
      <c r="N165">
        <f>1/M165</f>
        <v>21.53316106804478</v>
      </c>
    </row>
    <row r="166" spans="1:14" ht="15.75" x14ac:dyDescent="0.25">
      <c r="A166" s="5" t="s">
        <v>13</v>
      </c>
      <c r="B166" s="56">
        <f t="shared" ref="B166:B178" si="39">C166*0.5</f>
        <v>8.8000000000000009E-2</v>
      </c>
      <c r="C166" s="56">
        <f t="shared" ref="C166:C178" si="40">D166*0.22</f>
        <v>0.17600000000000002</v>
      </c>
      <c r="D166" s="90">
        <v>0.8</v>
      </c>
      <c r="E166" s="56">
        <f t="shared" ref="E166:E178" si="41">F166*0.3</f>
        <v>1.5659999999999998</v>
      </c>
      <c r="F166" s="56">
        <f t="shared" ref="F166:F178" si="42">G166*0.58</f>
        <v>5.22</v>
      </c>
      <c r="G166" s="92">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75" x14ac:dyDescent="0.25">
      <c r="A167" s="5" t="s">
        <v>14</v>
      </c>
      <c r="B167" s="56">
        <f t="shared" si="39"/>
        <v>1.3419999999999999</v>
      </c>
      <c r="C167" s="56">
        <f t="shared" si="40"/>
        <v>2.6839999999999997</v>
      </c>
      <c r="D167" s="90">
        <v>12.2</v>
      </c>
      <c r="E167" s="56">
        <f t="shared" si="41"/>
        <v>4.5239999999999991</v>
      </c>
      <c r="F167" s="56">
        <f t="shared" si="42"/>
        <v>15.079999999999998</v>
      </c>
      <c r="G167" s="92">
        <v>26</v>
      </c>
      <c r="J167">
        <f t="shared" si="36"/>
        <v>0.63340896358543397</v>
      </c>
      <c r="K167">
        <f t="shared" si="37"/>
        <v>1.1878767507002799</v>
      </c>
      <c r="L167">
        <f t="shared" si="38"/>
        <v>1.0422969187675071</v>
      </c>
      <c r="M167">
        <f t="shared" si="43"/>
        <v>2.8635826330532206</v>
      </c>
      <c r="N167">
        <f t="shared" si="44"/>
        <v>0.34921290150924544</v>
      </c>
    </row>
    <row r="168" spans="1:14" ht="15.75" x14ac:dyDescent="0.25">
      <c r="A168" s="5" t="s">
        <v>15</v>
      </c>
      <c r="B168" s="56">
        <f t="shared" si="39"/>
        <v>2.75</v>
      </c>
      <c r="C168" s="56">
        <f t="shared" si="40"/>
        <v>5.5</v>
      </c>
      <c r="D168" s="90">
        <v>25</v>
      </c>
      <c r="E168" s="56">
        <f t="shared" si="41"/>
        <v>3.3059999999999996</v>
      </c>
      <c r="F168" s="56">
        <f t="shared" si="42"/>
        <v>11.02</v>
      </c>
      <c r="G168" s="92">
        <v>19</v>
      </c>
      <c r="J168">
        <f t="shared" si="36"/>
        <v>1.403448275862069</v>
      </c>
      <c r="K168">
        <f t="shared" si="37"/>
        <v>2.2632183908045977</v>
      </c>
      <c r="L168">
        <f t="shared" si="38"/>
        <v>1.9540229885057472</v>
      </c>
      <c r="M168">
        <f t="shared" si="43"/>
        <v>5.6206896551724146</v>
      </c>
      <c r="N168">
        <f t="shared" si="44"/>
        <v>0.17791411042944782</v>
      </c>
    </row>
    <row r="169" spans="1:14" ht="15.75" x14ac:dyDescent="0.25">
      <c r="A169" s="5" t="s">
        <v>18</v>
      </c>
      <c r="B169" s="56">
        <f t="shared" si="39"/>
        <v>2.75</v>
      </c>
      <c r="C169" s="56">
        <f t="shared" si="40"/>
        <v>5.5</v>
      </c>
      <c r="D169" s="90">
        <v>25</v>
      </c>
      <c r="E169" s="56">
        <f t="shared" si="41"/>
        <v>2.4359999999999995</v>
      </c>
      <c r="F169" s="56">
        <f t="shared" si="42"/>
        <v>8.1199999999999992</v>
      </c>
      <c r="G169" s="92">
        <v>14</v>
      </c>
      <c r="J169">
        <f t="shared" si="36"/>
        <v>1.6624293785310733</v>
      </c>
      <c r="K169">
        <f t="shared" si="37"/>
        <v>1.8799435028248588</v>
      </c>
      <c r="L169">
        <f t="shared" si="38"/>
        <v>1.3418079096045197</v>
      </c>
      <c r="M169">
        <f t="shared" si="43"/>
        <v>4.8841807909604515</v>
      </c>
      <c r="N169">
        <f t="shared" si="44"/>
        <v>0.2047426257952574</v>
      </c>
    </row>
    <row r="170" spans="1:14" ht="15.75" x14ac:dyDescent="0.25">
      <c r="A170" s="5" t="s">
        <v>17</v>
      </c>
      <c r="B170" s="56">
        <f t="shared" si="39"/>
        <v>2.75</v>
      </c>
      <c r="C170" s="56">
        <f t="shared" si="40"/>
        <v>5.5</v>
      </c>
      <c r="D170" s="90">
        <v>25</v>
      </c>
      <c r="E170" s="56">
        <f t="shared" si="41"/>
        <v>2.4359999999999995</v>
      </c>
      <c r="F170" s="56">
        <f t="shared" si="42"/>
        <v>8.1199999999999992</v>
      </c>
      <c r="G170" s="92">
        <v>14</v>
      </c>
      <c r="J170">
        <f t="shared" si="36"/>
        <v>2.1051724137931034</v>
      </c>
      <c r="K170">
        <f t="shared" si="37"/>
        <v>1.1189655172413793</v>
      </c>
      <c r="L170">
        <f t="shared" si="38"/>
        <v>0.77586206896551724</v>
      </c>
      <c r="M170">
        <f t="shared" si="43"/>
        <v>4</v>
      </c>
      <c r="N170">
        <f t="shared" si="44"/>
        <v>0.25</v>
      </c>
    </row>
    <row r="171" spans="1:14" ht="15.75" x14ac:dyDescent="0.25">
      <c r="A171" s="5" t="s">
        <v>19</v>
      </c>
      <c r="B171" s="56">
        <f t="shared" si="39"/>
        <v>2.75</v>
      </c>
      <c r="C171" s="56">
        <f t="shared" si="40"/>
        <v>5.5</v>
      </c>
      <c r="D171" s="90">
        <v>25</v>
      </c>
      <c r="E171" s="56">
        <f t="shared" si="41"/>
        <v>2.4359999999999995</v>
      </c>
      <c r="F171" s="56">
        <f t="shared" si="42"/>
        <v>8.1199999999999992</v>
      </c>
      <c r="G171" s="92">
        <v>14</v>
      </c>
      <c r="J171">
        <f t="shared" si="36"/>
        <v>2.25</v>
      </c>
      <c r="K171">
        <f t="shared" si="37"/>
        <v>0.92307692307692313</v>
      </c>
      <c r="L171">
        <f t="shared" si="38"/>
        <v>0.34965034965034963</v>
      </c>
      <c r="M171">
        <f t="shared" si="43"/>
        <v>3.5227272727272729</v>
      </c>
      <c r="N171">
        <f t="shared" si="44"/>
        <v>0.28387096774193549</v>
      </c>
    </row>
    <row r="172" spans="1:14" ht="15.75" x14ac:dyDescent="0.25">
      <c r="A172" s="5" t="s">
        <v>20</v>
      </c>
      <c r="B172" s="56">
        <f t="shared" si="39"/>
        <v>1.32</v>
      </c>
      <c r="C172" s="56">
        <f t="shared" si="40"/>
        <v>2.64</v>
      </c>
      <c r="D172" s="90">
        <v>12</v>
      </c>
      <c r="E172" s="56">
        <f t="shared" si="41"/>
        <v>1.74</v>
      </c>
      <c r="F172" s="56">
        <f t="shared" si="42"/>
        <v>5.8</v>
      </c>
      <c r="G172" s="92">
        <v>10</v>
      </c>
      <c r="J172">
        <f t="shared" si="36"/>
        <v>1.1229850746268657</v>
      </c>
      <c r="K172">
        <f t="shared" si="37"/>
        <v>0.39138985074626981</v>
      </c>
      <c r="L172">
        <f t="shared" si="38"/>
        <v>1.2E-2</v>
      </c>
      <c r="M172">
        <f t="shared" si="43"/>
        <v>1.5263749253731356</v>
      </c>
      <c r="N172">
        <f t="shared" si="44"/>
        <v>0.65514703063897706</v>
      </c>
    </row>
    <row r="173" spans="1:14" ht="15.75" x14ac:dyDescent="0.25">
      <c r="A173" s="5" t="s">
        <v>21</v>
      </c>
      <c r="B173" s="56">
        <f t="shared" si="39"/>
        <v>1.32</v>
      </c>
      <c r="C173" s="56">
        <f t="shared" si="40"/>
        <v>2.64</v>
      </c>
      <c r="D173" s="90">
        <v>12</v>
      </c>
      <c r="E173" s="56">
        <f t="shared" si="41"/>
        <v>1.74</v>
      </c>
      <c r="F173" s="56">
        <f t="shared" si="42"/>
        <v>5.8</v>
      </c>
      <c r="G173" s="92">
        <v>10</v>
      </c>
      <c r="J173">
        <f t="shared" si="36"/>
        <v>1.1229850746268657</v>
      </c>
      <c r="K173">
        <f t="shared" si="37"/>
        <v>0.39138985074626981</v>
      </c>
      <c r="L173">
        <f t="shared" si="38"/>
        <v>1.2E-2</v>
      </c>
      <c r="M173">
        <f t="shared" si="43"/>
        <v>1.5263749253731356</v>
      </c>
      <c r="N173">
        <f t="shared" si="44"/>
        <v>0.65514703063897706</v>
      </c>
    </row>
    <row r="174" spans="1:14" ht="15.75" x14ac:dyDescent="0.25">
      <c r="A174" s="5" t="s">
        <v>22</v>
      </c>
      <c r="B174" s="56">
        <f t="shared" si="39"/>
        <v>1.32</v>
      </c>
      <c r="C174" s="56">
        <f t="shared" si="40"/>
        <v>2.64</v>
      </c>
      <c r="D174" s="90">
        <v>12</v>
      </c>
      <c r="E174" s="56">
        <f t="shared" si="41"/>
        <v>1.74</v>
      </c>
      <c r="F174" s="56">
        <f t="shared" si="42"/>
        <v>5.8</v>
      </c>
      <c r="G174" s="92">
        <v>10</v>
      </c>
      <c r="J174">
        <f t="shared" si="36"/>
        <v>1.1229850746268657</v>
      </c>
      <c r="K174">
        <f t="shared" si="37"/>
        <v>0.39138985074626981</v>
      </c>
      <c r="L174">
        <f t="shared" si="38"/>
        <v>1.2E-2</v>
      </c>
      <c r="M174">
        <f t="shared" si="43"/>
        <v>1.5263749253731356</v>
      </c>
      <c r="N174">
        <f t="shared" si="44"/>
        <v>0.65514703063897706</v>
      </c>
    </row>
    <row r="175" spans="1:14" ht="15.75" x14ac:dyDescent="0.25">
      <c r="A175" s="16" t="s">
        <v>41</v>
      </c>
      <c r="B175" s="56">
        <f t="shared" si="39"/>
        <v>1.32</v>
      </c>
      <c r="C175" s="56">
        <f t="shared" si="40"/>
        <v>2.64</v>
      </c>
      <c r="D175" s="90">
        <v>12</v>
      </c>
      <c r="E175" s="56">
        <f t="shared" si="41"/>
        <v>1.74</v>
      </c>
      <c r="F175" s="56">
        <f t="shared" si="42"/>
        <v>5.8</v>
      </c>
      <c r="G175" s="92">
        <v>10</v>
      </c>
      <c r="J175">
        <f t="shared" si="36"/>
        <v>1.1229850746268657</v>
      </c>
      <c r="K175">
        <f t="shared" si="37"/>
        <v>0.39138985074626981</v>
      </c>
      <c r="L175">
        <f t="shared" si="38"/>
        <v>1.2E-2</v>
      </c>
      <c r="M175">
        <f t="shared" si="43"/>
        <v>1.5263749253731356</v>
      </c>
      <c r="N175">
        <f t="shared" si="44"/>
        <v>0.65514703063897706</v>
      </c>
    </row>
    <row r="176" spans="1:14" ht="15.75" x14ac:dyDescent="0.25">
      <c r="A176" s="16" t="s">
        <v>42</v>
      </c>
      <c r="B176" s="56">
        <f t="shared" si="39"/>
        <v>1.32</v>
      </c>
      <c r="C176" s="56">
        <f t="shared" si="40"/>
        <v>2.64</v>
      </c>
      <c r="D176" s="90">
        <v>12</v>
      </c>
      <c r="E176" s="56">
        <f t="shared" si="41"/>
        <v>1.74</v>
      </c>
      <c r="F176" s="56">
        <f t="shared" si="42"/>
        <v>5.8</v>
      </c>
      <c r="G176" s="92">
        <v>10</v>
      </c>
      <c r="J176">
        <f t="shared" si="36"/>
        <v>1.1229850746268657</v>
      </c>
      <c r="K176">
        <f t="shared" si="37"/>
        <v>0.39138985074626981</v>
      </c>
      <c r="L176">
        <f t="shared" si="38"/>
        <v>1.2E-2</v>
      </c>
      <c r="M176">
        <f t="shared" si="43"/>
        <v>1.5263749253731356</v>
      </c>
      <c r="N176">
        <f t="shared" si="44"/>
        <v>0.65514703063897706</v>
      </c>
    </row>
    <row r="177" spans="1:28" ht="15.75" x14ac:dyDescent="0.25">
      <c r="A177" s="16" t="s">
        <v>43</v>
      </c>
      <c r="B177" s="56">
        <f t="shared" si="39"/>
        <v>1.32</v>
      </c>
      <c r="C177" s="56">
        <f t="shared" si="40"/>
        <v>2.64</v>
      </c>
      <c r="D177" s="90">
        <v>12</v>
      </c>
      <c r="E177" s="56">
        <f t="shared" si="41"/>
        <v>1.74</v>
      </c>
      <c r="F177" s="56">
        <f t="shared" si="42"/>
        <v>5.8</v>
      </c>
      <c r="G177" s="92">
        <v>10</v>
      </c>
      <c r="J177">
        <f t="shared" si="36"/>
        <v>1.1229850746268657</v>
      </c>
      <c r="K177">
        <f t="shared" si="37"/>
        <v>0.39138985074626981</v>
      </c>
      <c r="L177">
        <f t="shared" si="38"/>
        <v>1.2E-2</v>
      </c>
      <c r="M177">
        <f t="shared" si="43"/>
        <v>1.5263749253731356</v>
      </c>
      <c r="N177">
        <f t="shared" si="44"/>
        <v>0.65514703063897706</v>
      </c>
    </row>
    <row r="178" spans="1:28" ht="15.75" x14ac:dyDescent="0.25">
      <c r="A178" s="16" t="s">
        <v>44</v>
      </c>
      <c r="B178" s="56">
        <f t="shared" si="39"/>
        <v>1.32</v>
      </c>
      <c r="C178" s="56">
        <f t="shared" si="40"/>
        <v>2.64</v>
      </c>
      <c r="D178" s="90">
        <v>12</v>
      </c>
      <c r="E178" s="56">
        <f t="shared" si="41"/>
        <v>1.74</v>
      </c>
      <c r="F178" s="56">
        <f t="shared" si="42"/>
        <v>5.8</v>
      </c>
      <c r="G178" s="92">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25">
      <c r="A179" s="89"/>
      <c r="N179">
        <f>AVERAGE(N165:N178)</f>
        <v>2.3459604408454511</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41"/>
      <c r="B186" s="141"/>
      <c r="C186" s="141"/>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2"/>
      <c r="B187" s="63"/>
      <c r="C187" s="6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0"/>
      <c r="C188" s="6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0"/>
      <c r="C189" s="6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0"/>
      <c r="C190" s="6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88</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36" t="s">
        <v>71</v>
      </c>
      <c r="B198" s="136"/>
      <c r="C198" s="136"/>
      <c r="D198" s="136"/>
      <c r="E198" s="94"/>
      <c r="F198" s="94"/>
    </row>
    <row r="199" spans="1:23" s="39" customFormat="1" ht="15.75" x14ac:dyDescent="0.25">
      <c r="A199" s="136" t="s">
        <v>72</v>
      </c>
      <c r="B199" s="136"/>
      <c r="C199" s="136"/>
      <c r="D199" s="136"/>
      <c r="E199" s="94"/>
      <c r="F199" s="94"/>
    </row>
    <row r="200" spans="1:23" ht="15.75" x14ac:dyDescent="0.25">
      <c r="A200" s="132" t="s">
        <v>45</v>
      </c>
      <c r="B200" s="132" t="s">
        <v>49</v>
      </c>
      <c r="C200" s="132"/>
      <c r="D200" s="132"/>
    </row>
    <row r="201" spans="1:23" ht="15.75" x14ac:dyDescent="0.25">
      <c r="A201" s="132"/>
      <c r="B201" s="43" t="s">
        <v>46</v>
      </c>
      <c r="C201" s="43" t="s">
        <v>47</v>
      </c>
      <c r="D201" s="43" t="s">
        <v>48</v>
      </c>
    </row>
    <row r="202" spans="1:23" ht="15.75" x14ac:dyDescent="0.25">
      <c r="A202" s="44" t="s">
        <v>25</v>
      </c>
      <c r="B202" s="58">
        <f>B222</f>
        <v>0</v>
      </c>
      <c r="C202" s="58">
        <f t="shared" ref="C202:D202" si="45">C222</f>
        <v>0</v>
      </c>
      <c r="D202" s="58">
        <f t="shared" si="45"/>
        <v>0</v>
      </c>
      <c r="F202" t="e">
        <f t="shared" ref="F202:F217" si="46">B202/C202</f>
        <v>#DIV/0!</v>
      </c>
      <c r="G202" t="e">
        <f t="shared" ref="G202:G217" si="47">C202/D202</f>
        <v>#DIV/0!</v>
      </c>
      <c r="I202" s="67" t="s">
        <v>2</v>
      </c>
      <c r="J202" s="122" t="s">
        <v>90</v>
      </c>
      <c r="K202" s="122"/>
      <c r="L202" s="122"/>
    </row>
    <row r="203" spans="1:23" ht="15.75" x14ac:dyDescent="0.25">
      <c r="A203" s="44" t="s">
        <v>24</v>
      </c>
      <c r="B203" s="58">
        <f t="shared" ref="B203:D203" si="48">B223</f>
        <v>0</v>
      </c>
      <c r="C203" s="58">
        <f t="shared" si="48"/>
        <v>0</v>
      </c>
      <c r="D203" s="58">
        <f t="shared" si="48"/>
        <v>0</v>
      </c>
      <c r="F203" t="e">
        <f t="shared" si="46"/>
        <v>#DIV/0!</v>
      </c>
      <c r="G203" t="e">
        <f t="shared" si="47"/>
        <v>#DIV/0!</v>
      </c>
      <c r="I203" s="44" t="s">
        <v>25</v>
      </c>
      <c r="J203" s="9">
        <v>0</v>
      </c>
      <c r="K203" s="9">
        <v>0</v>
      </c>
      <c r="L203" s="9">
        <v>0</v>
      </c>
    </row>
    <row r="204" spans="1:23" ht="15.75" x14ac:dyDescent="0.25">
      <c r="A204" s="44" t="s">
        <v>31</v>
      </c>
      <c r="B204" s="58">
        <f t="shared" ref="B204:D204" si="49">B224</f>
        <v>35.421999999999997</v>
      </c>
      <c r="C204" s="58">
        <f t="shared" si="49"/>
        <v>21.253199999999996</v>
      </c>
      <c r="D204" s="58">
        <f t="shared" si="49"/>
        <v>12.751919999999997</v>
      </c>
      <c r="F204">
        <f t="shared" si="46"/>
        <v>1.6666666666666667</v>
      </c>
      <c r="G204">
        <f t="shared" si="47"/>
        <v>1.6666666666666667</v>
      </c>
      <c r="I204" s="44" t="s">
        <v>24</v>
      </c>
      <c r="J204" s="9">
        <v>0</v>
      </c>
      <c r="K204" s="9">
        <v>0</v>
      </c>
      <c r="L204" s="9">
        <v>0</v>
      </c>
    </row>
    <row r="205" spans="1:23" ht="15.75" x14ac:dyDescent="0.25">
      <c r="A205" s="44" t="s">
        <v>32</v>
      </c>
      <c r="B205" s="58">
        <f>B225</f>
        <v>70.843999999999994</v>
      </c>
      <c r="C205" s="58">
        <f t="shared" ref="C205:D205" si="50">C225</f>
        <v>42.506399999999992</v>
      </c>
      <c r="D205" s="58">
        <f t="shared" si="50"/>
        <v>25.503839999999993</v>
      </c>
      <c r="F205">
        <f t="shared" si="46"/>
        <v>1.6666666666666667</v>
      </c>
      <c r="G205">
        <f t="shared" si="47"/>
        <v>1.6666666666666667</v>
      </c>
      <c r="I205" s="44" t="s">
        <v>31</v>
      </c>
      <c r="J205" s="9">
        <v>0</v>
      </c>
      <c r="K205" s="9">
        <v>0</v>
      </c>
      <c r="L205" s="9">
        <v>0</v>
      </c>
    </row>
    <row r="206" spans="1:23" ht="15.75" x14ac:dyDescent="0.25">
      <c r="A206" s="44" t="s">
        <v>33</v>
      </c>
      <c r="B206" s="59">
        <f>B225</f>
        <v>70.843999999999994</v>
      </c>
      <c r="C206" s="59">
        <f t="shared" ref="C206:D206" si="51">C225</f>
        <v>42.506399999999992</v>
      </c>
      <c r="D206" s="59">
        <f t="shared" si="51"/>
        <v>25.503839999999993</v>
      </c>
      <c r="F206">
        <f t="shared" si="46"/>
        <v>1.6666666666666667</v>
      </c>
      <c r="G206">
        <f t="shared" si="47"/>
        <v>1.6666666666666667</v>
      </c>
      <c r="I206" s="44" t="s">
        <v>32</v>
      </c>
      <c r="J206" s="9">
        <f t="shared" ref="J206:J218" si="52">B205/B204</f>
        <v>2</v>
      </c>
      <c r="K206" s="9">
        <f t="shared" ref="K206:K218" si="53">C205/C204</f>
        <v>2</v>
      </c>
      <c r="L206" s="9">
        <f t="shared" ref="L206:L218" si="54">D205/D204</f>
        <v>2</v>
      </c>
    </row>
    <row r="207" spans="1:23" ht="15.75" x14ac:dyDescent="0.25">
      <c r="A207" s="44" t="s">
        <v>34</v>
      </c>
      <c r="B207" s="59">
        <f t="shared" ref="B207:D207" si="55">B226</f>
        <v>69.953999999999994</v>
      </c>
      <c r="C207" s="59">
        <f t="shared" si="55"/>
        <v>41.972399999999993</v>
      </c>
      <c r="D207" s="59">
        <f t="shared" si="55"/>
        <v>25.183439999999994</v>
      </c>
      <c r="F207">
        <f t="shared" si="46"/>
        <v>1.6666666666666667</v>
      </c>
      <c r="G207">
        <f t="shared" si="47"/>
        <v>1.6666666666666667</v>
      </c>
      <c r="I207" s="44" t="s">
        <v>33</v>
      </c>
      <c r="J207" s="9">
        <f t="shared" si="52"/>
        <v>1</v>
      </c>
      <c r="K207" s="9">
        <f t="shared" si="53"/>
        <v>1</v>
      </c>
      <c r="L207" s="9">
        <f t="shared" si="54"/>
        <v>1</v>
      </c>
    </row>
    <row r="208" spans="1:23" ht="15.75" x14ac:dyDescent="0.25">
      <c r="A208" s="44" t="s">
        <v>35</v>
      </c>
      <c r="B208" s="59">
        <f t="shared" ref="B208:D208" si="56">B227</f>
        <v>56.2</v>
      </c>
      <c r="C208" s="59">
        <f t="shared" si="56"/>
        <v>33.72</v>
      </c>
      <c r="D208" s="59">
        <f t="shared" si="56"/>
        <v>20.231999999999999</v>
      </c>
      <c r="F208">
        <f t="shared" si="46"/>
        <v>1.6666666666666667</v>
      </c>
      <c r="G208">
        <f t="shared" si="47"/>
        <v>1.6666666666666667</v>
      </c>
      <c r="I208" s="44" t="s">
        <v>34</v>
      </c>
      <c r="J208" s="9">
        <f t="shared" si="52"/>
        <v>0.98743718592964824</v>
      </c>
      <c r="K208" s="9">
        <f t="shared" si="53"/>
        <v>0.98743718592964824</v>
      </c>
      <c r="L208" s="9">
        <f t="shared" si="54"/>
        <v>0.98743718592964824</v>
      </c>
      <c r="M208" s="39"/>
    </row>
    <row r="209" spans="1:12" ht="15.75" x14ac:dyDescent="0.25">
      <c r="A209" s="44" t="s">
        <v>36</v>
      </c>
      <c r="B209" s="59">
        <f t="shared" ref="B209:D209" si="57">B228</f>
        <v>54.6</v>
      </c>
      <c r="C209" s="59">
        <f t="shared" si="57"/>
        <v>32.76</v>
      </c>
      <c r="D209" s="59">
        <f t="shared" si="57"/>
        <v>19.655999999999999</v>
      </c>
      <c r="F209">
        <f t="shared" si="46"/>
        <v>1.6666666666666667</v>
      </c>
      <c r="G209">
        <f t="shared" si="47"/>
        <v>1.6666666666666667</v>
      </c>
      <c r="I209" s="44" t="s">
        <v>35</v>
      </c>
      <c r="J209" s="9">
        <f t="shared" si="52"/>
        <v>0.80338508162506805</v>
      </c>
      <c r="K209" s="9">
        <f t="shared" si="53"/>
        <v>0.80338508162506805</v>
      </c>
      <c r="L209" s="9">
        <f t="shared" si="54"/>
        <v>0.80338508162506805</v>
      </c>
    </row>
    <row r="210" spans="1:12" ht="15.75" x14ac:dyDescent="0.25">
      <c r="A210" s="44" t="s">
        <v>37</v>
      </c>
      <c r="B210" s="59">
        <f t="shared" ref="B210:D210" si="58">B229</f>
        <v>54.6</v>
      </c>
      <c r="C210" s="59">
        <f t="shared" si="58"/>
        <v>32.76</v>
      </c>
      <c r="D210" s="59">
        <f t="shared" si="58"/>
        <v>19.655999999999999</v>
      </c>
      <c r="F210">
        <f t="shared" si="46"/>
        <v>1.6666666666666667</v>
      </c>
      <c r="G210">
        <f t="shared" si="47"/>
        <v>1.6666666666666667</v>
      </c>
      <c r="I210" s="44" t="s">
        <v>36</v>
      </c>
      <c r="J210" s="9">
        <f t="shared" si="52"/>
        <v>0.97153024911032027</v>
      </c>
      <c r="K210" s="9">
        <f t="shared" si="53"/>
        <v>0.97153024911032027</v>
      </c>
      <c r="L210" s="9">
        <f t="shared" si="54"/>
        <v>0.97153024911032027</v>
      </c>
    </row>
    <row r="211" spans="1:12" ht="15.75" x14ac:dyDescent="0.25">
      <c r="A211" s="44" t="s">
        <v>38</v>
      </c>
      <c r="B211" s="59">
        <f t="shared" ref="B211:D211" si="59">B230</f>
        <v>54.6</v>
      </c>
      <c r="C211" s="59">
        <f t="shared" si="59"/>
        <v>32.76</v>
      </c>
      <c r="D211" s="59">
        <f t="shared" si="59"/>
        <v>19.655999999999999</v>
      </c>
      <c r="F211">
        <f t="shared" si="46"/>
        <v>1.6666666666666667</v>
      </c>
      <c r="G211">
        <f t="shared" si="47"/>
        <v>1.6666666666666667</v>
      </c>
      <c r="I211" s="44" t="s">
        <v>37</v>
      </c>
      <c r="J211" s="9">
        <f t="shared" si="52"/>
        <v>1</v>
      </c>
      <c r="K211" s="9">
        <f t="shared" si="53"/>
        <v>1</v>
      </c>
      <c r="L211" s="9">
        <f t="shared" si="54"/>
        <v>1</v>
      </c>
    </row>
    <row r="212" spans="1:12" ht="15.75" x14ac:dyDescent="0.25">
      <c r="A212" s="44" t="s">
        <v>39</v>
      </c>
      <c r="B212" s="59">
        <f t="shared" ref="B212:D212" si="60">B231</f>
        <v>52.7</v>
      </c>
      <c r="C212" s="59">
        <f t="shared" si="60"/>
        <v>31.62</v>
      </c>
      <c r="D212" s="59">
        <f t="shared" si="60"/>
        <v>18.972000000000001</v>
      </c>
      <c r="F212">
        <f t="shared" si="46"/>
        <v>1.6666666666666667</v>
      </c>
      <c r="G212">
        <f t="shared" si="47"/>
        <v>1.6666666666666665</v>
      </c>
      <c r="I212" s="44" t="s">
        <v>38</v>
      </c>
      <c r="J212" s="9">
        <f t="shared" si="52"/>
        <v>1</v>
      </c>
      <c r="K212" s="9">
        <f t="shared" si="53"/>
        <v>1</v>
      </c>
      <c r="L212" s="9">
        <f t="shared" si="54"/>
        <v>1</v>
      </c>
    </row>
    <row r="213" spans="1:12" ht="15.75" x14ac:dyDescent="0.25">
      <c r="A213" s="44" t="s">
        <v>40</v>
      </c>
      <c r="B213" s="59">
        <f t="shared" ref="B213:D213" si="61">B232</f>
        <v>52.7</v>
      </c>
      <c r="C213" s="59">
        <f t="shared" si="61"/>
        <v>31.62</v>
      </c>
      <c r="D213" s="59">
        <f t="shared" si="61"/>
        <v>18.972000000000001</v>
      </c>
      <c r="F213">
        <f t="shared" si="46"/>
        <v>1.6666666666666667</v>
      </c>
      <c r="G213">
        <f t="shared" si="47"/>
        <v>1.6666666666666665</v>
      </c>
      <c r="I213" s="44" t="s">
        <v>39</v>
      </c>
      <c r="J213" s="9">
        <f t="shared" si="52"/>
        <v>0.96520146520146521</v>
      </c>
      <c r="K213" s="9">
        <f t="shared" si="53"/>
        <v>0.96520146520146533</v>
      </c>
      <c r="L213" s="9">
        <f t="shared" si="54"/>
        <v>0.96520146520146533</v>
      </c>
    </row>
    <row r="214" spans="1:12" ht="15.75" x14ac:dyDescent="0.25">
      <c r="A214" s="44" t="s">
        <v>41</v>
      </c>
      <c r="B214" s="59">
        <f t="shared" ref="B214:D214" si="62">B233</f>
        <v>52.7</v>
      </c>
      <c r="C214" s="59">
        <f t="shared" si="62"/>
        <v>31.62</v>
      </c>
      <c r="D214" s="59">
        <f t="shared" si="62"/>
        <v>18.972000000000001</v>
      </c>
      <c r="F214">
        <f t="shared" si="46"/>
        <v>1.6666666666666667</v>
      </c>
      <c r="G214">
        <f t="shared" si="47"/>
        <v>1.6666666666666665</v>
      </c>
      <c r="I214" s="44" t="s">
        <v>40</v>
      </c>
      <c r="J214" s="9">
        <f t="shared" si="52"/>
        <v>1</v>
      </c>
      <c r="K214" s="9">
        <f t="shared" si="53"/>
        <v>1</v>
      </c>
      <c r="L214" s="9">
        <f t="shared" si="54"/>
        <v>1</v>
      </c>
    </row>
    <row r="215" spans="1:12" ht="15.75" x14ac:dyDescent="0.25">
      <c r="A215" s="44" t="s">
        <v>42</v>
      </c>
      <c r="B215" s="59">
        <f t="shared" ref="B215:D215" si="63">B234</f>
        <v>52.7</v>
      </c>
      <c r="C215" s="59">
        <f t="shared" si="63"/>
        <v>31.62</v>
      </c>
      <c r="D215" s="59">
        <f t="shared" si="63"/>
        <v>18.972000000000001</v>
      </c>
      <c r="F215">
        <f t="shared" si="46"/>
        <v>1.6666666666666667</v>
      </c>
      <c r="G215">
        <f t="shared" si="47"/>
        <v>1.6666666666666665</v>
      </c>
      <c r="I215" s="44" t="s">
        <v>41</v>
      </c>
      <c r="J215" s="9">
        <f t="shared" si="52"/>
        <v>1</v>
      </c>
      <c r="K215" s="9">
        <f t="shared" si="53"/>
        <v>1</v>
      </c>
      <c r="L215" s="9">
        <f t="shared" si="54"/>
        <v>1</v>
      </c>
    </row>
    <row r="216" spans="1:12" ht="15.75" x14ac:dyDescent="0.25">
      <c r="A216" s="44" t="s">
        <v>43</v>
      </c>
      <c r="B216" s="59">
        <f t="shared" ref="B216:D216" si="64">B235</f>
        <v>52.7</v>
      </c>
      <c r="C216" s="59">
        <f t="shared" si="64"/>
        <v>31.62</v>
      </c>
      <c r="D216" s="59">
        <f t="shared" si="64"/>
        <v>18.972000000000001</v>
      </c>
      <c r="F216">
        <f t="shared" si="46"/>
        <v>1.6666666666666667</v>
      </c>
      <c r="G216">
        <f t="shared" si="47"/>
        <v>1.6666666666666665</v>
      </c>
      <c r="I216" s="44" t="s">
        <v>42</v>
      </c>
      <c r="J216" s="9">
        <f t="shared" si="52"/>
        <v>1</v>
      </c>
      <c r="K216" s="9">
        <f t="shared" si="53"/>
        <v>1</v>
      </c>
      <c r="L216" s="9">
        <f t="shared" si="54"/>
        <v>1</v>
      </c>
    </row>
    <row r="217" spans="1:12" ht="15.75" x14ac:dyDescent="0.25">
      <c r="A217" s="44" t="s">
        <v>44</v>
      </c>
      <c r="B217" s="59">
        <f t="shared" ref="B217:D217" si="65">B236</f>
        <v>52.7</v>
      </c>
      <c r="C217" s="59">
        <f t="shared" si="65"/>
        <v>31.62</v>
      </c>
      <c r="D217" s="59">
        <f t="shared" si="65"/>
        <v>18.972000000000001</v>
      </c>
      <c r="F217">
        <f t="shared" si="46"/>
        <v>1.6666666666666667</v>
      </c>
      <c r="G217">
        <f t="shared" si="47"/>
        <v>1.6666666666666665</v>
      </c>
      <c r="I217" s="44" t="s">
        <v>43</v>
      </c>
      <c r="J217" s="9">
        <f t="shared" si="52"/>
        <v>1</v>
      </c>
      <c r="K217" s="9">
        <f t="shared" si="53"/>
        <v>1</v>
      </c>
      <c r="L217" s="9">
        <f t="shared" si="54"/>
        <v>1</v>
      </c>
    </row>
    <row r="218" spans="1:12" ht="15.75" x14ac:dyDescent="0.25">
      <c r="A218" s="42"/>
      <c r="B218" s="60"/>
      <c r="C218" s="42"/>
      <c r="D218" s="93"/>
      <c r="E218" s="93"/>
      <c r="I218" s="44" t="s">
        <v>44</v>
      </c>
      <c r="J218" s="9">
        <f t="shared" si="52"/>
        <v>1</v>
      </c>
      <c r="K218" s="9">
        <f t="shared" si="53"/>
        <v>1</v>
      </c>
      <c r="L218" s="9">
        <f t="shared" si="54"/>
        <v>1</v>
      </c>
    </row>
    <row r="219" spans="1:12" ht="15.75" x14ac:dyDescent="0.25">
      <c r="A219" s="124" t="s">
        <v>73</v>
      </c>
      <c r="B219" s="124"/>
      <c r="C219" s="124"/>
      <c r="D219" s="124"/>
      <c r="E219" s="95"/>
    </row>
    <row r="220" spans="1:12" ht="15.75" x14ac:dyDescent="0.25">
      <c r="A220" s="124" t="s">
        <v>2</v>
      </c>
      <c r="B220" s="132" t="s">
        <v>49</v>
      </c>
      <c r="C220" s="132"/>
      <c r="D220" s="132"/>
      <c r="E220" s="25"/>
    </row>
    <row r="221" spans="1:12" ht="15.75" x14ac:dyDescent="0.25">
      <c r="A221" s="124"/>
      <c r="B221" s="43" t="s">
        <v>46</v>
      </c>
      <c r="C221" s="43" t="s">
        <v>47</v>
      </c>
      <c r="D221" s="43" t="s">
        <v>48</v>
      </c>
      <c r="E221" s="25"/>
    </row>
    <row r="222" spans="1:12" ht="15.75" x14ac:dyDescent="0.25">
      <c r="A222" s="44" t="s">
        <v>25</v>
      </c>
      <c r="B222" s="58">
        <v>0</v>
      </c>
      <c r="C222" s="58">
        <f>B222*0.6</f>
        <v>0</v>
      </c>
      <c r="D222" s="58">
        <f>C222*0.6</f>
        <v>0</v>
      </c>
      <c r="E222" s="25"/>
      <c r="F222" t="e">
        <f t="shared" ref="F222:F237" si="66">B222/C222</f>
        <v>#DIV/0!</v>
      </c>
      <c r="G222" t="e">
        <f t="shared" ref="G222:G237" si="67">C222/D222</f>
        <v>#DIV/0!</v>
      </c>
      <c r="I222" s="67" t="s">
        <v>2</v>
      </c>
      <c r="J222" s="122" t="s">
        <v>89</v>
      </c>
      <c r="K222" s="122"/>
      <c r="L222" s="122"/>
    </row>
    <row r="223" spans="1:12" ht="15.75" x14ac:dyDescent="0.25">
      <c r="A223" s="44" t="s">
        <v>24</v>
      </c>
      <c r="B223" s="58">
        <v>0</v>
      </c>
      <c r="C223" s="58">
        <f t="shared" ref="C223:D237" si="68">B223*0.6</f>
        <v>0</v>
      </c>
      <c r="D223" s="58">
        <f t="shared" si="68"/>
        <v>0</v>
      </c>
      <c r="E223" s="25"/>
      <c r="F223" t="e">
        <f t="shared" si="66"/>
        <v>#DIV/0!</v>
      </c>
      <c r="G223" t="e">
        <f t="shared" si="67"/>
        <v>#DIV/0!</v>
      </c>
      <c r="I223" s="44" t="s">
        <v>25</v>
      </c>
      <c r="J223" s="9">
        <v>0</v>
      </c>
      <c r="K223" s="9">
        <v>0</v>
      </c>
      <c r="L223" s="9">
        <v>0</v>
      </c>
    </row>
    <row r="224" spans="1:12" ht="15.75" x14ac:dyDescent="0.25">
      <c r="A224" s="44" t="s">
        <v>31</v>
      </c>
      <c r="B224" s="58">
        <f>B225/2</f>
        <v>35.421999999999997</v>
      </c>
      <c r="C224" s="58">
        <f t="shared" si="68"/>
        <v>21.253199999999996</v>
      </c>
      <c r="D224" s="58">
        <f t="shared" si="68"/>
        <v>12.751919999999997</v>
      </c>
      <c r="E224" s="25"/>
      <c r="F224">
        <f t="shared" si="66"/>
        <v>1.6666666666666667</v>
      </c>
      <c r="G224">
        <f t="shared" si="67"/>
        <v>1.6666666666666667</v>
      </c>
      <c r="I224" s="44" t="s">
        <v>24</v>
      </c>
      <c r="J224" s="9">
        <v>0</v>
      </c>
      <c r="K224" s="9">
        <v>0</v>
      </c>
      <c r="L224" s="9">
        <v>0</v>
      </c>
    </row>
    <row r="225" spans="1:12" ht="15.75" x14ac:dyDescent="0.25">
      <c r="A225" s="44" t="s">
        <v>32</v>
      </c>
      <c r="B225" s="59">
        <v>70.843999999999994</v>
      </c>
      <c r="C225" s="58">
        <f t="shared" si="68"/>
        <v>42.506399999999992</v>
      </c>
      <c r="D225" s="58">
        <f t="shared" si="68"/>
        <v>25.503839999999993</v>
      </c>
      <c r="E225" s="25"/>
      <c r="F225">
        <f t="shared" si="66"/>
        <v>1.6666666666666667</v>
      </c>
      <c r="G225">
        <f t="shared" si="67"/>
        <v>1.6666666666666667</v>
      </c>
      <c r="I225" s="44" t="s">
        <v>31</v>
      </c>
      <c r="J225" s="9">
        <v>0</v>
      </c>
      <c r="K225" s="9">
        <v>0</v>
      </c>
      <c r="L225" s="9">
        <v>0</v>
      </c>
    </row>
    <row r="226" spans="1:12" ht="15.75" x14ac:dyDescent="0.25">
      <c r="A226" s="44" t="s">
        <v>33</v>
      </c>
      <c r="B226" s="58">
        <v>69.953999999999994</v>
      </c>
      <c r="C226" s="58">
        <f t="shared" si="68"/>
        <v>41.972399999999993</v>
      </c>
      <c r="D226" s="58">
        <f t="shared" si="68"/>
        <v>25.183439999999994</v>
      </c>
      <c r="E226" s="25"/>
      <c r="F226">
        <f t="shared" si="66"/>
        <v>1.6666666666666667</v>
      </c>
      <c r="G226">
        <f t="shared" si="67"/>
        <v>1.6666666666666667</v>
      </c>
      <c r="I226" s="44" t="s">
        <v>32</v>
      </c>
      <c r="J226" s="9">
        <f t="shared" ref="J226:J238" si="69">B225/B224</f>
        <v>2</v>
      </c>
      <c r="K226" s="9">
        <f t="shared" ref="K226:K238" si="70">C225/C224</f>
        <v>2</v>
      </c>
      <c r="L226" s="9">
        <f t="shared" ref="L226:L238" si="71">D225/D224</f>
        <v>2</v>
      </c>
    </row>
    <row r="227" spans="1:12" ht="15.75" x14ac:dyDescent="0.25">
      <c r="A227" s="44" t="s">
        <v>34</v>
      </c>
      <c r="B227" s="58">
        <v>56.2</v>
      </c>
      <c r="C227" s="58">
        <f t="shared" si="68"/>
        <v>33.72</v>
      </c>
      <c r="D227" s="58">
        <f t="shared" si="68"/>
        <v>20.231999999999999</v>
      </c>
      <c r="E227" s="25"/>
      <c r="F227">
        <f t="shared" si="66"/>
        <v>1.6666666666666667</v>
      </c>
      <c r="G227">
        <f t="shared" si="67"/>
        <v>1.6666666666666667</v>
      </c>
      <c r="I227" s="44" t="s">
        <v>33</v>
      </c>
      <c r="J227" s="9">
        <f t="shared" si="69"/>
        <v>0.98743718592964824</v>
      </c>
      <c r="K227" s="9">
        <f t="shared" si="70"/>
        <v>0.98743718592964824</v>
      </c>
      <c r="L227" s="9">
        <f t="shared" si="71"/>
        <v>0.98743718592964824</v>
      </c>
    </row>
    <row r="228" spans="1:12" ht="15.75" x14ac:dyDescent="0.25">
      <c r="A228" s="44" t="s">
        <v>35</v>
      </c>
      <c r="B228" s="58">
        <v>54.6</v>
      </c>
      <c r="C228" s="58">
        <f t="shared" si="68"/>
        <v>32.76</v>
      </c>
      <c r="D228" s="58">
        <f t="shared" si="68"/>
        <v>19.655999999999999</v>
      </c>
      <c r="E228" s="25"/>
      <c r="F228">
        <f t="shared" si="66"/>
        <v>1.6666666666666667</v>
      </c>
      <c r="G228">
        <f t="shared" si="67"/>
        <v>1.6666666666666667</v>
      </c>
      <c r="I228" s="44" t="s">
        <v>34</v>
      </c>
      <c r="J228" s="9">
        <f t="shared" si="69"/>
        <v>0.80338508162506805</v>
      </c>
      <c r="K228" s="9">
        <f t="shared" si="70"/>
        <v>0.80338508162506805</v>
      </c>
      <c r="L228" s="9">
        <f t="shared" si="71"/>
        <v>0.80338508162506805</v>
      </c>
    </row>
    <row r="229" spans="1:12" ht="15.75" x14ac:dyDescent="0.25">
      <c r="A229" s="44" t="s">
        <v>36</v>
      </c>
      <c r="B229" s="58">
        <v>54.6</v>
      </c>
      <c r="C229" s="58">
        <f t="shared" si="68"/>
        <v>32.76</v>
      </c>
      <c r="D229" s="58">
        <f t="shared" si="68"/>
        <v>19.655999999999999</v>
      </c>
      <c r="E229" s="25"/>
      <c r="F229">
        <f t="shared" si="66"/>
        <v>1.6666666666666667</v>
      </c>
      <c r="G229">
        <f t="shared" si="67"/>
        <v>1.6666666666666667</v>
      </c>
      <c r="I229" s="44" t="s">
        <v>35</v>
      </c>
      <c r="J229" s="9">
        <f t="shared" si="69"/>
        <v>0.97153024911032027</v>
      </c>
      <c r="K229" s="9">
        <f t="shared" si="70"/>
        <v>0.97153024911032027</v>
      </c>
      <c r="L229" s="9">
        <f t="shared" si="71"/>
        <v>0.97153024911032027</v>
      </c>
    </row>
    <row r="230" spans="1:12" ht="15.75" x14ac:dyDescent="0.25">
      <c r="A230" s="44" t="s">
        <v>37</v>
      </c>
      <c r="B230" s="58">
        <v>54.6</v>
      </c>
      <c r="C230" s="58">
        <f t="shared" si="68"/>
        <v>32.76</v>
      </c>
      <c r="D230" s="58">
        <f t="shared" si="68"/>
        <v>19.655999999999999</v>
      </c>
      <c r="E230" s="25"/>
      <c r="F230">
        <f t="shared" si="66"/>
        <v>1.6666666666666667</v>
      </c>
      <c r="G230">
        <f t="shared" si="67"/>
        <v>1.6666666666666667</v>
      </c>
      <c r="I230" s="44" t="s">
        <v>36</v>
      </c>
      <c r="J230" s="9">
        <f t="shared" si="69"/>
        <v>1</v>
      </c>
      <c r="K230" s="9">
        <f t="shared" si="70"/>
        <v>1</v>
      </c>
      <c r="L230" s="9">
        <f t="shared" si="71"/>
        <v>1</v>
      </c>
    </row>
    <row r="231" spans="1:12" ht="15.75" x14ac:dyDescent="0.25">
      <c r="A231" s="44" t="s">
        <v>38</v>
      </c>
      <c r="B231" s="58">
        <v>52.7</v>
      </c>
      <c r="C231" s="58">
        <f t="shared" si="68"/>
        <v>31.62</v>
      </c>
      <c r="D231" s="58">
        <f t="shared" si="68"/>
        <v>18.972000000000001</v>
      </c>
      <c r="F231">
        <f t="shared" si="66"/>
        <v>1.6666666666666667</v>
      </c>
      <c r="G231">
        <f t="shared" si="67"/>
        <v>1.6666666666666665</v>
      </c>
      <c r="I231" s="44" t="s">
        <v>37</v>
      </c>
      <c r="J231" s="9">
        <f t="shared" si="69"/>
        <v>1</v>
      </c>
      <c r="K231" s="9">
        <f t="shared" si="70"/>
        <v>1</v>
      </c>
      <c r="L231" s="9">
        <f t="shared" si="71"/>
        <v>1</v>
      </c>
    </row>
    <row r="232" spans="1:12" ht="15.75" x14ac:dyDescent="0.25">
      <c r="A232" s="44" t="s">
        <v>39</v>
      </c>
      <c r="B232" s="58">
        <v>52.7</v>
      </c>
      <c r="C232" s="58">
        <f t="shared" si="68"/>
        <v>31.62</v>
      </c>
      <c r="D232" s="58">
        <f t="shared" si="68"/>
        <v>18.972000000000001</v>
      </c>
      <c r="F232">
        <f t="shared" si="66"/>
        <v>1.6666666666666667</v>
      </c>
      <c r="G232">
        <f t="shared" si="67"/>
        <v>1.6666666666666665</v>
      </c>
      <c r="I232" s="44" t="s">
        <v>38</v>
      </c>
      <c r="J232" s="9">
        <f t="shared" si="69"/>
        <v>0.96520146520146521</v>
      </c>
      <c r="K232" s="9">
        <f t="shared" si="70"/>
        <v>0.96520146520146533</v>
      </c>
      <c r="L232" s="9">
        <f t="shared" si="71"/>
        <v>0.96520146520146533</v>
      </c>
    </row>
    <row r="233" spans="1:12" ht="15.75" x14ac:dyDescent="0.25">
      <c r="A233" s="44" t="s">
        <v>40</v>
      </c>
      <c r="B233" s="58">
        <v>52.7</v>
      </c>
      <c r="C233" s="58">
        <f t="shared" si="68"/>
        <v>31.62</v>
      </c>
      <c r="D233" s="58">
        <f t="shared" si="68"/>
        <v>18.972000000000001</v>
      </c>
      <c r="F233">
        <f t="shared" si="66"/>
        <v>1.6666666666666667</v>
      </c>
      <c r="G233">
        <f t="shared" si="67"/>
        <v>1.6666666666666665</v>
      </c>
      <c r="I233" s="44" t="s">
        <v>39</v>
      </c>
      <c r="J233" s="9">
        <f t="shared" si="69"/>
        <v>1</v>
      </c>
      <c r="K233" s="9">
        <f t="shared" si="70"/>
        <v>1</v>
      </c>
      <c r="L233" s="9">
        <f t="shared" si="71"/>
        <v>1</v>
      </c>
    </row>
    <row r="234" spans="1:12" ht="15.75" x14ac:dyDescent="0.25">
      <c r="A234" s="44" t="s">
        <v>41</v>
      </c>
      <c r="B234" s="58">
        <v>52.7</v>
      </c>
      <c r="C234" s="58">
        <f t="shared" si="68"/>
        <v>31.62</v>
      </c>
      <c r="D234" s="58">
        <f t="shared" si="68"/>
        <v>18.972000000000001</v>
      </c>
      <c r="F234">
        <f t="shared" si="66"/>
        <v>1.6666666666666667</v>
      </c>
      <c r="G234">
        <f t="shared" si="67"/>
        <v>1.6666666666666665</v>
      </c>
      <c r="I234" s="44" t="s">
        <v>40</v>
      </c>
      <c r="J234" s="9">
        <f t="shared" si="69"/>
        <v>1</v>
      </c>
      <c r="K234" s="9">
        <f t="shared" si="70"/>
        <v>1</v>
      </c>
      <c r="L234" s="9">
        <f t="shared" si="71"/>
        <v>1</v>
      </c>
    </row>
    <row r="235" spans="1:12" ht="15.75" x14ac:dyDescent="0.25">
      <c r="A235" s="44" t="s">
        <v>42</v>
      </c>
      <c r="B235" s="58">
        <v>52.7</v>
      </c>
      <c r="C235" s="58">
        <f t="shared" si="68"/>
        <v>31.62</v>
      </c>
      <c r="D235" s="58">
        <f t="shared" si="68"/>
        <v>18.972000000000001</v>
      </c>
      <c r="F235">
        <f t="shared" si="66"/>
        <v>1.6666666666666667</v>
      </c>
      <c r="G235">
        <f t="shared" si="67"/>
        <v>1.6666666666666665</v>
      </c>
      <c r="I235" s="44" t="s">
        <v>41</v>
      </c>
      <c r="J235" s="9">
        <f t="shared" si="69"/>
        <v>1</v>
      </c>
      <c r="K235" s="9">
        <f t="shared" si="70"/>
        <v>1</v>
      </c>
      <c r="L235" s="9">
        <f t="shared" si="71"/>
        <v>1</v>
      </c>
    </row>
    <row r="236" spans="1:12" ht="15.75" x14ac:dyDescent="0.25">
      <c r="A236" s="44" t="s">
        <v>43</v>
      </c>
      <c r="B236" s="58">
        <v>52.7</v>
      </c>
      <c r="C236" s="58">
        <f t="shared" si="68"/>
        <v>31.62</v>
      </c>
      <c r="D236" s="58">
        <f t="shared" si="68"/>
        <v>18.972000000000001</v>
      </c>
      <c r="F236">
        <f t="shared" si="66"/>
        <v>1.6666666666666667</v>
      </c>
      <c r="G236">
        <f t="shared" si="67"/>
        <v>1.6666666666666665</v>
      </c>
      <c r="I236" s="44" t="s">
        <v>42</v>
      </c>
      <c r="J236" s="9">
        <f t="shared" si="69"/>
        <v>1</v>
      </c>
      <c r="K236" s="9">
        <f t="shared" si="70"/>
        <v>1</v>
      </c>
      <c r="L236" s="9">
        <f t="shared" si="71"/>
        <v>1</v>
      </c>
    </row>
    <row r="237" spans="1:12" ht="15.75" x14ac:dyDescent="0.25">
      <c r="A237" s="44" t="s">
        <v>44</v>
      </c>
      <c r="B237" s="58">
        <v>52.7</v>
      </c>
      <c r="C237" s="58">
        <f t="shared" si="68"/>
        <v>31.62</v>
      </c>
      <c r="D237" s="58">
        <f t="shared" si="68"/>
        <v>18.972000000000001</v>
      </c>
      <c r="F237">
        <f t="shared" si="66"/>
        <v>1.6666666666666667</v>
      </c>
      <c r="G237">
        <f t="shared" si="67"/>
        <v>1.6666666666666665</v>
      </c>
      <c r="I237" s="44" t="s">
        <v>43</v>
      </c>
      <c r="J237" s="9">
        <f t="shared" si="69"/>
        <v>1</v>
      </c>
      <c r="K237" s="9">
        <f t="shared" si="70"/>
        <v>1</v>
      </c>
      <c r="L237" s="9">
        <f t="shared" si="71"/>
        <v>1</v>
      </c>
    </row>
    <row r="238" spans="1:12" ht="15.75" x14ac:dyDescent="0.25">
      <c r="A238" s="35"/>
      <c r="B238" s="35"/>
      <c r="C238" s="42"/>
      <c r="D238" s="35"/>
      <c r="E238" s="35"/>
      <c r="F238" s="35"/>
      <c r="I238" s="44" t="s">
        <v>44</v>
      </c>
      <c r="J238" s="9">
        <f t="shared" si="69"/>
        <v>1</v>
      </c>
      <c r="K238" s="9">
        <f t="shared" si="70"/>
        <v>1</v>
      </c>
      <c r="L238" s="9">
        <f t="shared" si="71"/>
        <v>1</v>
      </c>
    </row>
    <row r="239" spans="1:12" ht="15.75" x14ac:dyDescent="0.25">
      <c r="A239" s="65"/>
      <c r="B239" s="20"/>
      <c r="C239" s="20"/>
      <c r="D239" s="20"/>
      <c r="E239" s="66"/>
      <c r="F239" s="35"/>
    </row>
    <row r="240" spans="1:12" ht="15.75" x14ac:dyDescent="0.25">
      <c r="A240" s="62"/>
      <c r="B240" s="63"/>
      <c r="C240" s="63"/>
      <c r="D240" s="63"/>
      <c r="E240" s="66"/>
      <c r="F240" s="35"/>
    </row>
    <row r="241" spans="1:5" ht="15.75" x14ac:dyDescent="0.25">
      <c r="A241" s="6"/>
      <c r="B241" s="60"/>
      <c r="C241" s="60"/>
      <c r="D241" s="60"/>
      <c r="E241" s="25"/>
    </row>
    <row r="242" spans="1:5" ht="15.75" x14ac:dyDescent="0.25">
      <c r="A242" s="6"/>
      <c r="B242" s="60"/>
      <c r="C242" s="60"/>
      <c r="D242" s="60"/>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42">
    <mergeCell ref="AX81:BB82"/>
    <mergeCell ref="BD81:BD83"/>
    <mergeCell ref="BE81:BI82"/>
    <mergeCell ref="AA87:AA88"/>
    <mergeCell ref="AA81:AI81"/>
    <mergeCell ref="AB82:AI82"/>
    <mergeCell ref="AB87:AI87"/>
    <mergeCell ref="AA82:AA83"/>
    <mergeCell ref="A80:X80"/>
    <mergeCell ref="I115:N115"/>
    <mergeCell ref="O81:Y82"/>
    <mergeCell ref="E52:G52"/>
    <mergeCell ref="AW81:AW83"/>
    <mergeCell ref="A2:H2"/>
    <mergeCell ref="I133:I135"/>
    <mergeCell ref="J133:O133"/>
    <mergeCell ref="A200:A201"/>
    <mergeCell ref="A112:A114"/>
    <mergeCell ref="B112:G112"/>
    <mergeCell ref="B133:G133"/>
    <mergeCell ref="A133:A135"/>
    <mergeCell ref="B4:C4"/>
    <mergeCell ref="B27:C27"/>
    <mergeCell ref="A52:A53"/>
    <mergeCell ref="B52:D52"/>
    <mergeCell ref="D4:E4"/>
    <mergeCell ref="A111:Q111"/>
    <mergeCell ref="N81:N83"/>
    <mergeCell ref="B81:L82"/>
    <mergeCell ref="A81:A83"/>
    <mergeCell ref="J222:L222"/>
    <mergeCell ref="J202:L202"/>
    <mergeCell ref="A161:A162"/>
    <mergeCell ref="A219:D219"/>
    <mergeCell ref="A220:A221"/>
    <mergeCell ref="B161:D161"/>
    <mergeCell ref="E161:G161"/>
    <mergeCell ref="A186:C186"/>
    <mergeCell ref="B200:D200"/>
    <mergeCell ref="B220:D220"/>
    <mergeCell ref="A198:D198"/>
    <mergeCell ref="A199:D19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2020-04-24T23:03:26Z</dcterms:modified>
</cp:coreProperties>
</file>