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9200" windowHeight="705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" l="1"/>
  <c r="AI2" i="1"/>
  <c r="AJ34" i="1"/>
  <c r="AI36" i="1"/>
  <c r="AJ37" i="1"/>
  <c r="AJ35" i="1" s="1"/>
  <c r="AJ13" i="1"/>
  <c r="AJ14" i="1"/>
  <c r="AI14" i="1"/>
  <c r="AJ17" i="1"/>
  <c r="AJ18" i="1"/>
  <c r="AJ19" i="1"/>
  <c r="AJ20" i="1"/>
  <c r="AJ21" i="1"/>
  <c r="AJ22" i="1"/>
  <c r="AJ23" i="1"/>
  <c r="AJ24" i="1"/>
  <c r="AJ25" i="1"/>
  <c r="AJ15" i="1"/>
  <c r="AJ16" i="1" s="1"/>
  <c r="AJ36" i="1" l="1"/>
  <c r="AJ12" i="1"/>
  <c r="AI25" i="1"/>
  <c r="AI24" i="1"/>
  <c r="AI23" i="1"/>
  <c r="AI22" i="1"/>
  <c r="AI21" i="1"/>
  <c r="AI20" i="1"/>
  <c r="AI19" i="1"/>
  <c r="AI18" i="1"/>
  <c r="AI17" i="1"/>
  <c r="AI16" i="1"/>
  <c r="AJ40" i="1"/>
  <c r="AJ41" i="1"/>
  <c r="AJ42" i="1"/>
  <c r="AJ43" i="1"/>
  <c r="AJ44" i="1"/>
  <c r="AJ45" i="1"/>
  <c r="AJ46" i="1"/>
  <c r="AJ47" i="1"/>
  <c r="AJ39" i="1"/>
  <c r="AJ38" i="1"/>
  <c r="AJ2" i="1"/>
  <c r="AJ3" i="1"/>
  <c r="Z3" i="1"/>
  <c r="AA3" i="1"/>
  <c r="AB3" i="1"/>
  <c r="AC3" i="1"/>
  <c r="AD3" i="1"/>
  <c r="AE3" i="1"/>
  <c r="Z4" i="1"/>
  <c r="AA4" i="1"/>
  <c r="AB4" i="1"/>
  <c r="AC4" i="1"/>
  <c r="AD4" i="1"/>
  <c r="AE4" i="1"/>
  <c r="AK3" i="1" l="1"/>
  <c r="AL37" i="1" s="1"/>
  <c r="AK37" i="1"/>
  <c r="AK2" i="1"/>
  <c r="AL15" i="1" s="1"/>
  <c r="AK15" i="1"/>
  <c r="AK44" i="1"/>
  <c r="AK47" i="1"/>
  <c r="AK46" i="1"/>
  <c r="AK45" i="1"/>
  <c r="AK43" i="1"/>
  <c r="AK42" i="1"/>
  <c r="AK40" i="1"/>
  <c r="S46" i="1"/>
  <c r="T46" i="1"/>
  <c r="U46" i="1"/>
  <c r="V46" i="1"/>
  <c r="W46" i="1"/>
  <c r="R46" i="1"/>
  <c r="G21" i="1"/>
  <c r="H20" i="1"/>
  <c r="I20" i="1"/>
  <c r="J20" i="1"/>
  <c r="K20" i="1"/>
  <c r="L20" i="1"/>
  <c r="G20" i="1"/>
  <c r="AK34" i="1" l="1"/>
  <c r="AK35" i="1"/>
  <c r="AK36" i="1"/>
  <c r="AK39" i="1"/>
  <c r="AK41" i="1"/>
  <c r="AK38" i="1"/>
  <c r="AL34" i="1"/>
  <c r="AL36" i="1"/>
  <c r="AL35" i="1"/>
  <c r="AL41" i="1"/>
  <c r="AL46" i="1"/>
  <c r="AL39" i="1"/>
  <c r="AL40" i="1"/>
  <c r="AL42" i="1"/>
  <c r="AL47" i="1"/>
  <c r="AL43" i="1"/>
  <c r="AL45" i="1"/>
  <c r="AL38" i="1"/>
  <c r="AL44" i="1"/>
  <c r="AK20" i="1"/>
  <c r="AK21" i="1"/>
  <c r="AK17" i="1"/>
  <c r="AK23" i="1"/>
  <c r="AK19" i="1"/>
  <c r="AK22" i="1"/>
  <c r="AK24" i="1"/>
  <c r="AK16" i="1"/>
  <c r="AK18" i="1"/>
  <c r="AK14" i="1"/>
  <c r="AK12" i="1" s="1"/>
  <c r="AK25" i="1"/>
  <c r="AK13" i="1"/>
  <c r="AL18" i="1"/>
  <c r="AL19" i="1"/>
  <c r="AL20" i="1"/>
  <c r="AL21" i="1"/>
  <c r="AL22" i="1"/>
  <c r="AL23" i="1"/>
  <c r="AL24" i="1"/>
  <c r="AL25" i="1"/>
  <c r="AL16" i="1"/>
  <c r="AL13" i="1"/>
  <c r="AL14" i="1"/>
  <c r="AL12" i="1" s="1"/>
  <c r="AL17" i="1"/>
  <c r="S21" i="1"/>
  <c r="T21" i="1"/>
  <c r="U21" i="1"/>
  <c r="V21" i="1"/>
  <c r="W21" i="1"/>
  <c r="R21" i="1"/>
  <c r="L11" i="1" l="1"/>
  <c r="H13" i="1"/>
  <c r="H14" i="1"/>
  <c r="H15" i="1"/>
  <c r="H16" i="1"/>
  <c r="H17" i="1"/>
  <c r="H18" i="1"/>
  <c r="H12" i="1"/>
  <c r="K9" i="1"/>
  <c r="K11" i="1"/>
  <c r="AI38" i="1" l="1"/>
  <c r="AI39" i="1"/>
  <c r="AI40" i="1"/>
  <c r="AI41" i="1"/>
  <c r="AI42" i="1"/>
  <c r="AI43" i="1"/>
  <c r="AI44" i="1"/>
  <c r="AI45" i="1"/>
  <c r="AI46" i="1"/>
  <c r="AI47" i="1"/>
  <c r="B36" i="1" l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I5" i="1"/>
  <c r="L4" i="1"/>
  <c r="L5" i="1"/>
  <c r="L3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</calcChain>
</file>

<file path=xl/sharedStrings.xml><?xml version="1.0" encoding="utf-8"?>
<sst xmlns="http://schemas.openxmlformats.org/spreadsheetml/2006/main" count="243" uniqueCount="103">
  <si>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</si>
  <si>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</si>
  <si>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</si>
  <si>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</si>
  <si>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</si>
  <si>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</si>
  <si>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</si>
  <si>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</si>
  <si>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</si>
  <si>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</si>
  <si>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</si>
  <si>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</si>
  <si>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</si>
  <si>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</si>
  <si>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</si>
  <si>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</si>
  <si>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</si>
  <si>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</si>
  <si>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</si>
  <si>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</si>
  <si>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</si>
  <si>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</si>
  <si>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</si>
  <si>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</si>
  <si>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</si>
  <si>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</si>
  <si>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</si>
  <si>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</si>
  <si>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</si>
  <si>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</si>
  <si>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</si>
  <si>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</si>
  <si>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</si>
  <si>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</si>
  <si>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</si>
  <si>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</si>
  <si>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</si>
  <si>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</si>
  <si>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</si>
  <si>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</si>
  <si>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</si>
  <si>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</si>
  <si>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</si>
  <si>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</si>
  <si>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</si>
  <si>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</si>
  <si>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</si>
  <si>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</si>
  <si>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</si>
  <si>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</si>
  <si>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</si>
  <si>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</si>
  <si>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</si>
  <si>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</si>
  <si>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</si>
  <si>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</si>
  <si>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</si>
  <si>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</si>
  <si>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</si>
  <si>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</si>
  <si>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</si>
  <si>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</si>
  <si>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</si>
  <si>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</si>
  <si>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</si>
  <si>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</si>
  <si>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</si>
  <si>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</si>
  <si>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</si>
  <si>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</si>
  <si>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</si>
  <si>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</si>
  <si>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</si>
  <si>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</si>
  <si>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</si>
  <si>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</si>
  <si>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</si>
  <si>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</si>
  <si>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</si>
  <si>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</si>
  <si>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</si>
  <si>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</si>
  <si>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</si>
  <si>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</si>
  <si>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</si>
  <si>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</si>
  <si>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</si>
  <si>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</si>
  <si>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</si>
  <si>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</si>
  <si>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</si>
  <si>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</si>
  <si>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</si>
  <si>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</si>
  <si>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</si>
  <si>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</si>
  <si>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</si>
  <si>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</si>
  <si>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</si>
  <si>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</si>
  <si>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</si>
  <si>
    <t>P Stay in same group</t>
  </si>
  <si>
    <t>P(to HR|M,15-34)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</si>
</sst>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6" fillId="0" borderId="21" applyNumberFormat="0" applyFill="0" applyAlignment="0" applyProtection="0"/>
    <xf numFmtId="0" fontId="17" fillId="0" borderId="22" applyNumberFormat="0" applyFill="0" applyAlignment="0" applyProtection="0"/>
    <xf numFmtId="0" fontId="18" fillId="0" borderId="23" applyNumberFormat="0" applyFill="0" applyAlignment="0" applyProtection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24" applyNumberFormat="0" applyAlignment="0" applyProtection="0"/>
    <xf numFmtId="0" fontId="23" fillId="9" borderId="25" applyNumberFormat="0" applyAlignment="0" applyProtection="0"/>
    <xf numFmtId="0" fontId="24" fillId="9" borderId="24" applyNumberFormat="0" applyAlignment="0" applyProtection="0"/>
    <xf numFmtId="0" fontId="25" fillId="0" borderId="26" applyNumberFormat="0" applyFill="0" applyAlignment="0" applyProtection="0"/>
    <xf numFmtId="0" fontId="26" fillId="10" borderId="27" applyNumberFormat="0" applyAlignment="0" applyProtection="0"/>
    <xf numFmtId="0" fontId="27" fillId="0" borderId="0" applyNumberFormat="0" applyFill="0" applyBorder="0" applyAlignment="0" applyProtection="0"/>
    <xf numFmtId="0" fontId="15" fillId="11" borderId="28" applyNumberFormat="0" applyFont="0" applyAlignment="0" applyProtection="0"/>
    <xf numFmtId="0" fontId="28" fillId="0" borderId="0" applyNumberFormat="0" applyFill="0" applyBorder="0" applyAlignment="0" applyProtection="0"/>
    <xf numFmtId="0" fontId="6" fillId="0" borderId="29" applyNumberFormat="0" applyFill="0" applyAlignment="0" applyProtection="0"/>
    <xf numFmtId="0" fontId="29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2" fillId="0" borderId="12">
      <alignment vertical="top" wrapText="1"/>
    </xf>
    <xf numFmtId="0" fontId="31" fillId="0" borderId="30">
      <alignment vertical="top"/>
    </xf>
    <xf numFmtId="0" fontId="31" fillId="0" borderId="0"/>
    <xf numFmtId="0" fontId="31" fillId="0" borderId="30">
      <alignment vertical="top"/>
    </xf>
  </cellStyleXfs>
  <cellXfs count="9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8" fillId="0" borderId="0" xfId="0" applyFont="1"/>
    <xf numFmtId="0" fontId="0" fillId="0" borderId="0" xfId="0" applyFill="1" applyBorder="1"/>
    <xf numFmtId="0" fontId="8" fillId="0" borderId="0" xfId="0" applyFont="1" applyBorder="1"/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2" fillId="2" borderId="12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49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4" fillId="2" borderId="0" xfId="0" applyNumberFormat="1" applyFont="1" applyFill="1" applyBorder="1" applyAlignment="1" applyProtection="1"/>
    <xf numFmtId="0" fontId="14" fillId="3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/>
    <xf numFmtId="49" fontId="13" fillId="0" borderId="0" xfId="0" applyNumberFormat="1" applyFont="1" applyFill="1" applyBorder="1" applyAlignment="1" applyProtection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12" fillId="2" borderId="31" xfId="0" applyNumberFormat="1" applyFont="1" applyFill="1" applyBorder="1" applyAlignment="1" applyProtection="1">
      <alignment horizontal="center" vertical="center" wrapText="1"/>
    </xf>
    <xf numFmtId="0" fontId="12" fillId="2" borderId="32" xfId="0" applyNumberFormat="1" applyFont="1" applyFill="1" applyBorder="1" applyAlignment="1" applyProtection="1">
      <alignment horizontal="center" vertical="center" wrapText="1"/>
    </xf>
    <xf numFmtId="0" fontId="12" fillId="2" borderId="33" xfId="0" applyNumberFormat="1" applyFont="1" applyFill="1" applyBorder="1" applyAlignment="1" applyProtection="1">
      <alignment horizontal="center" vertical="center" wrapText="1"/>
    </xf>
    <xf numFmtId="0" fontId="33" fillId="2" borderId="33" xfId="0" applyNumberFormat="1" applyFont="1" applyFill="1" applyBorder="1" applyAlignment="1" applyProtection="1"/>
    <xf numFmtId="0" fontId="12" fillId="4" borderId="31" xfId="0" applyNumberFormat="1" applyFont="1" applyFill="1" applyBorder="1" applyAlignment="1" applyProtection="1">
      <alignment horizontal="center" vertical="center" wrapText="1"/>
    </xf>
    <xf numFmtId="0" fontId="12" fillId="4" borderId="32" xfId="0" applyNumberFormat="1" applyFont="1" applyFill="1" applyBorder="1" applyAlignment="1" applyProtection="1">
      <alignment horizontal="center" vertical="center" wrapText="1"/>
    </xf>
    <xf numFmtId="0" fontId="33" fillId="4" borderId="33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AA1" zoomScale="80" zoomScaleNormal="80" workbookViewId="0">
      <selection activeCell="AI4" sqref="AI4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8" width="13.1796875" bestFit="1" customWidth="1"/>
    <col min="9" max="9" width="12.26953125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81" t="s">
        <v>3</v>
      </c>
      <c r="G1" s="82" t="s">
        <v>0</v>
      </c>
      <c r="H1" s="82"/>
      <c r="I1" s="82"/>
      <c r="J1" s="82" t="s">
        <v>1</v>
      </c>
      <c r="K1" s="82"/>
      <c r="L1" s="82"/>
      <c r="O1" s="83" t="s">
        <v>4</v>
      </c>
      <c r="P1" s="78" t="s">
        <v>5</v>
      </c>
      <c r="Q1" s="78" t="s">
        <v>6</v>
      </c>
      <c r="R1" s="87" t="s">
        <v>7</v>
      </c>
      <c r="S1" s="88"/>
      <c r="T1" s="88"/>
      <c r="U1" s="88"/>
      <c r="V1" s="89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78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81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84"/>
      <c r="P2" s="79"/>
      <c r="Q2" s="79"/>
      <c r="R2" s="78" t="s">
        <v>16</v>
      </c>
      <c r="S2" s="78" t="s">
        <v>17</v>
      </c>
      <c r="T2" s="78" t="s">
        <v>41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34" t="s">
        <v>11</v>
      </c>
      <c r="AH2" s="6" t="s">
        <v>0</v>
      </c>
      <c r="AI2" s="45">
        <f>52*3</f>
        <v>156</v>
      </c>
      <c r="AJ2" s="45">
        <f>AI2*0.6</f>
        <v>93.6</v>
      </c>
      <c r="AK2" s="45">
        <f>AJ2*0.6</f>
        <v>56.16</v>
      </c>
      <c r="AM2" t="s">
        <v>21</v>
      </c>
      <c r="AN2" s="25">
        <v>1985</v>
      </c>
      <c r="AO2" s="45">
        <v>0.3</v>
      </c>
      <c r="AP2" s="45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85"/>
      <c r="P3" s="80"/>
      <c r="Q3" s="80"/>
      <c r="R3" s="80"/>
      <c r="S3" s="80"/>
      <c r="T3" s="80"/>
      <c r="U3" s="10" t="s">
        <v>23</v>
      </c>
      <c r="V3" s="10" t="s">
        <v>24</v>
      </c>
      <c r="W3" s="9"/>
      <c r="Y3" s="6" t="s">
        <v>15</v>
      </c>
      <c r="Z3" s="71">
        <f t="shared" ref="Z3:AE4" si="0">10^-5</f>
        <v>1.0000000000000001E-5</v>
      </c>
      <c r="AA3" s="71">
        <f t="shared" si="0"/>
        <v>1.0000000000000001E-5</v>
      </c>
      <c r="AB3" s="71">
        <f t="shared" si="0"/>
        <v>1.0000000000000001E-5</v>
      </c>
      <c r="AC3" s="71">
        <f t="shared" si="0"/>
        <v>1.0000000000000001E-5</v>
      </c>
      <c r="AD3" s="71">
        <f t="shared" si="0"/>
        <v>1.0000000000000001E-5</v>
      </c>
      <c r="AE3" s="71">
        <f t="shared" si="0"/>
        <v>1.0000000000000001E-5</v>
      </c>
      <c r="AH3" s="6" t="s">
        <v>1</v>
      </c>
      <c r="AI3" s="45">
        <f>52*3</f>
        <v>156</v>
      </c>
      <c r="AJ3" s="45">
        <f>AI3*0.6</f>
        <v>93.6</v>
      </c>
      <c r="AK3" s="45">
        <f>AJ3*0.6</f>
        <v>56.16</v>
      </c>
      <c r="AN3" s="25">
        <v>1990</v>
      </c>
      <c r="AO3" s="45">
        <v>0.4</v>
      </c>
      <c r="AP3" s="45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9.7736974618099839E-3</v>
      </c>
      <c r="Q4" s="23">
        <v>8.8057230624727749E-3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71">
        <f t="shared" si="0"/>
        <v>1.0000000000000001E-5</v>
      </c>
      <c r="AA4" s="71">
        <f t="shared" si="0"/>
        <v>1.0000000000000001E-5</v>
      </c>
      <c r="AB4" s="71">
        <f t="shared" si="0"/>
        <v>1.0000000000000001E-5</v>
      </c>
      <c r="AC4" s="71">
        <f t="shared" si="0"/>
        <v>1.0000000000000001E-5</v>
      </c>
      <c r="AD4" s="71">
        <f t="shared" si="0"/>
        <v>1.0000000000000001E-5</v>
      </c>
      <c r="AE4" s="71">
        <f t="shared" si="0"/>
        <v>1.0000000000000001E-5</v>
      </c>
      <c r="AM4" t="s">
        <v>27</v>
      </c>
      <c r="AN4" s="25">
        <v>2000</v>
      </c>
      <c r="AO4" s="45">
        <v>0.1</v>
      </c>
      <c r="AP4" s="45">
        <v>0.1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7.0479241332746252E-4</v>
      </c>
      <c r="Q5" s="23">
        <v>5.2457282047517039E-4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71">
        <v>1.2E-2</v>
      </c>
      <c r="AA5" s="71">
        <v>0.12</v>
      </c>
      <c r="AB5" s="71">
        <v>1.2</v>
      </c>
      <c r="AC5" s="71">
        <v>1.2E-2</v>
      </c>
      <c r="AD5" s="72">
        <v>0.12</v>
      </c>
      <c r="AE5" s="73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6.6512031823691051E-4</v>
      </c>
      <c r="Q6" s="23">
        <v>4.8877879149405545E-4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71">
        <v>0.66369047619047616</v>
      </c>
      <c r="AA6" s="71">
        <v>2.553903345724907</v>
      </c>
      <c r="AB6" s="71">
        <v>6.9636363636363638</v>
      </c>
      <c r="AC6" s="71">
        <v>0.66959798994974873</v>
      </c>
      <c r="AD6" s="72">
        <v>2.2142857142857144</v>
      </c>
      <c r="AE6" s="74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1.5342977725554027E-3</v>
      </c>
      <c r="Q7" s="23">
        <v>9.035280767087482E-4</v>
      </c>
      <c r="R7" s="23">
        <v>0.1414</v>
      </c>
      <c r="S7" s="23">
        <v>0.1414</v>
      </c>
      <c r="T7" s="23">
        <v>0.1414</v>
      </c>
      <c r="U7" s="23">
        <v>8.2012000000000015E-2</v>
      </c>
      <c r="V7" s="23">
        <v>8.2012000000000015E-2</v>
      </c>
      <c r="W7" s="23">
        <v>5.7974000000000005E-2</v>
      </c>
      <c r="Y7" s="6" t="s">
        <v>30</v>
      </c>
      <c r="Z7" s="71">
        <v>0.70326409495548958</v>
      </c>
      <c r="AA7" s="71">
        <v>2.5474683544303796</v>
      </c>
      <c r="AB7" s="71">
        <v>7.6721311475409832</v>
      </c>
      <c r="AC7" s="71">
        <v>0.79487179487179482</v>
      </c>
      <c r="AD7" s="72">
        <v>2.25</v>
      </c>
      <c r="AE7" s="74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3.0300276114214515E-3</v>
      </c>
      <c r="Q8" s="23">
        <v>1.6915946235478447E-3</v>
      </c>
      <c r="R8" s="23">
        <v>0.27800000000000002</v>
      </c>
      <c r="S8" s="23">
        <v>0.27800000000000002</v>
      </c>
      <c r="T8" s="23">
        <v>0.27800000000000002</v>
      </c>
      <c r="U8" s="23">
        <v>0.16124000000000002</v>
      </c>
      <c r="V8" s="23">
        <v>0.16124000000000002</v>
      </c>
      <c r="W8" s="23">
        <v>0.11398000000000003</v>
      </c>
      <c r="Y8" s="6" t="s">
        <v>31</v>
      </c>
      <c r="Z8" s="71">
        <v>0.77027027027027029</v>
      </c>
      <c r="AA8" s="71">
        <v>2.564245810055866</v>
      </c>
      <c r="AB8" s="71">
        <v>6.9705882352941178</v>
      </c>
      <c r="AC8" s="71">
        <v>0.80509304603330067</v>
      </c>
      <c r="AD8" s="72">
        <v>2.2666666666666666</v>
      </c>
      <c r="AE8" s="74">
        <v>5.333333333333333</v>
      </c>
      <c r="AG8" s="46" t="s">
        <v>0</v>
      </c>
      <c r="AH8" s="44"/>
      <c r="AI8" s="44"/>
      <c r="AJ8" s="86" t="s">
        <v>98</v>
      </c>
      <c r="AK8" s="86"/>
      <c r="AL8" s="86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f>0.0169671261930011-0.001</f>
        <v>1.5967126193001099E-2</v>
      </c>
      <c r="L9" s="24">
        <v>1E-3</v>
      </c>
      <c r="O9" s="6" t="s">
        <v>31</v>
      </c>
      <c r="P9" s="23">
        <v>4.1525896502580392E-3</v>
      </c>
      <c r="Q9" s="23">
        <v>2.0719480819543991E-3</v>
      </c>
      <c r="R9" s="23">
        <v>0.28360000000000002</v>
      </c>
      <c r="S9" s="23">
        <v>0.28360000000000002</v>
      </c>
      <c r="T9" s="23">
        <v>0.28360000000000002</v>
      </c>
      <c r="U9" s="23">
        <v>0.16448800000000002</v>
      </c>
      <c r="V9" s="23">
        <v>0.16448800000000002</v>
      </c>
      <c r="W9" s="23">
        <v>0.11627600000000002</v>
      </c>
      <c r="Y9" s="6" t="s">
        <v>34</v>
      </c>
      <c r="Z9" s="71">
        <v>0.7710280373831776</v>
      </c>
      <c r="AA9" s="71">
        <v>2.4793388429752068</v>
      </c>
      <c r="AB9" s="71">
        <v>5.8421052631578947</v>
      </c>
      <c r="AC9" s="71">
        <v>0.75512405609492983</v>
      </c>
      <c r="AD9" s="72">
        <v>2.0625</v>
      </c>
      <c r="AE9" s="74">
        <v>1</v>
      </c>
      <c r="AG9" s="46" t="s">
        <v>93</v>
      </c>
      <c r="AH9" s="44"/>
      <c r="AI9" s="46" t="s">
        <v>94</v>
      </c>
      <c r="AJ9" s="46" t="s">
        <v>95</v>
      </c>
      <c r="AK9" s="46" t="s">
        <v>96</v>
      </c>
      <c r="AL9" s="46" t="s">
        <v>97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4.9862944509861482E-3</v>
      </c>
      <c r="Q10" s="23">
        <v>2.4601074470881829E-3</v>
      </c>
      <c r="R10" s="23">
        <v>0.2112</v>
      </c>
      <c r="S10" s="23">
        <v>0.2112</v>
      </c>
      <c r="T10" s="23">
        <v>0.2112</v>
      </c>
      <c r="U10" s="23">
        <v>0.12249600000000001</v>
      </c>
      <c r="V10" s="23">
        <v>0.12249600000000001</v>
      </c>
      <c r="W10" s="23">
        <v>8.6592000000000002E-2</v>
      </c>
      <c r="Y10" s="6" t="s">
        <v>33</v>
      </c>
      <c r="Z10" s="71">
        <v>0.77927927927927931</v>
      </c>
      <c r="AA10" s="71">
        <v>2.406779661016949</v>
      </c>
      <c r="AB10" s="71">
        <v>6.2222222222222223</v>
      </c>
      <c r="AC10" s="71">
        <v>0.75529411764705878</v>
      </c>
      <c r="AD10" s="72">
        <v>2.2666666666666666</v>
      </c>
      <c r="AE10" s="74">
        <v>9</v>
      </c>
      <c r="AG10" s="47" t="s">
        <v>70</v>
      </c>
      <c r="AH10" s="44"/>
      <c r="AI10" s="44"/>
      <c r="AJ10" s="48">
        <v>0</v>
      </c>
      <c r="AK10" s="48">
        <v>0</v>
      </c>
      <c r="AL10" s="48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f>0.0161463939720129-0.0001</f>
        <v>1.60463939720129E-2</v>
      </c>
      <c r="L11" s="24">
        <f>1-(J11+K11)</f>
        <v>9.9999999999988987E-5</v>
      </c>
      <c r="O11" s="6" t="s">
        <v>33</v>
      </c>
      <c r="P11" s="23">
        <v>5.8081155880338586E-3</v>
      </c>
      <c r="Q11" s="23">
        <v>2.9925533571735037E-3</v>
      </c>
      <c r="R11" s="23">
        <v>0.1348</v>
      </c>
      <c r="S11" s="23">
        <v>0.1348</v>
      </c>
      <c r="T11" s="23">
        <v>0.1348</v>
      </c>
      <c r="U11" s="23">
        <v>7.8184000000000017E-2</v>
      </c>
      <c r="V11" s="23">
        <v>7.8184000000000017E-2</v>
      </c>
      <c r="W11" s="23">
        <v>5.5268000000000005E-2</v>
      </c>
      <c r="Y11" s="6" t="s">
        <v>35</v>
      </c>
      <c r="Z11" s="71">
        <v>0.84188034188034189</v>
      </c>
      <c r="AA11" s="71">
        <v>2.4166666666666665</v>
      </c>
      <c r="AB11" s="71">
        <v>7.75</v>
      </c>
      <c r="AC11" s="71">
        <v>0.68708971553610498</v>
      </c>
      <c r="AD11" s="72">
        <v>2.2666666666666666</v>
      </c>
      <c r="AE11" s="74">
        <v>1</v>
      </c>
      <c r="AG11" s="47" t="s">
        <v>69</v>
      </c>
      <c r="AH11" s="44"/>
      <c r="AI11" s="44"/>
      <c r="AJ11" s="48">
        <v>0</v>
      </c>
      <c r="AK11" s="48">
        <v>0</v>
      </c>
      <c r="AL11" s="48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f>0.149253731343284-0.001</f>
        <v>0.14825373134328401</v>
      </c>
      <c r="I12" s="24">
        <v>1E-3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7.5246430745063543E-3</v>
      </c>
      <c r="Q12" s="23">
        <v>3.9413474052092329E-3</v>
      </c>
      <c r="R12" s="23">
        <v>5.4200000000000005E-2</v>
      </c>
      <c r="S12" s="23">
        <v>5.4200000000000005E-2</v>
      </c>
      <c r="T12" s="23">
        <v>5.4200000000000005E-2</v>
      </c>
      <c r="U12" s="23">
        <v>3.1436000000000006E-2</v>
      </c>
      <c r="V12" s="23">
        <v>3.1436000000000006E-2</v>
      </c>
      <c r="W12" s="23">
        <v>2.2222000000000002E-2</v>
      </c>
      <c r="Y12" s="6" t="s">
        <v>36</v>
      </c>
      <c r="Z12" s="71">
        <v>0.7192982456140351</v>
      </c>
      <c r="AA12" s="71">
        <v>2.3250000000000002</v>
      </c>
      <c r="AB12" s="71">
        <v>1</v>
      </c>
      <c r="AC12" s="71">
        <v>0.68708971553610498</v>
      </c>
      <c r="AD12" s="72">
        <v>2.2666666666666666</v>
      </c>
      <c r="AE12" s="74">
        <v>1</v>
      </c>
      <c r="AG12" s="47" t="s">
        <v>79</v>
      </c>
      <c r="AH12" s="44"/>
      <c r="AI12" s="44">
        <v>0.05</v>
      </c>
      <c r="AJ12" s="50">
        <f>AI12*AJ14</f>
        <v>1.5600000000000003</v>
      </c>
      <c r="AK12" s="50">
        <f>AK14*$AI$12</f>
        <v>0.93599999999999994</v>
      </c>
      <c r="AL12" s="50">
        <f>AL14*$AI$12</f>
        <v>0.56159999999999999</v>
      </c>
    </row>
    <row r="13" spans="1:42" ht="16" thickBot="1" x14ac:dyDescent="0.4">
      <c r="A13" s="38" t="s">
        <v>38</v>
      </c>
      <c r="B13" s="39">
        <v>70487</v>
      </c>
      <c r="C13" s="39">
        <v>82330</v>
      </c>
      <c r="F13" s="11" t="s">
        <v>37</v>
      </c>
      <c r="G13" s="24">
        <v>0.85074626865671632</v>
      </c>
      <c r="H13" s="24">
        <f t="shared" ref="H13:H18" si="2">0.149253731343284-0.001</f>
        <v>0.14825373134328401</v>
      </c>
      <c r="I13" s="24">
        <v>1E-3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1.020645363647849E-2</v>
      </c>
      <c r="Q13" s="23">
        <v>5.3575989334735206E-3</v>
      </c>
      <c r="R13" s="23">
        <v>1.7600000000000001E-2</v>
      </c>
      <c r="S13" s="23">
        <v>1.7600000000000001E-2</v>
      </c>
      <c r="T13" s="23">
        <v>1.7600000000000001E-2</v>
      </c>
      <c r="U13" s="23">
        <v>1.0208000000000002E-2</v>
      </c>
      <c r="V13" s="23">
        <v>1.0208000000000002E-2</v>
      </c>
      <c r="W13" s="23">
        <v>7.2160000000000011E-3</v>
      </c>
      <c r="Y13" s="6" t="s">
        <v>37</v>
      </c>
      <c r="Z13" s="71">
        <v>0.7192982456140351</v>
      </c>
      <c r="AA13" s="71">
        <v>2.3250000000000002</v>
      </c>
      <c r="AB13" s="71">
        <v>1</v>
      </c>
      <c r="AC13" s="71">
        <v>0.68708971553610498</v>
      </c>
      <c r="AD13" s="72">
        <v>2.2666666666666666</v>
      </c>
      <c r="AE13" s="74">
        <v>1</v>
      </c>
      <c r="AG13" s="47" t="s">
        <v>80</v>
      </c>
      <c r="AH13" s="44"/>
      <c r="AI13" s="44">
        <v>0.1</v>
      </c>
      <c r="AJ13" s="50">
        <f>AJ15*$AI$13</f>
        <v>15.600000000000001</v>
      </c>
      <c r="AK13" s="50">
        <f t="shared" ref="AK13:AL13" si="3">AK15*$AI$13</f>
        <v>9.36</v>
      </c>
      <c r="AL13" s="50">
        <f t="shared" si="3"/>
        <v>5.6159999999999997</v>
      </c>
    </row>
    <row r="14" spans="1:42" ht="16" thickBot="1" x14ac:dyDescent="0.4">
      <c r="A14" s="36" t="s">
        <v>89</v>
      </c>
      <c r="B14" s="40">
        <f>314094/6.27</f>
        <v>50094.736842105267</v>
      </c>
      <c r="C14" s="40">
        <f>366793/6.36</f>
        <v>57671.85534591195</v>
      </c>
      <c r="F14" s="11" t="s">
        <v>38</v>
      </c>
      <c r="G14" s="24">
        <v>0.85074626865671632</v>
      </c>
      <c r="H14" s="24">
        <f t="shared" si="2"/>
        <v>0.14825373134328401</v>
      </c>
      <c r="I14" s="24">
        <v>1E-3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1.4201688569479806E-2</v>
      </c>
      <c r="Q14" s="23">
        <v>7.5410818923787939E-3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71">
        <v>0.7192982456140351</v>
      </c>
      <c r="AA14" s="71">
        <v>2.3250000000000002</v>
      </c>
      <c r="AB14" s="71">
        <v>1</v>
      </c>
      <c r="AC14" s="71">
        <v>0.68708971553610498</v>
      </c>
      <c r="AD14" s="72">
        <v>2.2666666666666666</v>
      </c>
      <c r="AE14" s="74">
        <v>1</v>
      </c>
      <c r="AG14" s="47" t="s">
        <v>81</v>
      </c>
      <c r="AH14" s="49">
        <v>1</v>
      </c>
      <c r="AI14" s="44">
        <f>0.2</f>
        <v>0.2</v>
      </c>
      <c r="AJ14" s="48">
        <f>AJ15*$AI$14</f>
        <v>31.200000000000003</v>
      </c>
      <c r="AK14" s="48">
        <f t="shared" ref="AK14:AL14" si="4">AK15*$AI$14</f>
        <v>18.72</v>
      </c>
      <c r="AL14" s="48">
        <f t="shared" si="4"/>
        <v>11.231999999999999</v>
      </c>
    </row>
    <row r="15" spans="1:42" ht="16" thickBot="1" x14ac:dyDescent="0.4">
      <c r="A15" s="36" t="s">
        <v>90</v>
      </c>
      <c r="B15" s="40">
        <f>224490/6.27</f>
        <v>35803.827751196171</v>
      </c>
      <c r="C15" s="40">
        <f>282911/6.36</f>
        <v>44482.861635220121</v>
      </c>
      <c r="F15" s="36" t="s">
        <v>89</v>
      </c>
      <c r="G15" s="37">
        <v>0.85074626865671632</v>
      </c>
      <c r="H15" s="37">
        <f t="shared" si="2"/>
        <v>0.14825373134328401</v>
      </c>
      <c r="I15" s="37">
        <v>1E-3</v>
      </c>
      <c r="J15" s="37">
        <v>0.99568965517241381</v>
      </c>
      <c r="K15" s="37">
        <v>2.8735632183908046E-3</v>
      </c>
      <c r="L15" s="37">
        <v>1.4367816091954023E-3</v>
      </c>
      <c r="O15" s="6" t="s">
        <v>38</v>
      </c>
      <c r="P15" s="23">
        <v>1.9689807514862868E-2</v>
      </c>
      <c r="Q15" s="23">
        <v>1.0540154917424747E-2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36" t="s">
        <v>89</v>
      </c>
      <c r="Z15" s="75">
        <v>0.7192982456140351</v>
      </c>
      <c r="AA15" s="75">
        <v>2.3250000000000002</v>
      </c>
      <c r="AB15" s="75">
        <v>1</v>
      </c>
      <c r="AC15" s="75">
        <v>0.68708971553610498</v>
      </c>
      <c r="AD15" s="76">
        <v>2.2666666666666666</v>
      </c>
      <c r="AE15" s="77">
        <v>1</v>
      </c>
      <c r="AG15" s="47" t="s">
        <v>82</v>
      </c>
      <c r="AH15" s="49">
        <v>5</v>
      </c>
      <c r="AJ15" s="50">
        <f>AI2</f>
        <v>156</v>
      </c>
      <c r="AK15" s="50">
        <f>AJ2</f>
        <v>93.6</v>
      </c>
      <c r="AL15" s="50">
        <f>AK2</f>
        <v>56.16</v>
      </c>
    </row>
    <row r="16" spans="1:42" ht="16" thickBot="1" x14ac:dyDescent="0.4">
      <c r="A16" s="36" t="s">
        <v>91</v>
      </c>
      <c r="B16" s="40">
        <f>151123/6.27</f>
        <v>24102.551834130783</v>
      </c>
      <c r="C16" s="40">
        <f>215469/6.36</f>
        <v>33878.773584905655</v>
      </c>
      <c r="F16" s="36" t="s">
        <v>90</v>
      </c>
      <c r="G16" s="37">
        <v>0.85074626865671632</v>
      </c>
      <c r="H16" s="37">
        <f t="shared" si="2"/>
        <v>0.14825373134328401</v>
      </c>
      <c r="I16" s="37">
        <v>1E-3</v>
      </c>
      <c r="J16" s="37">
        <v>0.99568965517241381</v>
      </c>
      <c r="K16" s="37">
        <v>2.8735632183908046E-3</v>
      </c>
      <c r="L16" s="37">
        <v>1.4367816091954023E-3</v>
      </c>
      <c r="O16" s="36" t="s">
        <v>89</v>
      </c>
      <c r="P16" s="43">
        <v>2.6650488106048104E-2</v>
      </c>
      <c r="Q16" s="43">
        <v>1.5759592316689931E-2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Y16" s="36" t="s">
        <v>90</v>
      </c>
      <c r="Z16" s="75">
        <v>0.7192982456140351</v>
      </c>
      <c r="AA16" s="75">
        <v>2.3250000000000002</v>
      </c>
      <c r="AB16" s="75">
        <v>1</v>
      </c>
      <c r="AC16" s="75">
        <v>0.68708971553610498</v>
      </c>
      <c r="AD16" s="76">
        <v>2.2666666666666666</v>
      </c>
      <c r="AE16" s="77">
        <v>1</v>
      </c>
      <c r="AG16" s="47" t="s">
        <v>83</v>
      </c>
      <c r="AH16" s="49">
        <v>10</v>
      </c>
      <c r="AI16" s="44">
        <f>EXP(LN(0.5)*AH15/10)</f>
        <v>0.70710678118654757</v>
      </c>
      <c r="AJ16" s="50">
        <f>$AJ$15*AI16</f>
        <v>110.30865786510142</v>
      </c>
      <c r="AK16" s="50">
        <f>$AK$15*AI16</f>
        <v>66.185194719060846</v>
      </c>
      <c r="AL16" s="50">
        <f>$AL$15*AI16</f>
        <v>39.711116831436506</v>
      </c>
    </row>
    <row r="17" spans="1:38" ht="16" thickBot="1" x14ac:dyDescent="0.4">
      <c r="A17" s="36" t="s">
        <v>92</v>
      </c>
      <c r="B17" s="40">
        <f>89288/6.27</f>
        <v>14240.510366826158</v>
      </c>
      <c r="C17" s="40">
        <f>144901/6.36</f>
        <v>22783.176100628931</v>
      </c>
      <c r="F17" s="36" t="s">
        <v>91</v>
      </c>
      <c r="G17" s="37">
        <v>0.85074626865671632</v>
      </c>
      <c r="H17" s="37">
        <f t="shared" si="2"/>
        <v>0.14825373134328401</v>
      </c>
      <c r="I17" s="37">
        <v>1E-3</v>
      </c>
      <c r="J17" s="37">
        <v>0.99568965517241381</v>
      </c>
      <c r="K17" s="37">
        <v>2.8735632183908046E-3</v>
      </c>
      <c r="L17" s="37">
        <v>1.4367816091954023E-3</v>
      </c>
      <c r="O17" s="36" t="s">
        <v>90</v>
      </c>
      <c r="P17" s="43">
        <v>3.6763608595780588E-2</v>
      </c>
      <c r="Q17" s="43">
        <v>2.2837523063216215E-2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Y17" s="36" t="s">
        <v>91</v>
      </c>
      <c r="Z17" s="75">
        <v>0.7192982456140351</v>
      </c>
      <c r="AA17" s="75">
        <v>2.3250000000000002</v>
      </c>
      <c r="AB17" s="75">
        <v>1</v>
      </c>
      <c r="AC17" s="75">
        <v>0.68708971553610498</v>
      </c>
      <c r="AD17" s="76">
        <v>2.2666666666666666</v>
      </c>
      <c r="AE17" s="77">
        <v>1</v>
      </c>
      <c r="AG17" s="47" t="s">
        <v>84</v>
      </c>
      <c r="AH17" s="49">
        <v>15</v>
      </c>
      <c r="AI17" s="44">
        <f>EXP(LN(0.5)*AH16/10)</f>
        <v>0.5</v>
      </c>
      <c r="AJ17" s="50">
        <f t="shared" ref="AJ17:AJ25" si="5">$AJ$15*AI17</f>
        <v>78</v>
      </c>
      <c r="AK17" s="50">
        <f t="shared" ref="AK17:AK25" si="6">$AK$15*AI17</f>
        <v>46.8</v>
      </c>
      <c r="AL17" s="50">
        <f t="shared" ref="AL17:AL25" si="7">$AL$15*AI17</f>
        <v>28.08</v>
      </c>
    </row>
    <row r="18" spans="1:38" ht="16" thickBot="1" x14ac:dyDescent="0.4">
      <c r="A18" s="41" t="s">
        <v>42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36" t="s">
        <v>92</v>
      </c>
      <c r="G18" s="37">
        <v>0.85074626865671632</v>
      </c>
      <c r="H18" s="37">
        <f t="shared" si="2"/>
        <v>0.14825373134328401</v>
      </c>
      <c r="I18" s="37">
        <v>1E-3</v>
      </c>
      <c r="J18" s="37">
        <v>0.99568965517241381</v>
      </c>
      <c r="K18" s="37">
        <v>2.8735632183908046E-3</v>
      </c>
      <c r="L18" s="37">
        <v>1.4367816091954023E-3</v>
      </c>
      <c r="O18" s="36" t="s">
        <v>91</v>
      </c>
      <c r="P18" s="43">
        <v>5.1790400883394136E-2</v>
      </c>
      <c r="Q18" s="43">
        <v>3.3336893194863555E-2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29"/>
      <c r="Y18" s="36" t="s">
        <v>92</v>
      </c>
      <c r="Z18" s="75">
        <v>0.7192982456140351</v>
      </c>
      <c r="AA18" s="75">
        <v>2.3250000000000002</v>
      </c>
      <c r="AB18" s="75">
        <v>1</v>
      </c>
      <c r="AC18" s="75">
        <v>0.68708971553610498</v>
      </c>
      <c r="AD18" s="76">
        <v>2.2666666666666666</v>
      </c>
      <c r="AE18" s="77">
        <v>1</v>
      </c>
      <c r="AG18" s="47" t="s">
        <v>85</v>
      </c>
      <c r="AH18" s="49">
        <v>20</v>
      </c>
      <c r="AI18" s="44">
        <f>EXP(LN(0.5)*AH17/10)</f>
        <v>0.35355339059327379</v>
      </c>
      <c r="AJ18" s="50">
        <f t="shared" si="5"/>
        <v>55.154328932550712</v>
      </c>
      <c r="AK18" s="50">
        <f t="shared" si="6"/>
        <v>33.092597359530423</v>
      </c>
      <c r="AL18" s="50">
        <f t="shared" si="7"/>
        <v>19.855558415718253</v>
      </c>
    </row>
    <row r="19" spans="1:38" ht="16" thickBot="1" x14ac:dyDescent="0.4">
      <c r="A19" s="12"/>
      <c r="B19" s="12"/>
      <c r="O19" s="36" t="s">
        <v>92</v>
      </c>
      <c r="P19" s="43">
        <v>8.3577387695122712E-2</v>
      </c>
      <c r="Q19" s="43">
        <v>6.1722846856347699E-2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AG19" s="47" t="s">
        <v>86</v>
      </c>
      <c r="AH19" s="49">
        <v>25</v>
      </c>
      <c r="AI19" s="44">
        <f>EXP(LN(0.5)*AH18/10)</f>
        <v>0.25</v>
      </c>
      <c r="AJ19" s="50">
        <f t="shared" si="5"/>
        <v>39</v>
      </c>
      <c r="AK19" s="50">
        <f t="shared" si="6"/>
        <v>23.4</v>
      </c>
      <c r="AL19" s="50">
        <f t="shared" si="7"/>
        <v>14.04</v>
      </c>
    </row>
    <row r="20" spans="1:38" ht="15.5" x14ac:dyDescent="0.35">
      <c r="A20" s="12"/>
      <c r="B20" s="12"/>
      <c r="F20" s="70" t="s">
        <v>101</v>
      </c>
      <c r="G20">
        <f>PRODUCT(G3:G18)</f>
        <v>1.4676838219218388E-2</v>
      </c>
      <c r="H20">
        <f t="shared" ref="H20:L20" si="8">PRODUCT(H3:H18)</f>
        <v>0</v>
      </c>
      <c r="I20">
        <f t="shared" si="8"/>
        <v>0</v>
      </c>
      <c r="J20">
        <f t="shared" si="8"/>
        <v>0.79671076610996394</v>
      </c>
      <c r="K20">
        <f t="shared" si="8"/>
        <v>0</v>
      </c>
      <c r="L20">
        <f t="shared" si="8"/>
        <v>0</v>
      </c>
      <c r="AG20" s="47" t="s">
        <v>87</v>
      </c>
      <c r="AH20" s="49">
        <v>30</v>
      </c>
      <c r="AI20" s="44">
        <f>EXP(LN(0.5)*AH19/10)</f>
        <v>0.17677669529663689</v>
      </c>
      <c r="AJ20" s="50">
        <f t="shared" si="5"/>
        <v>27.577164466275356</v>
      </c>
      <c r="AK20" s="50">
        <f t="shared" si="6"/>
        <v>16.546298679765211</v>
      </c>
      <c r="AL20" s="50">
        <f t="shared" si="7"/>
        <v>9.9277792078591265</v>
      </c>
    </row>
    <row r="21" spans="1:38" ht="15.5" x14ac:dyDescent="0.35">
      <c r="F21" s="70" t="s">
        <v>102</v>
      </c>
      <c r="G21">
        <f>1-((1-(H6+I6))*(1-(H7+I7))*(1-(H8+I8)*(1-(H9+I9))))</f>
        <v>0.83084071366534329</v>
      </c>
      <c r="R21">
        <f>5*SUM(R7:R13)</f>
        <v>5.604000000000001</v>
      </c>
      <c r="S21">
        <f t="shared" ref="S21:W21" si="9">5*SUM(S7:S13)</f>
        <v>5.604000000000001</v>
      </c>
      <c r="T21">
        <f t="shared" si="9"/>
        <v>5.604000000000001</v>
      </c>
      <c r="U21">
        <f t="shared" si="9"/>
        <v>3.2503200000000003</v>
      </c>
      <c r="V21">
        <f t="shared" si="9"/>
        <v>3.2503200000000003</v>
      </c>
      <c r="W21">
        <f t="shared" si="9"/>
        <v>2.2976400000000003</v>
      </c>
      <c r="Y21" t="s">
        <v>76</v>
      </c>
      <c r="AG21" s="47" t="s">
        <v>88</v>
      </c>
      <c r="AH21" s="49">
        <v>35</v>
      </c>
      <c r="AI21" s="44">
        <f>EXP(LN(0.5)*AH20/10)</f>
        <v>0.12500000000000003</v>
      </c>
      <c r="AJ21" s="50">
        <f t="shared" si="5"/>
        <v>19.500000000000004</v>
      </c>
      <c r="AK21" s="50">
        <f t="shared" si="6"/>
        <v>11.700000000000001</v>
      </c>
      <c r="AL21" s="50">
        <f t="shared" si="7"/>
        <v>7.0200000000000014</v>
      </c>
    </row>
    <row r="22" spans="1:38" ht="15.5" x14ac:dyDescent="0.35">
      <c r="A22" s="12"/>
      <c r="B22" s="12"/>
      <c r="Y22" s="13" t="s">
        <v>40</v>
      </c>
      <c r="AG22" s="47" t="s">
        <v>89</v>
      </c>
      <c r="AH22" s="49">
        <v>40</v>
      </c>
      <c r="AI22" s="44">
        <f>EXP(LN(0.5)*AH21/10)</f>
        <v>8.8388347648318447E-2</v>
      </c>
      <c r="AJ22" s="50">
        <f t="shared" si="5"/>
        <v>13.788582233137678</v>
      </c>
      <c r="AK22" s="50">
        <f t="shared" si="6"/>
        <v>8.2731493398826057</v>
      </c>
      <c r="AL22" s="50">
        <f t="shared" si="7"/>
        <v>4.9638896039295632</v>
      </c>
    </row>
    <row r="23" spans="1:38" ht="31" x14ac:dyDescent="0.35">
      <c r="A23" s="12" t="s">
        <v>39</v>
      </c>
      <c r="B23" s="12"/>
      <c r="F23" s="35"/>
      <c r="P23" s="31" t="s">
        <v>72</v>
      </c>
      <c r="Q23" s="31" t="s">
        <v>73</v>
      </c>
      <c r="R23" s="31" t="s">
        <v>74</v>
      </c>
      <c r="S23" s="31" t="s">
        <v>19</v>
      </c>
      <c r="T23" s="31" t="s">
        <v>75</v>
      </c>
      <c r="Y23" t="s">
        <v>29</v>
      </c>
      <c r="AG23" s="47" t="s">
        <v>90</v>
      </c>
      <c r="AH23" s="49">
        <v>45</v>
      </c>
      <c r="AI23" s="44">
        <f>EXP(LN(0.5)*AH22/10)</f>
        <v>6.25E-2</v>
      </c>
      <c r="AJ23" s="50">
        <f t="shared" si="5"/>
        <v>9.75</v>
      </c>
      <c r="AK23" s="50">
        <f t="shared" si="6"/>
        <v>5.85</v>
      </c>
      <c r="AL23" s="50">
        <f t="shared" si="7"/>
        <v>3.51</v>
      </c>
    </row>
    <row r="24" spans="1:38" ht="30" x14ac:dyDescent="0.35">
      <c r="A24" s="12"/>
      <c r="B24" s="12"/>
      <c r="O24" s="32" t="s">
        <v>71</v>
      </c>
      <c r="P24" s="33">
        <f>S7/$R$7</f>
        <v>1</v>
      </c>
      <c r="Q24" s="33">
        <f>T7/$R$7</f>
        <v>1</v>
      </c>
      <c r="R24" s="33">
        <f>U7/$R$7</f>
        <v>0.58000000000000007</v>
      </c>
      <c r="S24" s="33">
        <f>V7/$R$7</f>
        <v>0.58000000000000007</v>
      </c>
      <c r="T24" s="33">
        <f>W7/$R$7</f>
        <v>0.41000000000000003</v>
      </c>
      <c r="AG24" s="47" t="s">
        <v>91</v>
      </c>
      <c r="AH24" s="49">
        <v>50</v>
      </c>
      <c r="AI24" s="44">
        <f>EXP(LN(0.5)*AH23/10)</f>
        <v>4.4194173824159223E-2</v>
      </c>
      <c r="AJ24" s="50">
        <f t="shared" si="5"/>
        <v>6.894291116568839</v>
      </c>
      <c r="AK24" s="50">
        <f t="shared" si="6"/>
        <v>4.1365746699413029</v>
      </c>
      <c r="AL24" s="50">
        <f t="shared" si="7"/>
        <v>2.4819448019647816</v>
      </c>
    </row>
    <row r="25" spans="1:38" ht="15.5" x14ac:dyDescent="0.35">
      <c r="AG25" s="47" t="s">
        <v>92</v>
      </c>
      <c r="AH25" s="49">
        <v>55</v>
      </c>
      <c r="AI25" s="44">
        <f>EXP(LN(0.5)*AH24/10)</f>
        <v>3.125E-2</v>
      </c>
      <c r="AJ25" s="50">
        <f t="shared" si="5"/>
        <v>4.875</v>
      </c>
      <c r="AK25" s="50">
        <f t="shared" si="6"/>
        <v>2.9249999999999998</v>
      </c>
      <c r="AL25" s="50">
        <f t="shared" si="7"/>
        <v>1.7549999999999999</v>
      </c>
    </row>
    <row r="26" spans="1:38" ht="15.5" x14ac:dyDescent="0.35">
      <c r="L26" s="14"/>
      <c r="AG26" s="44"/>
      <c r="AH26" s="49"/>
      <c r="AI26" s="44"/>
      <c r="AJ26" s="51"/>
      <c r="AK26" s="51"/>
      <c r="AL26" s="51"/>
    </row>
    <row r="27" spans="1:38" ht="61.5" x14ac:dyDescent="0.35">
      <c r="R27" s="62" t="s">
        <v>16</v>
      </c>
      <c r="S27" s="63" t="s">
        <v>17</v>
      </c>
      <c r="T27" s="63" t="s">
        <v>41</v>
      </c>
      <c r="U27" s="64" t="s">
        <v>18</v>
      </c>
      <c r="V27" s="64" t="s">
        <v>19</v>
      </c>
      <c r="W27" s="65" t="s">
        <v>20</v>
      </c>
      <c r="AG27" s="44"/>
      <c r="AH27" s="49"/>
      <c r="AI27" s="44"/>
      <c r="AJ27" s="52"/>
      <c r="AK27" s="52"/>
      <c r="AL27" s="52"/>
    </row>
    <row r="28" spans="1:38" ht="31" x14ac:dyDescent="0.35">
      <c r="R28" s="66"/>
      <c r="S28" s="67"/>
      <c r="T28" s="67"/>
      <c r="U28" s="68" t="s">
        <v>23</v>
      </c>
      <c r="V28" s="68" t="s">
        <v>24</v>
      </c>
      <c r="W28" s="69"/>
      <c r="AG28" s="44"/>
      <c r="AH28" s="49"/>
      <c r="AI28" s="44"/>
      <c r="AJ28" s="44"/>
      <c r="AK28" s="44"/>
      <c r="AL28" s="44"/>
    </row>
    <row r="29" spans="1:38" ht="15.5" x14ac:dyDescent="0.35"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AG29" s="44"/>
      <c r="AH29" s="44"/>
      <c r="AI29" s="44"/>
      <c r="AJ29" s="44"/>
      <c r="AK29" s="44"/>
      <c r="AL29" s="44"/>
    </row>
    <row r="30" spans="1:38" ht="15.5" x14ac:dyDescent="0.35"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AG30" s="53" t="s">
        <v>1</v>
      </c>
      <c r="AH30" s="44"/>
      <c r="AI30" s="44"/>
      <c r="AJ30" s="86" t="s">
        <v>98</v>
      </c>
      <c r="AK30" s="86"/>
      <c r="AL30" s="86"/>
    </row>
    <row r="31" spans="1:38" ht="29" x14ac:dyDescent="0.35">
      <c r="A31" s="42" t="s">
        <v>99</v>
      </c>
      <c r="B31">
        <f>16661041/2656744</f>
        <v>6.2712256054779836</v>
      </c>
      <c r="C31">
        <f>17593051/2763571</f>
        <v>6.3660571774707435</v>
      </c>
      <c r="R31" s="54">
        <v>0</v>
      </c>
      <c r="S31" s="54">
        <v>0</v>
      </c>
      <c r="T31" s="54">
        <v>0</v>
      </c>
      <c r="U31" s="54">
        <v>0</v>
      </c>
      <c r="V31" s="54">
        <v>0</v>
      </c>
      <c r="W31" s="54">
        <v>0</v>
      </c>
      <c r="X31" s="29"/>
      <c r="Y31" s="29"/>
      <c r="Z31" s="12"/>
      <c r="AA31" s="12"/>
      <c r="AB31" s="12"/>
      <c r="AC31" s="12"/>
      <c r="AD31" s="12"/>
      <c r="AE31" s="12"/>
      <c r="AF31" s="29"/>
      <c r="AG31" s="53" t="s">
        <v>4</v>
      </c>
      <c r="AH31" s="44"/>
      <c r="AI31" s="46" t="s">
        <v>94</v>
      </c>
      <c r="AJ31" s="46" t="s">
        <v>95</v>
      </c>
      <c r="AK31" s="46" t="s">
        <v>96</v>
      </c>
      <c r="AL31" s="46" t="s">
        <v>97</v>
      </c>
    </row>
    <row r="32" spans="1:38" ht="15.5" x14ac:dyDescent="0.35">
      <c r="R32" s="54">
        <v>7.0699999999999999E-2</v>
      </c>
      <c r="S32" s="54">
        <v>7.0699999999999999E-2</v>
      </c>
      <c r="T32" s="54">
        <v>7.0699999999999999E-2</v>
      </c>
      <c r="U32" s="54">
        <v>4.1006000000000008E-2</v>
      </c>
      <c r="V32" s="54">
        <v>4.1006000000000008E-2</v>
      </c>
      <c r="W32" s="54">
        <v>2.8987000000000002E-2</v>
      </c>
      <c r="X32" s="30"/>
      <c r="Y32" s="30"/>
      <c r="Z32" s="30"/>
      <c r="AA32" s="30"/>
      <c r="AB32" s="30"/>
      <c r="AC32" s="30"/>
      <c r="AD32" s="30"/>
      <c r="AE32" s="30"/>
      <c r="AG32" s="47" t="s">
        <v>70</v>
      </c>
      <c r="AH32" s="44"/>
      <c r="AI32" s="44"/>
      <c r="AJ32" s="48">
        <v>0</v>
      </c>
      <c r="AK32" s="48">
        <v>0</v>
      </c>
      <c r="AL32" s="48">
        <v>0</v>
      </c>
    </row>
    <row r="33" spans="1:38" ht="15.5" x14ac:dyDescent="0.35">
      <c r="R33" s="54">
        <v>0.13900000000000001</v>
      </c>
      <c r="S33" s="54">
        <v>0.13900000000000001</v>
      </c>
      <c r="T33" s="54">
        <v>0.13900000000000001</v>
      </c>
      <c r="U33" s="54">
        <v>8.0620000000000011E-2</v>
      </c>
      <c r="V33" s="54">
        <v>8.0620000000000011E-2</v>
      </c>
      <c r="W33" s="54">
        <v>5.6990000000000013E-2</v>
      </c>
      <c r="X33" s="58"/>
      <c r="Y33" s="58"/>
      <c r="Z33" s="58"/>
      <c r="AA33" s="58"/>
      <c r="AB33" s="58"/>
      <c r="AC33" s="58"/>
      <c r="AD33" s="58"/>
      <c r="AE33" s="58"/>
      <c r="AG33" s="47" t="s">
        <v>69</v>
      </c>
      <c r="AH33" s="44"/>
      <c r="AI33" s="44"/>
      <c r="AJ33" s="48">
        <v>0</v>
      </c>
      <c r="AK33" s="48">
        <v>0</v>
      </c>
      <c r="AL33" s="48">
        <v>0</v>
      </c>
    </row>
    <row r="34" spans="1:38" ht="15.5" x14ac:dyDescent="0.35">
      <c r="R34" s="54">
        <v>0.14180000000000001</v>
      </c>
      <c r="S34" s="54">
        <v>0.14180000000000001</v>
      </c>
      <c r="T34" s="54">
        <v>0.14180000000000001</v>
      </c>
      <c r="U34" s="54">
        <v>8.2244000000000012E-2</v>
      </c>
      <c r="V34" s="54">
        <v>8.2244000000000012E-2</v>
      </c>
      <c r="W34" s="54">
        <v>5.8138000000000009E-2</v>
      </c>
      <c r="X34" s="59"/>
      <c r="Y34" s="59"/>
      <c r="Z34" s="59"/>
      <c r="AA34" s="59"/>
      <c r="AB34" s="59"/>
      <c r="AC34" s="59"/>
      <c r="AD34" s="59"/>
      <c r="AE34" s="59"/>
      <c r="AG34" s="47" t="s">
        <v>79</v>
      </c>
      <c r="AH34" s="44"/>
      <c r="AI34" s="44">
        <v>0.05</v>
      </c>
      <c r="AJ34" s="48">
        <f>$AI$34*AJ37</f>
        <v>7.8000000000000007</v>
      </c>
      <c r="AK34" s="48">
        <f t="shared" ref="AK34:AL34" si="10">$AI$34*AK37</f>
        <v>4.68</v>
      </c>
      <c r="AL34" s="48">
        <f t="shared" si="10"/>
        <v>2.8079999999999998</v>
      </c>
    </row>
    <row r="35" spans="1:38" ht="15.5" x14ac:dyDescent="0.35">
      <c r="A35" t="s">
        <v>100</v>
      </c>
      <c r="B35" t="s">
        <v>0</v>
      </c>
      <c r="C35" t="s">
        <v>1</v>
      </c>
      <c r="R35" s="54">
        <v>0.1056</v>
      </c>
      <c r="S35" s="54">
        <v>0.1056</v>
      </c>
      <c r="T35" s="54">
        <v>0.1056</v>
      </c>
      <c r="U35" s="54">
        <v>6.1248000000000004E-2</v>
      </c>
      <c r="V35" s="54">
        <v>6.1248000000000004E-2</v>
      </c>
      <c r="W35" s="54">
        <v>4.3296000000000001E-2</v>
      </c>
      <c r="X35" s="59"/>
      <c r="Y35" s="59"/>
      <c r="Z35" s="59"/>
      <c r="AA35" s="59"/>
      <c r="AB35" s="59"/>
      <c r="AC35" s="59"/>
      <c r="AD35" s="59"/>
      <c r="AE35" s="59"/>
      <c r="AG35" s="47" t="s">
        <v>80</v>
      </c>
      <c r="AH35" s="44"/>
      <c r="AI35" s="44">
        <v>0.1</v>
      </c>
      <c r="AJ35" s="50">
        <f>AJ37*$AI$35</f>
        <v>15.600000000000001</v>
      </c>
      <c r="AK35" s="50">
        <f t="shared" ref="AK35:AL35" si="11">AK37*$AI$35</f>
        <v>9.36</v>
      </c>
      <c r="AL35" s="50">
        <f t="shared" si="11"/>
        <v>5.6159999999999997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R36" s="54">
        <v>6.7400000000000002E-2</v>
      </c>
      <c r="S36" s="54">
        <v>6.7400000000000002E-2</v>
      </c>
      <c r="T36" s="54">
        <v>6.7400000000000002E-2</v>
      </c>
      <c r="U36" s="54">
        <v>3.9092000000000009E-2</v>
      </c>
      <c r="V36" s="54">
        <v>3.9092000000000009E-2</v>
      </c>
      <c r="W36" s="54">
        <v>2.7634000000000002E-2</v>
      </c>
      <c r="X36" s="59"/>
      <c r="Y36" s="59"/>
      <c r="Z36" s="59"/>
      <c r="AA36" s="59"/>
      <c r="AB36" s="59"/>
      <c r="AC36" s="59"/>
      <c r="AD36" s="59"/>
      <c r="AE36" s="59"/>
      <c r="AG36" s="47" t="s">
        <v>81</v>
      </c>
      <c r="AH36" s="49">
        <v>1</v>
      </c>
      <c r="AI36" s="44">
        <f>0.2</f>
        <v>0.2</v>
      </c>
      <c r="AJ36" s="48">
        <f>AJ37*$AI$36</f>
        <v>31.200000000000003</v>
      </c>
      <c r="AK36" s="48">
        <f t="shared" ref="AK36:AL36" si="12">AK37*$AI$36</f>
        <v>18.72</v>
      </c>
      <c r="AL36" s="48">
        <f t="shared" si="12"/>
        <v>11.231999999999999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R37" s="54">
        <v>2.7100000000000003E-2</v>
      </c>
      <c r="S37" s="54">
        <v>2.7100000000000003E-2</v>
      </c>
      <c r="T37" s="54">
        <v>2.7100000000000003E-2</v>
      </c>
      <c r="U37" s="54">
        <v>1.5718000000000003E-2</v>
      </c>
      <c r="V37" s="54">
        <v>1.5718000000000003E-2</v>
      </c>
      <c r="W37" s="54">
        <v>1.1111000000000001E-2</v>
      </c>
      <c r="X37" s="60"/>
      <c r="Y37" s="60"/>
      <c r="Z37" s="60"/>
      <c r="AA37" s="60"/>
      <c r="AB37" s="60"/>
      <c r="AC37" s="60"/>
      <c r="AD37" s="60"/>
      <c r="AE37" s="60"/>
      <c r="AG37" s="47" t="s">
        <v>82</v>
      </c>
      <c r="AH37" s="49">
        <v>5</v>
      </c>
      <c r="AJ37" s="48">
        <f>AI3</f>
        <v>156</v>
      </c>
      <c r="AK37" s="48">
        <f>AJ3</f>
        <v>93.6</v>
      </c>
      <c r="AL37" s="48">
        <f>AK3</f>
        <v>56.16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R38" s="54">
        <v>8.8000000000000005E-3</v>
      </c>
      <c r="S38" s="54">
        <v>8.8000000000000005E-3</v>
      </c>
      <c r="T38" s="54">
        <v>8.8000000000000005E-3</v>
      </c>
      <c r="U38" s="54">
        <v>5.1040000000000009E-3</v>
      </c>
      <c r="V38" s="54">
        <v>5.1040000000000009E-3</v>
      </c>
      <c r="W38" s="54">
        <v>3.6080000000000005E-3</v>
      </c>
      <c r="X38" s="60"/>
      <c r="Y38" s="60"/>
      <c r="Z38" s="60"/>
      <c r="AA38" s="60"/>
      <c r="AB38" s="60"/>
      <c r="AC38" s="60"/>
      <c r="AD38" s="60"/>
      <c r="AE38" s="60"/>
      <c r="AG38" s="47" t="s">
        <v>83</v>
      </c>
      <c r="AH38" s="49">
        <v>10</v>
      </c>
      <c r="AI38" s="44">
        <f>EXP(LN(0.5)*AH37/10)</f>
        <v>0.70710678118654757</v>
      </c>
      <c r="AJ38" s="48">
        <f>AJ$37*$AI$38</f>
        <v>110.30865786510142</v>
      </c>
      <c r="AK38" s="48">
        <f>AK$37*$AI$38</f>
        <v>66.185194719060846</v>
      </c>
      <c r="AL38" s="48">
        <f>AL$37*$AI$38</f>
        <v>39.711116831436506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R39" s="54">
        <v>0</v>
      </c>
      <c r="S39" s="54">
        <v>0</v>
      </c>
      <c r="T39" s="54">
        <v>0</v>
      </c>
      <c r="U39" s="54">
        <v>0</v>
      </c>
      <c r="V39" s="54">
        <v>0</v>
      </c>
      <c r="W39" s="54">
        <v>0</v>
      </c>
      <c r="X39" s="60"/>
      <c r="Y39" s="60"/>
      <c r="Z39" s="60"/>
      <c r="AA39" s="60"/>
      <c r="AB39" s="60"/>
      <c r="AC39" s="60"/>
      <c r="AD39" s="60"/>
      <c r="AE39" s="60"/>
      <c r="AG39" s="47" t="s">
        <v>84</v>
      </c>
      <c r="AH39" s="49">
        <v>15</v>
      </c>
      <c r="AI39" s="44">
        <f>EXP(LN(0.5)*AH38/10)</f>
        <v>0.5</v>
      </c>
      <c r="AJ39" s="48">
        <f>$AJ$37*AI39</f>
        <v>78</v>
      </c>
      <c r="AK39" s="48">
        <f>$AK$37*AI39</f>
        <v>46.8</v>
      </c>
      <c r="AL39" s="48">
        <f>$AL$37*AI39</f>
        <v>28.08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R40" s="54">
        <v>0</v>
      </c>
      <c r="S40" s="54">
        <v>0</v>
      </c>
      <c r="T40" s="54">
        <v>0</v>
      </c>
      <c r="U40" s="54">
        <v>0</v>
      </c>
      <c r="V40" s="54">
        <v>0</v>
      </c>
      <c r="W40" s="54">
        <v>0</v>
      </c>
      <c r="X40" s="60"/>
      <c r="Y40" s="60"/>
      <c r="Z40" s="60"/>
      <c r="AA40" s="60"/>
      <c r="AB40" s="60"/>
      <c r="AC40" s="60"/>
      <c r="AD40" s="60"/>
      <c r="AE40" s="60"/>
      <c r="AG40" s="47" t="s">
        <v>85</v>
      </c>
      <c r="AH40" s="49">
        <v>20</v>
      </c>
      <c r="AI40" s="44">
        <f>EXP(LN(0.5)*AH39/10)</f>
        <v>0.35355339059327379</v>
      </c>
      <c r="AJ40" s="48">
        <f>$AJ$37*AI40</f>
        <v>55.154328932550712</v>
      </c>
      <c r="AK40" s="48">
        <f>$AK$37*AI40</f>
        <v>33.092597359530423</v>
      </c>
      <c r="AL40" s="48">
        <f>$AL$37*AI40</f>
        <v>19.855558415718253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R41" s="57">
        <v>0</v>
      </c>
      <c r="S41" s="57">
        <v>0</v>
      </c>
      <c r="T41" s="57">
        <v>0</v>
      </c>
      <c r="U41" s="57">
        <v>0</v>
      </c>
      <c r="V41" s="57">
        <v>0</v>
      </c>
      <c r="W41" s="57">
        <v>0</v>
      </c>
      <c r="X41" s="60"/>
      <c r="Y41" s="60"/>
      <c r="Z41" s="60"/>
      <c r="AA41" s="60"/>
      <c r="AB41" s="60"/>
      <c r="AC41" s="60"/>
      <c r="AD41" s="60"/>
      <c r="AE41" s="60"/>
      <c r="AG41" s="47" t="s">
        <v>86</v>
      </c>
      <c r="AH41" s="49">
        <v>25</v>
      </c>
      <c r="AI41" s="44">
        <f>EXP(LN(0.5)*AH40/10)</f>
        <v>0.25</v>
      </c>
      <c r="AJ41" s="48">
        <f>$AJ$37*AI41</f>
        <v>39</v>
      </c>
      <c r="AK41" s="48">
        <f>$AK$37*AI41</f>
        <v>23.4</v>
      </c>
      <c r="AL41" s="48">
        <f>$AL$37*AI41</f>
        <v>14.04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R42" s="57">
        <v>0</v>
      </c>
      <c r="S42" s="57">
        <v>0</v>
      </c>
      <c r="T42" s="57">
        <v>0</v>
      </c>
      <c r="U42" s="57">
        <v>0</v>
      </c>
      <c r="V42" s="57">
        <v>0</v>
      </c>
      <c r="W42" s="57">
        <v>0</v>
      </c>
      <c r="X42" s="60"/>
      <c r="Y42" s="60"/>
      <c r="Z42" s="60"/>
      <c r="AA42" s="60"/>
      <c r="AB42" s="60"/>
      <c r="AC42" s="60"/>
      <c r="AD42" s="60"/>
      <c r="AE42" s="60"/>
      <c r="AG42" s="47" t="s">
        <v>87</v>
      </c>
      <c r="AH42" s="49">
        <v>30</v>
      </c>
      <c r="AI42" s="44">
        <f>EXP(LN(0.5)*AH41/10)</f>
        <v>0.17677669529663689</v>
      </c>
      <c r="AJ42" s="48">
        <f>$AJ$37*AI42</f>
        <v>27.577164466275356</v>
      </c>
      <c r="AK42" s="48">
        <f>$AK$37*AI42</f>
        <v>16.546298679765211</v>
      </c>
      <c r="AL42" s="48">
        <f>$AL$37*AI42</f>
        <v>9.9277792078591265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R43" s="57">
        <v>0</v>
      </c>
      <c r="S43" s="57">
        <v>0</v>
      </c>
      <c r="T43" s="57">
        <v>0</v>
      </c>
      <c r="U43" s="57">
        <v>0</v>
      </c>
      <c r="V43" s="57">
        <v>0</v>
      </c>
      <c r="W43" s="57">
        <v>0</v>
      </c>
      <c r="X43" s="60"/>
      <c r="Y43" s="60"/>
      <c r="Z43" s="60"/>
      <c r="AA43" s="60"/>
      <c r="AB43" s="60"/>
      <c r="AC43" s="60"/>
      <c r="AD43" s="60"/>
      <c r="AE43" s="60"/>
      <c r="AG43" s="47" t="s">
        <v>88</v>
      </c>
      <c r="AH43" s="49">
        <v>35</v>
      </c>
      <c r="AI43" s="44">
        <f>EXP(LN(0.5)*AH42/10)</f>
        <v>0.12500000000000003</v>
      </c>
      <c r="AJ43" s="48">
        <f>$AJ$37*AI43</f>
        <v>19.500000000000004</v>
      </c>
      <c r="AK43" s="48">
        <f>$AK$37*AI43</f>
        <v>11.700000000000001</v>
      </c>
      <c r="AL43" s="48">
        <f>$AL$37*AI43</f>
        <v>7.0200000000000014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R44" s="57">
        <v>0</v>
      </c>
      <c r="S44" s="57">
        <v>0</v>
      </c>
      <c r="T44" s="57">
        <v>0</v>
      </c>
      <c r="U44" s="57">
        <v>0</v>
      </c>
      <c r="V44" s="57">
        <v>0</v>
      </c>
      <c r="W44" s="57">
        <v>0</v>
      </c>
      <c r="X44" s="60"/>
      <c r="Y44" s="60"/>
      <c r="Z44" s="60"/>
      <c r="AA44" s="60"/>
      <c r="AB44" s="60"/>
      <c r="AC44" s="60"/>
      <c r="AD44" s="60"/>
      <c r="AE44" s="60"/>
      <c r="AG44" s="47" t="s">
        <v>89</v>
      </c>
      <c r="AH44" s="49">
        <v>40</v>
      </c>
      <c r="AI44" s="44">
        <f>EXP(LN(0.5)*AH43/10)</f>
        <v>8.8388347648318447E-2</v>
      </c>
      <c r="AJ44" s="48">
        <f>$AJ$37*AI44</f>
        <v>13.788582233137678</v>
      </c>
      <c r="AK44" s="48">
        <f>$AK$37*AI44</f>
        <v>8.2731493398826057</v>
      </c>
      <c r="AL44" s="48">
        <f>$AL$37*AI44</f>
        <v>4.9638896039295632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X45" s="60"/>
      <c r="Y45" s="60"/>
      <c r="Z45" s="60"/>
      <c r="AA45" s="60"/>
      <c r="AB45" s="60"/>
      <c r="AC45" s="60"/>
      <c r="AD45" s="60"/>
      <c r="AE45" s="60"/>
      <c r="AG45" s="47" t="s">
        <v>90</v>
      </c>
      <c r="AH45" s="49">
        <v>45</v>
      </c>
      <c r="AI45" s="44">
        <f>EXP(LN(0.5)*AH44/10)</f>
        <v>6.25E-2</v>
      </c>
      <c r="AJ45" s="48">
        <f>$AJ$37*AI45</f>
        <v>9.75</v>
      </c>
      <c r="AK45" s="48">
        <f>$AK$37*AI45</f>
        <v>5.85</v>
      </c>
      <c r="AL45" s="48">
        <f>$AL$37*AI45</f>
        <v>3.51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R46">
        <f>5*SUM(R29:R44)</f>
        <v>2.8020000000000005</v>
      </c>
      <c r="S46">
        <f t="shared" ref="S46:W46" si="13">5*SUM(S29:S44)</f>
        <v>2.8020000000000005</v>
      </c>
      <c r="T46">
        <f t="shared" si="13"/>
        <v>2.8020000000000005</v>
      </c>
      <c r="U46">
        <f t="shared" si="13"/>
        <v>1.6251600000000002</v>
      </c>
      <c r="V46">
        <f t="shared" si="13"/>
        <v>1.6251600000000002</v>
      </c>
      <c r="W46">
        <f t="shared" si="13"/>
        <v>1.1488200000000002</v>
      </c>
      <c r="X46" s="58"/>
      <c r="Y46" s="58"/>
      <c r="Z46" s="58"/>
      <c r="AA46" s="58"/>
      <c r="AB46" s="58"/>
      <c r="AC46" s="58"/>
      <c r="AD46" s="58"/>
      <c r="AE46" s="58"/>
      <c r="AG46" s="47" t="s">
        <v>91</v>
      </c>
      <c r="AH46" s="49">
        <v>50</v>
      </c>
      <c r="AI46" s="44">
        <f>EXP(LN(0.5)*AH45/10)</f>
        <v>4.4194173824159223E-2</v>
      </c>
      <c r="AJ46" s="48">
        <f>$AJ$37*AI46</f>
        <v>6.894291116568839</v>
      </c>
      <c r="AK46" s="48">
        <f>$AK$37*AI46</f>
        <v>4.1365746699413029</v>
      </c>
      <c r="AL46" s="48">
        <f>$AL$37*AI46</f>
        <v>2.4819448019647816</v>
      </c>
    </row>
    <row r="47" spans="1:38" ht="15.5" x14ac:dyDescent="0.35">
      <c r="A47" s="38" t="s">
        <v>38</v>
      </c>
      <c r="B47" s="39">
        <v>-70487</v>
      </c>
      <c r="C47" s="39">
        <v>82330</v>
      </c>
      <c r="X47" s="56"/>
      <c r="Y47" s="56"/>
      <c r="Z47" s="55"/>
      <c r="AA47" s="61"/>
      <c r="AB47" s="61"/>
      <c r="AC47" s="61"/>
      <c r="AD47" s="61"/>
      <c r="AE47" s="61"/>
      <c r="AG47" s="47" t="s">
        <v>92</v>
      </c>
      <c r="AH47" s="49">
        <v>55</v>
      </c>
      <c r="AI47" s="44">
        <f>EXP(LN(0.5)*AH46/10)</f>
        <v>3.125E-2</v>
      </c>
      <c r="AJ47" s="48">
        <f>$AJ$37*AI47</f>
        <v>4.875</v>
      </c>
      <c r="AK47" s="48">
        <f>$AK$37*AI47</f>
        <v>2.9249999999999998</v>
      </c>
      <c r="AL47" s="48">
        <f>$AL$37*AI47</f>
        <v>1.7549999999999999</v>
      </c>
    </row>
    <row r="48" spans="1:38" x14ac:dyDescent="0.35">
      <c r="A48" s="36" t="s">
        <v>89</v>
      </c>
      <c r="B48" s="40">
        <v>-50094.736842105267</v>
      </c>
      <c r="C48" s="40">
        <f>366793/6.36</f>
        <v>57671.85534591195</v>
      </c>
      <c r="AI48" s="44"/>
    </row>
    <row r="49" spans="1:17" x14ac:dyDescent="0.35">
      <c r="A49" s="36" t="s">
        <v>90</v>
      </c>
      <c r="B49" s="40">
        <v>-35803.827751196171</v>
      </c>
      <c r="C49" s="40">
        <f>282911/6.36</f>
        <v>44482.861635220121</v>
      </c>
    </row>
    <row r="50" spans="1:17" x14ac:dyDescent="0.35">
      <c r="A50" s="36" t="s">
        <v>91</v>
      </c>
      <c r="B50" s="40">
        <v>-24102.551834130783</v>
      </c>
      <c r="C50" s="40">
        <f>215469/6.36</f>
        <v>33878.773584905655</v>
      </c>
    </row>
    <row r="51" spans="1:17" x14ac:dyDescent="0.35">
      <c r="A51" s="36" t="s">
        <v>92</v>
      </c>
      <c r="B51" s="40">
        <v>-14240.510366826158</v>
      </c>
      <c r="C51" s="40">
        <f>144901/6.36</f>
        <v>22783.176100628931</v>
      </c>
    </row>
    <row r="53" spans="1:17" ht="16" customHeight="1" x14ac:dyDescent="0.35">
      <c r="O53" s="28"/>
    </row>
    <row r="62" spans="1:17" x14ac:dyDescent="0.35">
      <c r="O62" t="s">
        <v>65</v>
      </c>
    </row>
    <row r="63" spans="1:17" x14ac:dyDescent="0.35">
      <c r="O63" t="s">
        <v>66</v>
      </c>
      <c r="Q63" t="s">
        <v>77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AJ8:AL8"/>
    <mergeCell ref="AJ30:AL30"/>
    <mergeCell ref="R1:V1"/>
    <mergeCell ref="R2:R3"/>
    <mergeCell ref="S2:S3"/>
    <mergeCell ref="T2:T3"/>
    <mergeCell ref="Q1:Q3"/>
    <mergeCell ref="F1:F2"/>
    <mergeCell ref="G1:I1"/>
    <mergeCell ref="J1:L1"/>
    <mergeCell ref="O1:O3"/>
    <mergeCell ref="P1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46</v>
      </c>
    </row>
    <row r="2" spans="1:21" x14ac:dyDescent="0.35">
      <c r="T2" t="s">
        <v>52</v>
      </c>
      <c r="U2" t="s">
        <v>67</v>
      </c>
    </row>
    <row r="3" spans="1:21" x14ac:dyDescent="0.35">
      <c r="A3" s="15"/>
      <c r="B3" s="90">
        <v>1996</v>
      </c>
      <c r="C3" s="90"/>
      <c r="D3" s="90"/>
      <c r="E3" s="90">
        <v>2001</v>
      </c>
      <c r="F3" s="90"/>
      <c r="G3" s="90"/>
      <c r="H3" s="90">
        <v>2011</v>
      </c>
      <c r="I3" s="90"/>
      <c r="J3" s="90"/>
      <c r="L3" t="s">
        <v>52</v>
      </c>
      <c r="M3" s="22" t="s">
        <v>53</v>
      </c>
      <c r="N3" t="s">
        <v>54</v>
      </c>
      <c r="O3" t="s">
        <v>55</v>
      </c>
      <c r="P3" t="s">
        <v>56</v>
      </c>
      <c r="Q3" t="s">
        <v>57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42</v>
      </c>
      <c r="E4" s="16" t="s">
        <v>0</v>
      </c>
      <c r="F4" s="16" t="s">
        <v>1</v>
      </c>
      <c r="G4" s="16" t="s">
        <v>42</v>
      </c>
      <c r="H4" s="16" t="s">
        <v>0</v>
      </c>
      <c r="I4" s="16" t="s">
        <v>1</v>
      </c>
      <c r="J4" s="16" t="s">
        <v>42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43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44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45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42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68</v>
      </c>
      <c r="T9">
        <v>2015</v>
      </c>
      <c r="U9">
        <v>10688168</v>
      </c>
    </row>
    <row r="10" spans="1:21" x14ac:dyDescent="0.35">
      <c r="A10" s="19" t="s">
        <v>49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68</v>
      </c>
      <c r="T10">
        <v>2016</v>
      </c>
      <c r="U10">
        <v>10806536</v>
      </c>
    </row>
    <row r="11" spans="1:21" x14ac:dyDescent="0.35">
      <c r="S11" t="s">
        <v>68</v>
      </c>
      <c r="T11">
        <v>2017</v>
      </c>
      <c r="U11">
        <v>10924776</v>
      </c>
    </row>
    <row r="12" spans="1:21" x14ac:dyDescent="0.35">
      <c r="A12" t="s">
        <v>47</v>
      </c>
      <c r="S12" t="s">
        <v>68</v>
      </c>
      <c r="T12">
        <v>2018</v>
      </c>
      <c r="U12">
        <v>11039740</v>
      </c>
    </row>
    <row r="13" spans="1:21" x14ac:dyDescent="0.35">
      <c r="A13" s="17" t="s">
        <v>48</v>
      </c>
      <c r="S13" t="s">
        <v>68</v>
      </c>
      <c r="T13">
        <v>2019</v>
      </c>
      <c r="U13">
        <v>11155657</v>
      </c>
    </row>
    <row r="16" spans="1:21" ht="29" x14ac:dyDescent="0.35">
      <c r="A16" s="21" t="s">
        <v>50</v>
      </c>
      <c r="B16">
        <f>LN(J10/Demographics!D18)/((2011-1985)*4)</f>
        <v>5.1649773565416463E-3</v>
      </c>
    </row>
    <row r="17" spans="1:6" x14ac:dyDescent="0.35">
      <c r="A17" t="s">
        <v>51</v>
      </c>
      <c r="B17">
        <f>LN(J10/Demographics!D18)/((2011-1985))</f>
        <v>2.0659909426166585E-2</v>
      </c>
    </row>
    <row r="31" spans="1:6" x14ac:dyDescent="0.35">
      <c r="E31" t="s">
        <v>58</v>
      </c>
    </row>
    <row r="32" spans="1:6" x14ac:dyDescent="0.35">
      <c r="E32" t="s">
        <v>52</v>
      </c>
      <c r="F32" t="s">
        <v>59</v>
      </c>
    </row>
    <row r="33" spans="5:8" x14ac:dyDescent="0.35">
      <c r="E33">
        <v>1990</v>
      </c>
      <c r="F33" s="26">
        <v>5.0000000000000001E-3</v>
      </c>
      <c r="G33" t="s">
        <v>61</v>
      </c>
      <c r="H33" t="s">
        <v>62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60</v>
      </c>
      <c r="H44" t="s">
        <v>63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64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Nick Tan</cp:lastModifiedBy>
  <dcterms:created xsi:type="dcterms:W3CDTF">2017-01-05T21:29:02Z</dcterms:created>
  <dcterms:modified xsi:type="dcterms:W3CDTF">2018-06-06T20:11:47Z</dcterms:modified>
</cp:coreProperties>
</file>