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4"/>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8" i="7" l="1"/>
  <c r="I119" i="7" s="1"/>
  <c r="J118" i="7" s="1"/>
  <c r="I115" i="7"/>
  <c r="J114" i="7" s="1"/>
  <c r="AE112" i="5"/>
  <c r="AE110" i="5"/>
  <c r="O170" i="10" l="1"/>
  <c r="N170" i="10"/>
  <c r="M170" i="10"/>
  <c r="L170" i="10"/>
  <c r="K170" i="10"/>
  <c r="J170" i="10"/>
  <c r="I170" i="10"/>
  <c r="O169" i="10"/>
  <c r="N169" i="10"/>
  <c r="M169" i="10"/>
  <c r="L169" i="10"/>
  <c r="K169" i="10"/>
  <c r="J169" i="10"/>
  <c r="I169" i="10"/>
  <c r="N173" i="10"/>
  <c r="L173" i="10"/>
  <c r="K173" i="10"/>
  <c r="J173" i="10"/>
  <c r="I173" i="10"/>
  <c r="O172" i="10"/>
  <c r="N172" i="10"/>
  <c r="M172" i="10"/>
  <c r="L172" i="10"/>
  <c r="K172" i="10"/>
  <c r="J172" i="10"/>
  <c r="I172" i="10"/>
  <c r="O171" i="10"/>
  <c r="N171" i="10"/>
  <c r="M171" i="10"/>
  <c r="L171" i="10"/>
  <c r="K171" i="10"/>
  <c r="J171" i="10"/>
  <c r="I171" i="10"/>
  <c r="O174" i="10"/>
  <c r="N174" i="10"/>
  <c r="M174" i="10"/>
  <c r="L174" i="10"/>
  <c r="K174" i="10"/>
  <c r="J174" i="10"/>
  <c r="I174" i="10"/>
  <c r="O173" i="10"/>
  <c r="M173" i="10"/>
  <c r="L100" i="4"/>
  <c r="N100" i="4"/>
  <c r="M100" i="4"/>
  <c r="O175" i="10"/>
  <c r="N175" i="10"/>
  <c r="M175" i="10"/>
  <c r="L175" i="10"/>
  <c r="K175" i="10"/>
  <c r="J175" i="10"/>
  <c r="I175" i="10"/>
  <c r="N119" i="7"/>
  <c r="S118" i="7" s="1"/>
  <c r="P94" i="7" s="1"/>
  <c r="N115" i="7"/>
  <c r="N98" i="4"/>
  <c r="M98" i="4"/>
  <c r="N97" i="4"/>
  <c r="M97" i="4"/>
  <c r="N99" i="4"/>
  <c r="M99" i="4"/>
  <c r="F123" i="7"/>
  <c r="G123" i="7" s="1"/>
  <c r="E123" i="7"/>
  <c r="D122" i="7"/>
  <c r="E122" i="7" s="1"/>
  <c r="F122" i="7" s="1"/>
  <c r="G122" i="7" s="1"/>
  <c r="D119" i="7"/>
  <c r="D115" i="7"/>
  <c r="H127" i="7" l="1"/>
  <c r="I127" i="7" s="1"/>
  <c r="H122" i="7"/>
  <c r="I122" i="7" s="1"/>
  <c r="O118" i="7"/>
  <c r="L94" i="7" s="1"/>
  <c r="S114" i="7"/>
  <c r="O94" i="7" s="1"/>
  <c r="O114" i="7"/>
  <c r="K94" i="7" s="1"/>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<sst xmlns="http://schemas.openxmlformats.org/spreadsheetml/2006/main" count="2943" uniqueCount="1250">
  <si>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</si>
  <si>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</si>
  <si>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</si>
  <si>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</si>
  <si>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</si>
  <si>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</si>
  <si>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</si>
  <si>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</si>
  <si>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</si>
  <si>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</si>
  <si>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</si>
  <si>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</si>
  <si>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</si>
  <si>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</si>
  <si>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</si>
  <si>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</si>
  <si>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</si>
  <si>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</si>
  <si>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</si>
  <si>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</si>
  <si>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</si>
  <si>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</si>
  <si>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</si>
  <si>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</si>
  <si>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</si>
  <si>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</si>
  <si>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</si>
  <si>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</si>
  <si>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</si>
  <si>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</si>
  <si>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</si>
  <si>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</si>
  <si>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</si>
  <si>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</si>
  <si>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</si>
  <si>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</si>
  <si>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</si>
  <si>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</si>
  <si>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</si>
  <si>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</si>
  <si>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</si>
  <si>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</si>
  <si>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</si>
  <si>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</si>
  <si>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</si>
  <si>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</si>
  <si>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</si>
  <si>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</si>
  <si>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</si>
  <si>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</si>
  <si>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</si>
  <si>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</si>
  <si>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</si>
  <si>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</si>
  <si>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</si>
  <si>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</si>
  <si>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</si>
  <si>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</si>
  <si>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</si>
  <si>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</si>
  <si>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</si>
  <si>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</si>
  <si>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</si>
  <si>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</si>
  <si>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</si>
  <si>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</si>
  <si>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</si>
  <si>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</si>
  <si>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</si>
  <si>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</si>
  <si>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</si>
  <si>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</si>
  <si>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</si>
  <si>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</si>
  <si>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</si>
  <si>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</si>
  <si>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</si>
  <si>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</si>
  <si>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</si>
  <si>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</si>
  <si>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</si>
  <si>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</si>
  <si>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</si>
  <si>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</si>
  <si>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</si>
  <si>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</si>
  <si>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</si>
  <si>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</si>
  <si>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</si>
  <si>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</si>
  <si>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</si>
  <si>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</si>
  <si>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</si>
  <si>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</si>
  <si>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</si>
  <si>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</si>
  <si>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</si>
  <si>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</si>
  <si>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</si>
  <si>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</si>
  <si>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</si>
  <si>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</si>
  <si>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</si>
  <si>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</si>
  <si>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</si>
  <si>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</si>
  <si>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</si>
  <si>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</si>
  <si>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</si>
  <si>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</si>
  <si>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</si>
  <si>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</si>
  <si>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</si>
  <si>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</si>
  <si>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</si>
  <si>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</si>
  <si>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</si>
  <si>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</si>
  <si>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</si>
  <si>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</si>
  <si>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</si>
  <si>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</si>
  <si>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</si>
  <si>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</si>
  <si>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</si>
  <si>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</si>
  <si>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</si>
  <si>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</si>
  <si>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</si>
  <si>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</si>
  <si>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</si>
  <si>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</si>
  <si>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</si>
  <si>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</si>
  <si>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</si>
  <si>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</si>
  <si>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</si>
  <si>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</si>
  <si>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</si>
  <si>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</si>
  <si>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</si>
  <si>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</si>
  <si>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</si>
  <si>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</si>
  <si>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</si>
  <si>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</si>
  <si>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</si>
  <si>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</si>
  <si>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</si>
  <si>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</si>
  <si>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</si>
  <si>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</si>
  <si>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</si>
  <si>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</si>
  <si>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</si>
  <si>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</si>
  <si>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</si>
  <si>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</si>
  <si>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</si>
  <si>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</si>
  <si>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</si>
  <si>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</si>
  <si>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</si>
  <si>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</si>
  <si>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</si>
  <si>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</si>
  <si>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</si>
  <si>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</si>
  <si>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</si>
  <si>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</si>
  <si>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</si>
  <si>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</si>
  <si>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</si>
  <si>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</si>
  <si>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</si>
  <si>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</si>
  <si>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</si>
  <si>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</si>
  <si>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</si>
  <si>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</si>
  <si>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</si>
  <si>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</si>
  <si>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</si>
  <si>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</si>
  <si>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</si>
  <si>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</si>
  <si>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</si>
  <si>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</si>
  <si>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</si>
  <si>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</si>
  <si>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</si>
  <si>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</si>
  <si>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</si>
  <si>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</si>
  <si>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</si>
  <si>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</si>
  <si>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</si>
  <si>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</si>
  <si>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</si>
  <si>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</si>
  <si>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</si>
  <si>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</si>
  <si>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</si>
  <si>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</si>
  <si>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</si>
  <si>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</si>
  <si>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</si>
  <si>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</si>
  <si>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</si>
  <si>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</si>
  <si>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</si>
  <si>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</si>
  <si>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</si>
  <si>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</si>
  <si>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</si>
  <si>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</si>
  <si>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</si>
  <si>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</si>
  <si>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</si>
  <si>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</si>
  <si>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</si>
  <si>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</si>
  <si>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</si>
  <si>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</si>
  <si>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</si>
  <si>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</si>
  <si>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</si>
  <si>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</si>
  <si>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</si>
  <si>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</si>
  <si>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</si>
  <si>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</si>
  <si>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</si>
  <si>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</si>
  <si>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</si>
  <si>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</si>
  <si>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</si>
  <si>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</si>
  <si>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</si>
  <si>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</si>
  <si>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</si>
  <si>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</si>
  <si>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</si>
  <si>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</si>
  <si>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</si>
  <si>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</si>
  <si>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</si>
  <si>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</si>
  <si>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</si>
  <si>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</si>
  <si>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</si>
  <si>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</si>
  <si>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</si>
  <si>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</si>
  <si>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</si>
  <si>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</si>
  <si>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</si>
  <si>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</si>
  <si>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</si>
  <si>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</si>
  <si>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</si>
  <si>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</si>
  <si>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</si>
  <si>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</si>
  <si>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</si>
  <si>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</si>
  <si>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</si>
  <si>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</si>
  <si>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</si>
  <si>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</si>
  <si>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</si>
  <si>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</si>
  <si>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</si>
  <si>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</si>
  <si>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</si>
  <si>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</si>
  <si>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</si>
  <si>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</si>
  <si>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</si>
  <si>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</si>
  <si>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</si>
  <si>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</si>
  <si>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</si>
  <si>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</si>
  <si>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</si>
  <si>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</si>
  <si>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</si>
  <si>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</si>
  <si>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</si>
  <si>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</si>
  <si>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</si>
  <si>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</si>
  <si>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</si>
  <si>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</si>
  <si>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</si>
  <si>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</si>
  <si>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</si>
  <si>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</si>
  <si>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</si>
  <si>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</si>
  <si>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</si>
  <si>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</si>
  <si>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</si>
  <si>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</si>
  <si>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</si>
  <si>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</si>
  <si>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</si>
  <si>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</si>
  <si>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</si>
  <si>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</si>
  <si>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</si>
  <si>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</si>
  <si>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</si>
  <si>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</si>
  <si>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</si>
  <si>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</si>
  <si>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</si>
  <si>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</si>
  <si>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</si>
  <si>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</si>
  <si>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</si>
  <si>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</si>
  <si>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</si>
  <si>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</si>
  <si>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</si>
  <si>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</si>
  <si>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</si>
  <si>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</si>
  <si>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</si>
  <si>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</si>
  <si>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</si>
  <si>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</si>
  <si>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</si>
  <si>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</si>
  <si>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</si>
  <si>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</si>
  <si>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</si>
  <si>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</si>
  <si>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</si>
  <si>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</si>
  <si>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</si>
  <si>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</si>
  <si>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</si>
  <si>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</si>
  <si>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</si>
  <si>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</si>
  <si>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</si>
  <si>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</si>
  <si>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</si>
  <si>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</si>
  <si>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</si>
  <si>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</si>
  <si>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</si>
  <si>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</si>
  <si>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</si>
  <si>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</si>
  <si>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</si>
  <si>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</si>
  <si>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</si>
  <si>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</si>
  <si>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</si>
  <si>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</si>
  <si>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</si>
  <si>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</si>
  <si>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</si>
  <si>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</si>
  <si>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</si>
  <si>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</si>
  <si>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</si>
  <si>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</si>
  <si>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</si>
  <si>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</si>
  <si>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</si>
  <si>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</si>
  <si>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</si>
  <si>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</si>
  <si>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</si>
  <si>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</si>
  <si>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</si>
  <si>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</si>
  <si>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</si>
  <si>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</si>
  <si>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</si>
  <si>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</si>
  <si>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</si>
  <si>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</si>
  <si>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</si>
  <si>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</si>
  <si>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</si>
  <si>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</si>
  <si>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</si>
  <si>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</si>
  <si>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</si>
  <si>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</si>
  <si>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</si>
  <si>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</si>
  <si>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</si>
  <si>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</si>
  <si>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</si>
  <si>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</si>
  <si>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</si>
  <si>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</si>
  <si>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</si>
  <si>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</si>
  <si>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</si>
  <si>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</si>
  <si>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</si>
  <si>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</si>
  <si>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</si>
  <si>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</si>
  <si>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</si>
  <si>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</si>
  <si>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</si>
  <si>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</si>
  <si>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</si>
  <si>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</si>
  <si>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</si>
  <si>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</si>
  <si>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</si>
  <si>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</si>
  <si>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</si>
  <si>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</si>
  <si>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</si>
  <si>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</si>
  <si>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</si>
  <si>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</si>
  <si>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</si>
  <si>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</si>
  <si>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</si>
  <si>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</si>
  <si>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</si>
  <si>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</si>
  <si>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</si>
  <si>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</si>
  <si>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</si>
  <si>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</si>
  <si>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</si>
  <si>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</si>
  <si>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</si>
  <si>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</si>
  <si>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</si>
  <si>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</si>
  <si>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</si>
  <si>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</si>
  <si>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</si>
  <si>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</si>
  <si>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</si>
  <si>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</si>
  <si>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</si>
  <si>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</si>
  <si>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</si>
  <si>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</si>
  <si>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</si>
  <si>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</si>
  <si>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</si>
  <si>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</si>
  <si>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</si>
  <si>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</si>
  <si>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</si>
  <si>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</si>
  <si>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</si>
  <si>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</si>
  <si>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</si>
  <si>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</si>
  <si>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</si>
  <si>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</si>
  <si>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</si>
  <si>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</si>
  <si>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</si>
  <si>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</si>
  <si>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</si>
  <si>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</si>
  <si>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</si>
  <si>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</si>
  <si>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</si>
  <si>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</si>
  <si>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</si>
  <si>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</si>
  <si>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</si>
  <si>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</si>
  <si>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</si>
  <si>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</si>
  <si>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</si>
  <si>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</si>
  <si>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</si>
  <si>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</si>
  <si>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</si>
  <si>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</si>
  <si>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</si>
  <si>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</si>
  <si>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</si>
  <si>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</si>
  <si>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</si>
  <si>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</si>
  <si>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</si>
  <si>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</si>
  <si>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</si>
  <si>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</si>
  <si>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</si>
  <si>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</si>
  <si>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</si>
  <si>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</si>
  <si>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</si>
  <si>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</si>
  <si>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</si>
  <si>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</si>
  <si>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</si>
  <si>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</si>
  <si>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</si>
  <si>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</si>
  <si>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</si>
  <si>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</si>
  <si>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</si>
  <si>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</si>
  <si>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</si>
  <si>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</si>
  <si>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</si>
  <si>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</si>
  <si>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</si>
  <si>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</si>
  <si>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</si>
  <si>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</si>
  <si>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</si>
  <si>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</si>
  <si>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</si>
  <si>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</si>
  <si>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</si>
  <si>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</si>
  <si>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</si>
  <si>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</si>
  <si>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</si>
  <si>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</si>
  <si>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</si>
  <si>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</si>
  <si>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</si>
  <si>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</si>
  <si>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</si>
  <si>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</si>
  <si>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</si>
  <si>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</si>
  <si>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</si>
  <si>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</si>
  <si>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</si>
  <si>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</si>
  <si>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</si>
  <si>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</si>
  <si>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</si>
  <si>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</si>
  <si>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</si>
  <si>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</si>
  <si>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</si>
  <si>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</si>
  <si>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</si>
  <si>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</si>
  <si>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</si>
  <si>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</si>
  <si>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</si>
  <si>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</si>
  <si>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</si>
  <si>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</si>
  <si>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</si>
  <si>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</si>
  <si>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</si>
  <si>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</si>
  <si>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</si>
  <si>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</si>
  <si>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</si>
  <si>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</si>
  <si>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</si>
  <si>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</si>
  <si>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</si>
  <si>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</si>
  <si>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</si>
  <si>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</si>
  <si>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</si>
  <si>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</si>
  <si>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</si>
  <si>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</si>
  <si>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</si>
  <si>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</si>
  <si>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</si>
  <si>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</si>
  <si>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</si>
  <si>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</si>
  <si>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</si>
  <si>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</si>
  <si>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</si>
  <si>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</si>
  <si>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</si>
  <si>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</si>
  <si>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</si>
  <si>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</si>
  <si>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</si>
  <si>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</si>
  <si>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</si>
  <si>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</si>
  <si>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</si>
  <si>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</si>
  <si>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</si>
  <si>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</si>
  <si>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</si>
  <si>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</si>
  <si>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</si>
  <si>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</si>
  <si>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</si>
  <si>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</si>
  <si>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</si>
  <si>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</si>
  <si>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</si>
  <si>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</si>
  <si>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</si>
  <si>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</si>
  <si>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</si>
  <si>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</si>
  <si>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</si>
  <si>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</si>
  <si>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</si>
  <si>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</si>
  <si>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</si>
  <si>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</si>
  <si>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</si>
  <si>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</si>
  <si>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</si>
  <si>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</si>
  <si>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</si>
  <si>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</si>
  <si>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</si>
  <si>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</si>
  <si>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</si>
  <si>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</si>
  <si>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</si>
  <si>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</si>
  <si>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</si>
  <si>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</si>
  <si>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</si>
  <si>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</si>
  <si>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</si>
  <si>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</si>
  <si>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</si>
  <si>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</si>
  <si>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</si>
  <si>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</si>
  <si>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</si>
  <si>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</si>
  <si>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</si>
  <si>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</si>
  <si>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</si>
  <si>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</si>
  <si>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</si>
  <si>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</si>
  <si>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</si>
  <si>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</si>
  <si>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</si>
  <si>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</si>
  <si>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</si>
  <si>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</si>
  <si>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</si>
  <si>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</si>
  <si>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</si>
  <si>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</si>
  <si>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</si>
  <si>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</si>
  <si>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</si>
  <si>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</si>
  <si>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</si>
  <si>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</si>
  <si>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</si>
  <si>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</si>
  <si>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</si>
  <si>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</si>
  <si>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</si>
  <si>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</si>
  <si>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</si>
  <si>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</si>
  <si>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</si>
  <si>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</si>
  <si>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</si>
  <si>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</si>
  <si>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</si>
  <si>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</si>
  <si>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</si>
  <si>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</si>
  <si>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</si>
  <si>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</si>
  <si>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</si>
  <si>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</si>
  <si>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</si>
  <si>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</si>
  <si>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</si>
  <si>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</si>
  <si>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</si>
  <si>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</si>
  <si>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</si>
  <si>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</si>
  <si>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</si>
  <si>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</si>
  <si>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</si>
  <si>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</si>
  <si>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</si>
  <si>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</si>
  <si>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</si>
  <si>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</si>
  <si>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</si>
  <si>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</si>
  <si>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</si>
  <si>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</si>
  <si>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</si>
  <si>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</si>
  <si>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</si>
  <si>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</si>
  <si>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</si>
  <si>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</si>
  <si>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</si>
  <si>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</si>
  <si>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</si>
  <si>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</si>
  <si>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</si>
  <si>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</si>
  <si>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</si>
  <si>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</si>
  <si>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</si>
  <si>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</si>
  <si>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</si>
  <si>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</si>
  <si>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</si>
  <si>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</si>
  <si>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</si>
  <si>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</si>
  <si>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</si>
  <si>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</si>
  <si>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</si>
  <si>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</si>
  <si>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</si>
  <si>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</si>
  <si>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</si>
  <si>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</si>
  <si>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</si>
  <si>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</si>
  <si>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</si>
  <si>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</si>
  <si>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</si>
  <si>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</si>
  <si>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</si>
  <si>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</si>
  <si>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</si>
  <si>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</si>
  <si>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</si>
  <si>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</si>
  <si>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</si>
  <si>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</si>
  <si>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</si>
  <si>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</si>
  <si>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</si>
  <si>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</si>
  <si>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</si>
  <si>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</si>
  <si>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</si>
  <si>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</si>
  <si>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</si>
  <si>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</si>
  <si>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</si>
  <si>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</si>
  <si>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</si>
  <si>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</si>
  <si>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</si>
  <si>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</si>
  <si>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</si>
  <si>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</si>
  <si>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</si>
  <si>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</si>
  <si>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</si>
  <si>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</si>
  <si>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</si>
  <si>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</si>
  <si>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</si>
  <si>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</si>
  <si>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</si>
  <si>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</si>
  <si>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</si>
  <si>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</si>
  <si>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</si>
  <si>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</si>
  <si>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</si>
  <si>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</si>
  <si>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</si>
  <si>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</si>
  <si>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</si>
  <si>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</si>
  <si>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</si>
  <si>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</si>
  <si>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</si>
  <si>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</si>
  <si>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</si>
  <si>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</si>
  <si>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</si>
  <si>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</si>
  <si>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</si>
  <si>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</si>
  <si>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</si>
  <si>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</si>
  <si>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</si>
  <si>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</si>
  <si>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</si>
  <si>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</si>
  <si>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</si>
  <si>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</si>
  <si>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</si>
  <si>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</si>
  <si>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</si>
  <si>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</si>
  <si>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</si>
  <si>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</si>
  <si>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</si>
  <si>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</si>
  <si>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</si>
  <si>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</si>
  <si>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</si>
  <si>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</si>
  <si>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</si>
  <si>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</si>
  <si>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</si>
  <si>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</si>
  <si>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</si>
  <si>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</si>
  <si>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</si>
  <si>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</si>
  <si>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</si>
  <si>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</si>
  <si>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</si>
  <si>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</si>
  <si>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</si>
  <si>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</si>
  <si>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</si>
  <si>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</si>
  <si>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</si>
  <si>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</si>
  <si>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</si>
  <si>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</si>
  <si>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</si>
  <si>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</si>
  <si>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</si>
  <si>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</si>
  <si>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</si>
  <si>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</si>
  <si>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</si>
  <si>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</si>
  <si>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</si>
  <si>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</si>
  <si>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</si>
  <si>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</si>
  <si>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</si>
  <si>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</si>
  <si>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</si>
  <si>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</si>
  <si>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</si>
  <si>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</si>
  <si>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</si>
  <si>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</si>
  <si>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</si>
  <si>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</si>
  <si>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</si>
  <si>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</si>
  <si>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</si>
  <si>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</si>
  <si>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</si>
  <si>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</si>
  <si>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</si>
  <si>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</si>
  <si>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</si>
  <si>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</si>
  <si>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</si>
  <si>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</si>
  <si>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</si>
  <si>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</si>
  <si>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</si>
  <si>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</si>
  <si>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</si>
  <si>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</si>
  <si>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</si>
  <si>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</si>
  <si>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</si>
  <si>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</si>
  <si>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</si>
  <si>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</si>
  <si>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</si>
  <si>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</si>
  <si>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</si>
  <si>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</si>
  <si>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</si>
  <si>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</si>
  <si>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</si>
  <si>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</si>
  <si>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</si>
  <si>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</si>
  <si>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</si>
  <si>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</si>
  <si>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</si>
  <si>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</si>
  <si>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</si>
  <si>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</si>
  <si>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</si>
  <si>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</si>
  <si>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</si>
  <si>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</si>
  <si>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</si>
  <si>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</si>
  <si>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</si>
  <si>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</si>
  <si>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</si>
  <si>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</si>
  <si>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</si>
  <si>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</si>
  <si>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</si>
  <si>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</si>
  <si>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</si>
  <si>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</si>
  <si>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</si>
  <si>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</si>
  <si>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</si>
  <si>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</si>
  <si>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</si>
  <si>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</si>
  <si>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</si>
  <si>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</si>
  <si>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</si>
  <si>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</si>
  <si>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</si>
  <si>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</si>
  <si>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</si>
  <si>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</si>
  <si>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</si>
  <si>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</si>
  <si>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</si>
  <si>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</si>
  <si>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</si>
  <si>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</si>
  <si>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</si>
  <si>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</si>
  <si>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</si>
  <si>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</si>
  <si>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</si>
  <si>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</si>
  <si>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</si>
  <si>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</si>
  <si>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</si>
  <si>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</si>
  <si>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</si>
  <si>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</si>
  <si>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</si>
  <si>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</si>
  <si>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</si>
  <si>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</si>
  <si>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</si>
  <si>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</si>
  <si>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</si>
  <si>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</si>
  <si>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</si>
  <si>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</si>
  <si>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</si>
  <si>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</si>
  <si>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</si>
  <si>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</si>
  <si>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</si>
  <si>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</si>
  <si>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</si>
  <si>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</si>
  <si>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</si>
  <si>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</si>
  <si>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</si>
  <si>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</si>
  <si>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</si>
  <si>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</si>
  <si>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</si>
  <si>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</si>
  <si>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</si>
  <si>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</si>
  <si>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</si>
  <si>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</si>
  <si>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</si>
  <si>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</si>
  <si>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</si>
  <si>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</si>
  <si>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</si>
  <si>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</si>
  <si>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</si>
  <si>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</si>
  <si>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</si>
  <si>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</si>
  <si>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</si>
  <si>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</si>
  <si>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</si>
  <si>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</si>
  <si>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</si>
  <si>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</si>
  <si>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</si>
  <si>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</si>
  <si>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</si>
  <si>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</si>
  <si>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</si>
  <si>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</si>
  <si>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</si>
  <si>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</si>
  <si>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</si>
  <si>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</si>
  <si>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</si>
  <si>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</si>
  <si>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</si>
  <si>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</si>
  <si>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</si>
  <si>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</si>
  <si>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</si>
  <si>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</si>
  <si>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</si>
  <si>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</si>
  <si>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</si>
  <si>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</si>
  <si>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</si>
  <si>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</si>
  <si>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</si>
  <si>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</si>
  <si>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</si>
  <si>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</si>
  <si>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</si>
  <si>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</si>
  <si>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</si>
  <si>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</si>
  <si>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</si>
  <si>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</si>
  <si>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</si>
  <si>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</si>
  <si>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</si>
  <si>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</si>
  <si>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</si>
  <si>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</si>
  <si>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</si>
  <si>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</si>
  <si>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</si>
  <si>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</si>
  <si>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</si>
  <si>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</si>
  <si>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</si>
  <si>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</si>
  <si>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</si>
  <si>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</si>
  <si>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</si>
  <si>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</si>
  <si>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</si>
  <si>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</si>
  <si>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</si>
  <si>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</si>
  <si>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</si>
  <si>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</si>
  <si>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</si>
  <si>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</si>
  <si>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</si>
  <si>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</si>
  <si>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</si>
  <si>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</si>
  <si>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</si>
  <si>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</si>
  <si>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</si>
  <si>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</si>
  <si>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</si>
  <si>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</si>
  <si>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</si>
  <si>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</si>
  <si>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</si>
  <si>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</si>
  <si>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</si>
  <si>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</si>
  <si>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</si>
  <si>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</si>
  <si>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</si>
  <si>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</si>
  <si>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</si>
  <si>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</si>
  <si>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</si>
  <si>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</si>
  <si>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</si>
  <si>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</si>
  <si>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</si>
  <si>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</si>
  <si>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</si>
  <si>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</si>
  <si>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</si>
  <si>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</si>
  <si>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</si>
  <si>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</si>
  <si>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</si>
  <si>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</si>
  <si>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</si>
  <si>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</si>
  <si>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</si>
  <si>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</si>
  <si>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</si>
  <si>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</si>
  <si>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</si>
  <si>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</si>
  <si>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</si>
  <si>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</si>
  <si>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</si>
  <si>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</si>
  <si>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</si>
  <si>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</si>
  <si>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</si>
  <si>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</si>
  <si>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</si>
  <si>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</si>
  <si>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</si>
  <si>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</si>
  <si>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</si>
  <si>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</si>
  <si>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</si>
  <si>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</si>
  <si>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</si>
  <si>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</si>
  <si>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</si>
  <si>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</si>
  <si>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</si>
  <si>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</si>
  <si>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</si>
  <si>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</si>
  <si>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</si>
  <si>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</si>
  <si>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</si>
  <si>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</si>
  <si>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</si>
  <si>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</si>
  <si>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</si>
  <si>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</si>
  <si>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</si>
  <si>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</si>
  <si>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</si>
  <si>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</si>
  <si>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</si>
  <si>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</si>
  <si>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</si>
  <si>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</si>
  <si>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</si>
  <si>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</si>
  <si>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</si>
  <si>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</si>
  <si>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</si>
  <si>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</si>
  <si>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</si>
  <si>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</si>
  <si>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</si>
  <si>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</si>
  <si>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</si>
  <si>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</si>
  <si>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</si>
  <si>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</si>
  <si>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</si>
  <si>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</si>
  <si>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</si>
  <si>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</si>
  <si>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</si>
  <si>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</si>
  <si>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</si>
  <si>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</si>
  <si>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</si>
  <si>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</si>
  <si>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</si>
  <si>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</si>
  <si>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</si>
  <si>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</si>
  <si>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</si>
  <si>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</si>
  <si>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</si>
  <si>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</si>
  <si>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</si>
  <si>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</si>
  <si>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</si>
  <si>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</si>
  <si>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</si>
  <si>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</si>
  <si>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</si>
  <si>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</si>
  <si>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</si>
  <si>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</si>
  <si>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</si>
  <si>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</si>
  <si>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</si>
  <si>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</si>
  <si>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</si>
  <si>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</si>
  <si>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</si>
  <si>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</si>
  <si>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</si>
  <si>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</si>
  <si>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</si>
  <si>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</si>
  <si>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</si>
  <si>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</si>
  <si>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</si>
  <si>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</si>
  <si>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</si>
  <si>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</si>
  <si>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</si>
  <si>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</si>
  <si>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</si>
  <si>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</si>
  <si>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</si>
  <si>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</si>
  <si>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</si>
  <si>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</si>
  <si>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</si>
  <si>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</si>
  <si>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</si>
  <si>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</si>
  <si>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</si>
  <si>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</si>
  <si>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</si>
  <si>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</si>
  <si>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</si>
  <si>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</si>
  <si>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</si>
  <si>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</si>
  <si>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</si>
  <si>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</si>
  <si>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</si>
  <si>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</si>
  <si>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</si>
  <si>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</si>
  <si>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</si>
  <si>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</si>
  <si>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</si>
  <si>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</si>
  <si>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</si>
  <si>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</si>
  <si>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</si>
  <si>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</si>
  <si>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</si>
  <si>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</si>
  <si>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</si>
  <si>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</si>
  <si>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</si>
  <si>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</si>
  <si>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</si>
  <si>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</si>
  <si>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</si>
  <si>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</si>
  <si>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</si>
  <si>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</si>
  <si>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</si>
  <si>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 xml:space="preserve">new risk distribution for 10-19 age groups </t>
  </si>
  <si>
    <t>Med</t>
  </si>
  <si>
    <t>0-9</t>
  </si>
  <si>
    <t>10-19</t>
  </si>
  <si>
    <t>60-79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</si>
</sst>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82">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0" borderId="0" xfId="0" applyAlignment="1">
      <alignment horizont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477046789770513E-2"/>
                  <c:y val="0.109258421800337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Fertility!$K$93:$P$93</c:f>
              <c:strCache>
                <c:ptCount val="6"/>
                <c:pt idx="0">
                  <c:v>1990-1995</c:v>
                </c:pt>
                <c:pt idx="1">
                  <c:v>1995-2000</c:v>
                </c:pt>
                <c:pt idx="2">
                  <c:v>2000-2005</c:v>
                </c:pt>
                <c:pt idx="3">
                  <c:v>2005-2010</c:v>
                </c:pt>
                <c:pt idx="4">
                  <c:v>2010-2015</c:v>
                </c:pt>
                <c:pt idx="5">
                  <c:v>2015-2020</c:v>
                </c:pt>
              </c:strCache>
            </c:strRef>
          </c:cat>
          <c:val>
            <c:numRef>
              <c:extLst>
                <c:ext xmlns:c15="http://schemas.microsoft.com/office/drawing/2012/chart" uri="{02D57815-91ED-43cb-92C2-25804820EDAC}">
                  <c15:fullRef>
                    <c15:sqref>Fertility!$C$101:$AF$101</c15:sqref>
                  </c15:fullRef>
                </c:ext>
              </c:extLst>
              <c:f>Fertility!$K$101:$P$101</c:f>
              <c:numCache>
                <c:formatCode>General</c:formatCode>
                <c:ptCount val="6"/>
                <c:pt idx="0">
                  <c:v>5.65</c:v>
                </c:pt>
                <c:pt idx="1">
                  <c:v>5.35</c:v>
                </c:pt>
                <c:pt idx="2">
                  <c:v>4.9999999999999991</c:v>
                </c:pt>
                <c:pt idx="3">
                  <c:v>4.6500000000000004</c:v>
                </c:pt>
                <c:pt idx="4">
                  <c:v>4.0599999999999996</c:v>
                </c:pt>
                <c:pt idx="5">
                  <c:v>3.52</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58" workbookViewId="0">
      <selection activeCell="G170" sqref="G170"/>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7"/>
      <c r="H167" s="77"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1247</v>
      </c>
      <c r="J168" s="76" t="s">
        <v>1248</v>
      </c>
      <c r="K168" s="76" t="s">
        <v>1014</v>
      </c>
      <c r="L168" s="76" t="s">
        <v>156</v>
      </c>
      <c r="M168" s="76" t="s">
        <v>157</v>
      </c>
      <c r="N168" s="76" t="s">
        <v>1155</v>
      </c>
      <c r="O168" s="49" t="s">
        <v>1249</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4" t="s">
        <v>781</v>
      </c>
      <c r="D3" s="64"/>
      <c r="E3" s="64"/>
      <c r="F3" s="64"/>
      <c r="G3" s="64"/>
      <c r="H3" s="64"/>
      <c r="I3" s="64"/>
      <c r="J3" s="65" t="s">
        <v>782</v>
      </c>
      <c r="K3" s="65"/>
      <c r="L3" s="65"/>
      <c r="M3" s="65"/>
      <c r="N3" s="65"/>
      <c r="O3" s="65"/>
      <c r="P3" s="65"/>
    </row>
    <row r="4" spans="1:18" x14ac:dyDescent="0.25">
      <c r="B4" s="37"/>
      <c r="C4" s="64" t="s">
        <v>783</v>
      </c>
      <c r="D4" s="64"/>
      <c r="E4" s="64"/>
      <c r="F4" s="64"/>
      <c r="G4" s="64"/>
      <c r="H4" s="64"/>
      <c r="I4" s="64"/>
      <c r="J4" s="65" t="s">
        <v>784</v>
      </c>
      <c r="K4" s="65"/>
      <c r="L4" s="65"/>
      <c r="M4" s="65"/>
      <c r="N4" s="65"/>
      <c r="O4" s="65"/>
      <c r="P4" s="65"/>
    </row>
    <row r="5" spans="1:18" x14ac:dyDescent="0.25">
      <c r="B5" s="37"/>
      <c r="C5" s="64" t="s">
        <v>785</v>
      </c>
      <c r="D5" s="64" t="s">
        <v>786</v>
      </c>
      <c r="E5" s="64" t="s">
        <v>787</v>
      </c>
      <c r="F5" s="64" t="s">
        <v>788</v>
      </c>
      <c r="G5" s="64" t="s">
        <v>789</v>
      </c>
      <c r="H5" s="64" t="s">
        <v>790</v>
      </c>
      <c r="I5" s="64" t="s">
        <v>673</v>
      </c>
      <c r="J5" s="65" t="s">
        <v>785</v>
      </c>
      <c r="K5" s="65" t="s">
        <v>786</v>
      </c>
      <c r="L5" s="65" t="s">
        <v>787</v>
      </c>
      <c r="M5" s="65" t="s">
        <v>788</v>
      </c>
      <c r="N5" s="65" t="s">
        <v>789</v>
      </c>
      <c r="O5" s="65" t="s">
        <v>790</v>
      </c>
      <c r="P5" s="65" t="s">
        <v>673</v>
      </c>
      <c r="R5" t="s">
        <v>225</v>
      </c>
    </row>
    <row r="6" spans="1:18" x14ac:dyDescent="0.25">
      <c r="B6" s="37" t="s">
        <v>791</v>
      </c>
      <c r="C6" s="64"/>
      <c r="D6" s="64"/>
      <c r="E6" s="64"/>
      <c r="F6" s="64"/>
      <c r="G6" s="64"/>
      <c r="H6" s="64"/>
      <c r="I6" s="64"/>
      <c r="J6" s="65"/>
      <c r="K6" s="65"/>
      <c r="L6" s="65"/>
      <c r="M6" s="65"/>
      <c r="N6" s="65"/>
      <c r="O6" s="65"/>
      <c r="P6" s="65"/>
    </row>
    <row r="7" spans="1:18" x14ac:dyDescent="0.25">
      <c r="B7" s="37" t="s">
        <v>792</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793</v>
      </c>
      <c r="D8" s="64" t="s">
        <v>794</v>
      </c>
      <c r="E8" s="64" t="s">
        <v>795</v>
      </c>
      <c r="F8" s="64" t="s">
        <v>796</v>
      </c>
      <c r="G8" s="64" t="s">
        <v>797</v>
      </c>
      <c r="H8" s="64" t="s">
        <v>798</v>
      </c>
      <c r="I8" s="64" t="s">
        <v>799</v>
      </c>
      <c r="J8" s="65" t="s">
        <v>800</v>
      </c>
      <c r="K8" s="65" t="s">
        <v>801</v>
      </c>
      <c r="L8" s="65" t="s">
        <v>802</v>
      </c>
      <c r="M8" s="65" t="s">
        <v>803</v>
      </c>
      <c r="N8" s="65" t="s">
        <v>804</v>
      </c>
      <c r="O8" s="65" t="s">
        <v>805</v>
      </c>
      <c r="P8" s="65" t="s">
        <v>806</v>
      </c>
      <c r="R8">
        <f xml:space="preserve"> (9.94/1.96)-33.6</f>
        <v>-28.528571428571432</v>
      </c>
    </row>
    <row r="9" spans="1:18" x14ac:dyDescent="0.25">
      <c r="B9" s="37" t="s">
        <v>807</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808</v>
      </c>
      <c r="D10" s="64" t="s">
        <v>809</v>
      </c>
      <c r="E10" s="64" t="s">
        <v>810</v>
      </c>
      <c r="F10" s="64" t="s">
        <v>811</v>
      </c>
      <c r="G10" s="64" t="s">
        <v>812</v>
      </c>
      <c r="H10" s="64" t="s">
        <v>813</v>
      </c>
      <c r="I10" s="64" t="s">
        <v>814</v>
      </c>
      <c r="J10" s="65" t="s">
        <v>815</v>
      </c>
      <c r="K10" s="65" t="s">
        <v>816</v>
      </c>
      <c r="L10" s="65" t="s">
        <v>817</v>
      </c>
      <c r="M10" s="65" t="s">
        <v>818</v>
      </c>
      <c r="N10" s="65" t="s">
        <v>819</v>
      </c>
      <c r="O10" s="65" t="s">
        <v>820</v>
      </c>
      <c r="P10" s="65" t="s">
        <v>821</v>
      </c>
    </row>
    <row r="11" spans="1:18" x14ac:dyDescent="0.25">
      <c r="B11" s="37" t="s">
        <v>822</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823</v>
      </c>
      <c r="D12" s="64" t="s">
        <v>824</v>
      </c>
      <c r="E12" s="64" t="s">
        <v>825</v>
      </c>
      <c r="F12" s="64" t="s">
        <v>826</v>
      </c>
      <c r="G12" s="64" t="s">
        <v>827</v>
      </c>
      <c r="H12" s="64" t="s">
        <v>828</v>
      </c>
      <c r="I12" s="64" t="s">
        <v>829</v>
      </c>
      <c r="J12" s="65" t="s">
        <v>830</v>
      </c>
      <c r="K12" s="65" t="s">
        <v>831</v>
      </c>
      <c r="L12" s="65" t="s">
        <v>832</v>
      </c>
      <c r="M12" s="65" t="s">
        <v>833</v>
      </c>
      <c r="N12" s="65" t="s">
        <v>834</v>
      </c>
      <c r="O12" s="65" t="s">
        <v>835</v>
      </c>
      <c r="P12" s="65" t="s">
        <v>836</v>
      </c>
    </row>
    <row r="13" spans="1:18" x14ac:dyDescent="0.25">
      <c r="B13" s="37" t="s">
        <v>837</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838</v>
      </c>
      <c r="D14" s="64" t="s">
        <v>839</v>
      </c>
      <c r="E14" s="64" t="s">
        <v>840</v>
      </c>
      <c r="F14" s="64" t="s">
        <v>841</v>
      </c>
      <c r="G14" s="64" t="s">
        <v>842</v>
      </c>
      <c r="H14" s="64" t="s">
        <v>843</v>
      </c>
      <c r="I14" s="64" t="s">
        <v>844</v>
      </c>
      <c r="J14" s="65" t="s">
        <v>845</v>
      </c>
      <c r="K14" s="65" t="s">
        <v>846</v>
      </c>
      <c r="L14" s="65" t="s">
        <v>847</v>
      </c>
      <c r="M14" s="65" t="s">
        <v>848</v>
      </c>
      <c r="N14" s="65" t="s">
        <v>849</v>
      </c>
      <c r="O14" s="65" t="s">
        <v>850</v>
      </c>
      <c r="P14" s="65" t="s">
        <v>851</v>
      </c>
    </row>
    <row r="15" spans="1:18" x14ac:dyDescent="0.25">
      <c r="B15" s="37" t="s">
        <v>852</v>
      </c>
      <c r="C15" s="64"/>
      <c r="D15" s="64"/>
      <c r="E15" s="64"/>
      <c r="F15" s="64"/>
      <c r="G15" s="64"/>
      <c r="H15" s="64"/>
      <c r="I15" s="64"/>
      <c r="J15" s="65"/>
      <c r="K15" s="65"/>
      <c r="L15" s="65"/>
      <c r="M15" s="65"/>
      <c r="N15" s="65"/>
      <c r="O15" s="65"/>
      <c r="P15" s="65"/>
    </row>
    <row r="16" spans="1:18" x14ac:dyDescent="0.25">
      <c r="B16" s="37" t="s">
        <v>792</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853</v>
      </c>
      <c r="D17" s="64" t="s">
        <v>854</v>
      </c>
      <c r="E17" s="64" t="s">
        <v>855</v>
      </c>
      <c r="F17" s="64" t="s">
        <v>856</v>
      </c>
      <c r="G17" s="64" t="s">
        <v>857</v>
      </c>
      <c r="H17" s="64" t="s">
        <v>858</v>
      </c>
      <c r="I17" s="64" t="s">
        <v>859</v>
      </c>
      <c r="J17" s="65" t="s">
        <v>860</v>
      </c>
      <c r="K17" s="65" t="s">
        <v>861</v>
      </c>
      <c r="L17" s="65" t="s">
        <v>862</v>
      </c>
      <c r="M17" s="65" t="s">
        <v>863</v>
      </c>
      <c r="N17" s="65" t="s">
        <v>864</v>
      </c>
      <c r="O17" s="65" t="s">
        <v>865</v>
      </c>
      <c r="P17" s="65" t="s">
        <v>866</v>
      </c>
    </row>
    <row r="18" spans="2:16" x14ac:dyDescent="0.25">
      <c r="B18" s="37" t="s">
        <v>807</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867</v>
      </c>
      <c r="D19" s="64" t="s">
        <v>868</v>
      </c>
      <c r="E19" s="64" t="s">
        <v>869</v>
      </c>
      <c r="F19" s="64" t="s">
        <v>870</v>
      </c>
      <c r="G19" s="64" t="s">
        <v>871</v>
      </c>
      <c r="H19" s="64" t="s">
        <v>872</v>
      </c>
      <c r="I19" s="64" t="s">
        <v>873</v>
      </c>
      <c r="J19" s="65" t="s">
        <v>874</v>
      </c>
      <c r="K19" s="65" t="s">
        <v>875</v>
      </c>
      <c r="L19" s="65" t="s">
        <v>876</v>
      </c>
      <c r="M19" s="65" t="s">
        <v>877</v>
      </c>
      <c r="N19" s="65" t="s">
        <v>878</v>
      </c>
      <c r="O19" s="65" t="s">
        <v>879</v>
      </c>
      <c r="P19" s="65" t="s">
        <v>880</v>
      </c>
    </row>
    <row r="20" spans="2:16" x14ac:dyDescent="0.25">
      <c r="B20" s="37" t="s">
        <v>822</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881</v>
      </c>
      <c r="D21" s="64" t="s">
        <v>882</v>
      </c>
      <c r="E21" s="64" t="s">
        <v>883</v>
      </c>
      <c r="F21" s="64" t="s">
        <v>884</v>
      </c>
      <c r="G21" s="64" t="s">
        <v>885</v>
      </c>
      <c r="H21" s="64" t="s">
        <v>886</v>
      </c>
      <c r="I21" s="64" t="s">
        <v>887</v>
      </c>
      <c r="J21" s="65" t="s">
        <v>888</v>
      </c>
      <c r="K21" s="65" t="s">
        <v>889</v>
      </c>
      <c r="L21" s="65" t="s">
        <v>890</v>
      </c>
      <c r="M21" s="65" t="s">
        <v>891</v>
      </c>
      <c r="N21" s="65" t="s">
        <v>892</v>
      </c>
      <c r="O21" s="65" t="s">
        <v>893</v>
      </c>
      <c r="P21" s="65" t="s">
        <v>894</v>
      </c>
    </row>
    <row r="22" spans="2:16" x14ac:dyDescent="0.25">
      <c r="B22" s="37" t="s">
        <v>837</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895</v>
      </c>
      <c r="D23" s="64" t="s">
        <v>896</v>
      </c>
      <c r="E23" s="64" t="s">
        <v>897</v>
      </c>
      <c r="F23" s="64" t="s">
        <v>898</v>
      </c>
      <c r="G23" s="64" t="s">
        <v>899</v>
      </c>
      <c r="H23" s="64" t="s">
        <v>900</v>
      </c>
      <c r="I23" s="64" t="s">
        <v>901</v>
      </c>
      <c r="J23" s="65" t="s">
        <v>902</v>
      </c>
      <c r="K23" s="65" t="s">
        <v>903</v>
      </c>
      <c r="L23" s="65" t="s">
        <v>904</v>
      </c>
      <c r="M23" s="65" t="s">
        <v>905</v>
      </c>
      <c r="N23" s="65" t="s">
        <v>906</v>
      </c>
      <c r="O23" s="65" t="s">
        <v>907</v>
      </c>
      <c r="P23" s="65" t="s">
        <v>908</v>
      </c>
    </row>
    <row r="24" spans="2:16" x14ac:dyDescent="0.25">
      <c r="B24" s="37" t="s">
        <v>909</v>
      </c>
      <c r="C24" s="64"/>
      <c r="D24" s="64"/>
      <c r="E24" s="64"/>
      <c r="F24" s="64"/>
      <c r="G24" s="64"/>
      <c r="H24" s="64"/>
      <c r="I24" s="64"/>
      <c r="J24" s="65"/>
      <c r="K24" s="65"/>
      <c r="L24" s="65"/>
      <c r="M24" s="65"/>
      <c r="N24" s="65"/>
      <c r="O24" s="65"/>
      <c r="P24" s="65"/>
    </row>
    <row r="25" spans="2:16" x14ac:dyDescent="0.25">
      <c r="B25" s="37" t="s">
        <v>792</v>
      </c>
      <c r="C25" s="64">
        <v>5.83</v>
      </c>
      <c r="D25" s="64">
        <v>3.82</v>
      </c>
      <c r="E25" s="64" t="s">
        <v>912</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910</v>
      </c>
      <c r="D26" s="64" t="s">
        <v>911</v>
      </c>
      <c r="E26" s="64"/>
      <c r="F26" s="64" t="s">
        <v>913</v>
      </c>
      <c r="G26" s="64" t="s">
        <v>914</v>
      </c>
      <c r="H26" s="64" t="s">
        <v>915</v>
      </c>
      <c r="I26" s="64" t="s">
        <v>916</v>
      </c>
      <c r="J26" s="65" t="s">
        <v>917</v>
      </c>
      <c r="K26" s="65" t="s">
        <v>918</v>
      </c>
      <c r="L26" s="65" t="s">
        <v>919</v>
      </c>
      <c r="M26" s="65" t="s">
        <v>920</v>
      </c>
      <c r="N26" s="65" t="s">
        <v>921</v>
      </c>
      <c r="O26" s="65" t="s">
        <v>922</v>
      </c>
      <c r="P26" s="65" t="s">
        <v>923</v>
      </c>
    </row>
    <row r="27" spans="2:16" x14ac:dyDescent="0.25">
      <c r="B27" s="37" t="s">
        <v>807</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924</v>
      </c>
      <c r="D28" s="64" t="s">
        <v>925</v>
      </c>
      <c r="E28" s="64" t="s">
        <v>926</v>
      </c>
      <c r="F28" s="64" t="s">
        <v>927</v>
      </c>
      <c r="G28" s="64" t="s">
        <v>928</v>
      </c>
      <c r="H28" s="64" t="s">
        <v>929</v>
      </c>
      <c r="I28" s="64" t="s">
        <v>930</v>
      </c>
      <c r="J28" s="65" t="s">
        <v>931</v>
      </c>
      <c r="K28" s="65" t="s">
        <v>932</v>
      </c>
      <c r="L28" s="65" t="s">
        <v>933</v>
      </c>
      <c r="M28" s="65" t="s">
        <v>934</v>
      </c>
      <c r="N28" s="65" t="s">
        <v>935</v>
      </c>
      <c r="O28" s="65" t="s">
        <v>936</v>
      </c>
      <c r="P28" s="65" t="s">
        <v>937</v>
      </c>
    </row>
    <row r="29" spans="2:16" x14ac:dyDescent="0.25">
      <c r="B29" s="37" t="s">
        <v>822</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938</v>
      </c>
      <c r="D30" s="64" t="s">
        <v>939</v>
      </c>
      <c r="E30" s="64" t="s">
        <v>940</v>
      </c>
      <c r="F30" s="64" t="s">
        <v>941</v>
      </c>
      <c r="G30" s="64" t="s">
        <v>942</v>
      </c>
      <c r="H30" s="64" t="s">
        <v>943</v>
      </c>
      <c r="I30" s="64" t="s">
        <v>944</v>
      </c>
      <c r="J30" s="65" t="s">
        <v>945</v>
      </c>
      <c r="K30" s="65" t="s">
        <v>946</v>
      </c>
      <c r="L30" s="65" t="s">
        <v>947</v>
      </c>
      <c r="M30" s="65" t="s">
        <v>948</v>
      </c>
      <c r="N30" s="65" t="s">
        <v>949</v>
      </c>
      <c r="O30" s="65" t="s">
        <v>950</v>
      </c>
      <c r="P30" s="65" t="s">
        <v>951</v>
      </c>
    </row>
    <row r="31" spans="2:16" x14ac:dyDescent="0.25">
      <c r="B31" s="37" t="s">
        <v>837</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952</v>
      </c>
      <c r="D32" s="64" t="s">
        <v>953</v>
      </c>
      <c r="E32" s="64" t="s">
        <v>932</v>
      </c>
      <c r="F32" s="64" t="s">
        <v>954</v>
      </c>
      <c r="G32" s="64" t="s">
        <v>955</v>
      </c>
      <c r="H32" s="64" t="s">
        <v>956</v>
      </c>
      <c r="I32" s="64" t="s">
        <v>957</v>
      </c>
      <c r="J32" s="65" t="s">
        <v>958</v>
      </c>
      <c r="K32" s="65" t="s">
        <v>959</v>
      </c>
      <c r="L32" s="65" t="s">
        <v>960</v>
      </c>
      <c r="M32" s="65" t="s">
        <v>961</v>
      </c>
      <c r="N32" s="65" t="s">
        <v>962</v>
      </c>
      <c r="O32" s="65" t="s">
        <v>963</v>
      </c>
      <c r="P32" s="65"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81">
        <v>2015</v>
      </c>
      <c r="D34" s="81"/>
      <c r="E34" s="81"/>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 t="shared" ref="G36:G42" si="3">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 t="shared" si="3"/>
        <v>0.6801732739529337</v>
      </c>
      <c r="J37" s="4">
        <v>72543</v>
      </c>
      <c r="K37" s="4">
        <v>69161</v>
      </c>
      <c r="L37" s="7">
        <f t="shared" ref="L37:L42" si="4">K37/J37</f>
        <v>0.95337937499138437</v>
      </c>
      <c r="V37" s="37"/>
      <c r="W37" s="37"/>
      <c r="X37" s="37"/>
      <c r="Y37" s="4"/>
    </row>
    <row r="38" spans="1:26" x14ac:dyDescent="0.25">
      <c r="B38" t="s">
        <v>473</v>
      </c>
      <c r="C38" s="4">
        <v>68704</v>
      </c>
      <c r="D38" s="4">
        <v>126411</v>
      </c>
      <c r="E38" s="7">
        <f t="shared" si="2"/>
        <v>0.54349700579854598</v>
      </c>
      <c r="F38" s="4">
        <v>107988</v>
      </c>
      <c r="G38" s="7">
        <f t="shared" si="3"/>
        <v>0.63621883913027377</v>
      </c>
      <c r="J38" s="4">
        <v>69176</v>
      </c>
      <c r="K38" s="4">
        <v>51698</v>
      </c>
      <c r="L38" s="7">
        <f t="shared" si="4"/>
        <v>0.74734011795998612</v>
      </c>
      <c r="V38" s="37"/>
      <c r="W38" s="37"/>
      <c r="X38" s="37"/>
      <c r="Y38" s="4"/>
    </row>
    <row r="39" spans="1:26" x14ac:dyDescent="0.25">
      <c r="B39" t="s">
        <v>474</v>
      </c>
      <c r="C39" s="4">
        <v>54927</v>
      </c>
      <c r="D39" s="4">
        <v>83603</v>
      </c>
      <c r="E39" s="7">
        <f t="shared" si="2"/>
        <v>0.65699795461885335</v>
      </c>
      <c r="F39" s="4">
        <v>71419</v>
      </c>
      <c r="G39" s="7">
        <f t="shared" si="3"/>
        <v>0.76908105686161943</v>
      </c>
      <c r="J39" s="4">
        <v>47566</v>
      </c>
      <c r="K39" s="4">
        <v>38063</v>
      </c>
      <c r="L39" s="7">
        <f t="shared" si="4"/>
        <v>0.80021443888491783</v>
      </c>
      <c r="V39" s="37"/>
      <c r="W39" s="37"/>
      <c r="X39" s="37"/>
      <c r="Y39" s="4"/>
    </row>
    <row r="40" spans="1:26" x14ac:dyDescent="0.25">
      <c r="B40" t="s">
        <v>480</v>
      </c>
      <c r="C40" s="4">
        <v>23189</v>
      </c>
      <c r="D40" s="4">
        <v>34014</v>
      </c>
      <c r="E40" s="7">
        <f t="shared" si="2"/>
        <v>0.68174869171517616</v>
      </c>
      <c r="F40" s="4">
        <v>29057</v>
      </c>
      <c r="G40" s="7">
        <f t="shared" si="3"/>
        <v>0.79805210448428954</v>
      </c>
      <c r="J40" s="4">
        <v>34282</v>
      </c>
      <c r="K40" s="4">
        <v>14798</v>
      </c>
      <c r="L40" s="7">
        <f t="shared" si="4"/>
        <v>0.43165509596872992</v>
      </c>
      <c r="V40" s="37"/>
      <c r="W40" s="37"/>
      <c r="X40" s="37"/>
      <c r="Y40" s="4"/>
    </row>
    <row r="41" spans="1:26" ht="15.75" thickBot="1" x14ac:dyDescent="0.3">
      <c r="B41" t="s">
        <v>481</v>
      </c>
      <c r="C41" s="4">
        <v>11561</v>
      </c>
      <c r="D41" s="4">
        <v>24357</v>
      </c>
      <c r="E41" s="7">
        <f t="shared" si="2"/>
        <v>0.47464794514923841</v>
      </c>
      <c r="F41" s="4">
        <v>20807</v>
      </c>
      <c r="G41" s="7">
        <f t="shared" si="3"/>
        <v>0.55563031672033447</v>
      </c>
      <c r="J41" s="4">
        <v>14386</v>
      </c>
      <c r="K41" s="21">
        <v>7858</v>
      </c>
      <c r="L41" s="7">
        <f t="shared" si="4"/>
        <v>0.54622549701098289</v>
      </c>
      <c r="V41" s="37"/>
      <c r="W41" s="37"/>
      <c r="X41" s="37"/>
      <c r="Y41" s="4"/>
    </row>
    <row r="42" spans="1:26" ht="15.75" thickBot="1" x14ac:dyDescent="0.3">
      <c r="B42" t="s">
        <v>144</v>
      </c>
      <c r="C42" s="4">
        <f>SUM(C36:C41)</f>
        <v>328035</v>
      </c>
      <c r="D42" s="61">
        <f>SUM(D36:D41)</f>
        <v>570765</v>
      </c>
      <c r="E42" s="62">
        <f t="shared" si="2"/>
        <v>0.57472865364905001</v>
      </c>
      <c r="F42" s="4">
        <f>SUM(F36:F41)</f>
        <v>487583</v>
      </c>
      <c r="G42" s="63">
        <f t="shared" si="3"/>
        <v>0.67277776296548486</v>
      </c>
      <c r="I42" s="4">
        <f>SUM(Population!E94:E100)*0.15</f>
        <v>362750.85</v>
      </c>
      <c r="J42" s="4">
        <f>SUM(J36:J41)</f>
        <v>324025</v>
      </c>
      <c r="K42" s="4">
        <f>SUM(K36:K41)</f>
        <v>237647</v>
      </c>
      <c r="L42" s="7">
        <f t="shared" si="4"/>
        <v>0.73342180387315792</v>
      </c>
      <c r="M42" s="62">
        <f>K42/I42</f>
        <v>0.65512458482178615</v>
      </c>
      <c r="V42" s="37"/>
      <c r="W42" s="37"/>
      <c r="X42" s="37"/>
      <c r="Y42" s="60"/>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5">D50/C50</f>
        <v>0.78531813820700624</v>
      </c>
    </row>
    <row r="51" spans="1:12" s="37" customFormat="1" x14ac:dyDescent="0.25">
      <c r="B51" s="37" t="s">
        <v>472</v>
      </c>
      <c r="C51" s="40">
        <v>112862</v>
      </c>
      <c r="D51" s="4">
        <v>101527</v>
      </c>
      <c r="E51" s="7">
        <f t="shared" si="5"/>
        <v>0.8995676135457461</v>
      </c>
    </row>
    <row r="52" spans="1:12" s="37" customFormat="1" x14ac:dyDescent="0.25">
      <c r="B52" s="37" t="s">
        <v>473</v>
      </c>
      <c r="C52" s="40">
        <v>113605</v>
      </c>
      <c r="D52" s="4">
        <v>80123</v>
      </c>
      <c r="E52" s="7">
        <f t="shared" si="5"/>
        <v>0.7052770564675851</v>
      </c>
    </row>
    <row r="53" spans="1:12" s="37" customFormat="1" x14ac:dyDescent="0.25">
      <c r="B53" s="37" t="s">
        <v>474</v>
      </c>
      <c r="C53" s="40">
        <v>79146</v>
      </c>
      <c r="D53" s="4">
        <v>65820</v>
      </c>
      <c r="E53" s="7">
        <f t="shared" si="5"/>
        <v>0.83162762489576225</v>
      </c>
    </row>
    <row r="54" spans="1:12" s="37" customFormat="1" x14ac:dyDescent="0.25">
      <c r="B54" s="37" t="s">
        <v>480</v>
      </c>
      <c r="C54" s="40">
        <v>34950</v>
      </c>
      <c r="D54" s="4">
        <v>27571</v>
      </c>
      <c r="E54" s="7">
        <f t="shared" si="5"/>
        <v>0.78886981402002865</v>
      </c>
    </row>
    <row r="55" spans="1:12" s="37" customFormat="1" x14ac:dyDescent="0.25">
      <c r="B55" s="37" t="s">
        <v>481</v>
      </c>
      <c r="C55" s="40">
        <v>17537</v>
      </c>
      <c r="D55" s="4">
        <v>13439</v>
      </c>
      <c r="E55" s="7">
        <f t="shared" si="5"/>
        <v>0.76632263214917029</v>
      </c>
    </row>
    <row r="56" spans="1:12" s="37" customFormat="1" x14ac:dyDescent="0.25">
      <c r="B56" s="37" t="s">
        <v>144</v>
      </c>
      <c r="C56" s="40">
        <f>SUM(C50:C55)</f>
        <v>486299</v>
      </c>
      <c r="D56" s="4">
        <f>SUM(D50:D55)</f>
        <v>389157</v>
      </c>
      <c r="E56" s="7">
        <f t="shared" si="5"/>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6">D190/C190*100</f>
        <v>0</v>
      </c>
      <c r="H190" s="37"/>
      <c r="I190" s="37"/>
      <c r="J190" s="37"/>
      <c r="K190" s="37"/>
      <c r="L190" s="37"/>
      <c r="M190" s="37"/>
      <c r="N190" s="37"/>
    </row>
    <row r="191" spans="2:14" x14ac:dyDescent="0.25">
      <c r="B191" s="37">
        <v>2005</v>
      </c>
      <c r="C191" s="37">
        <v>8373</v>
      </c>
      <c r="D191">
        <v>10</v>
      </c>
      <c r="E191" s="8">
        <f t="shared" si="6"/>
        <v>0.11943150603129105</v>
      </c>
      <c r="J191" s="37"/>
      <c r="K191" s="37"/>
      <c r="L191" s="37"/>
    </row>
    <row r="192" spans="2:14" x14ac:dyDescent="0.25">
      <c r="B192" s="37">
        <v>2006</v>
      </c>
      <c r="C192" s="37">
        <v>8568</v>
      </c>
      <c r="D192">
        <v>93</v>
      </c>
      <c r="E192" s="8">
        <f t="shared" si="6"/>
        <v>1.0854341736694677</v>
      </c>
      <c r="J192" s="37"/>
      <c r="K192" s="37"/>
      <c r="L192" s="37"/>
      <c r="M192" s="37"/>
      <c r="N192" s="37"/>
    </row>
    <row r="193" spans="2:14" x14ac:dyDescent="0.25">
      <c r="B193" s="37">
        <v>2007</v>
      </c>
      <c r="C193">
        <v>8702</v>
      </c>
      <c r="D193">
        <v>412</v>
      </c>
      <c r="E193" s="8">
        <f t="shared" si="6"/>
        <v>4.7345437830383821</v>
      </c>
      <c r="H193" s="37"/>
      <c r="I193" s="37"/>
      <c r="J193" s="37"/>
      <c r="K193" s="37"/>
      <c r="L193" s="37"/>
      <c r="M193" s="37"/>
      <c r="N193" s="37"/>
    </row>
    <row r="194" spans="2:14" x14ac:dyDescent="0.25">
      <c r="B194" s="37">
        <v>2008</v>
      </c>
      <c r="C194" s="37">
        <v>9098</v>
      </c>
      <c r="D194">
        <v>735</v>
      </c>
      <c r="E194" s="8">
        <f t="shared" si="6"/>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57" workbookViewId="0">
      <selection activeCell="R77" sqref="R77"/>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1"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1245</v>
      </c>
    </row>
    <row r="96" spans="1:25" x14ac:dyDescent="0.25">
      <c r="B96" t="s">
        <v>239</v>
      </c>
      <c r="C96">
        <v>2003</v>
      </c>
      <c r="D96">
        <v>17.8</v>
      </c>
      <c r="E96">
        <v>17.100000000000001</v>
      </c>
      <c r="L96" t="s">
        <v>490</v>
      </c>
      <c r="M96" t="s">
        <v>1246</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4" t="s">
        <v>150</v>
      </c>
      <c r="B166" s="74"/>
      <c r="C166" s="74"/>
      <c r="D166" s="74" t="s">
        <v>599</v>
      </c>
      <c r="E166" s="74"/>
      <c r="F166" s="74"/>
      <c r="J166" s="37" t="s">
        <v>150</v>
      </c>
      <c r="K166" s="37"/>
      <c r="L166" s="37"/>
      <c r="M166" s="37" t="s">
        <v>599</v>
      </c>
      <c r="N166" s="37"/>
      <c r="O166" s="37"/>
    </row>
    <row r="167" spans="1:15" x14ac:dyDescent="0.25">
      <c r="A167" s="74"/>
      <c r="B167" s="74"/>
      <c r="C167" s="74" t="s">
        <v>600</v>
      </c>
      <c r="D167" s="74" t="s">
        <v>601</v>
      </c>
      <c r="E167" s="74" t="s">
        <v>491</v>
      </c>
      <c r="F167" s="74" t="s">
        <v>492</v>
      </c>
      <c r="J167" s="37"/>
      <c r="K167" s="37"/>
      <c r="L167" s="37" t="s">
        <v>600</v>
      </c>
      <c r="M167" s="37" t="s">
        <v>601</v>
      </c>
      <c r="N167" s="37" t="s">
        <v>491</v>
      </c>
      <c r="O167" s="37" t="s">
        <v>492</v>
      </c>
    </row>
    <row r="168" spans="1:15" x14ac:dyDescent="0.25">
      <c r="A168" s="74" t="s">
        <v>602</v>
      </c>
      <c r="B168" s="74"/>
      <c r="C168" s="74"/>
      <c r="D168" s="74">
        <v>0</v>
      </c>
      <c r="E168" s="74">
        <v>0</v>
      </c>
      <c r="F168" s="74">
        <v>0</v>
      </c>
      <c r="J168" s="37" t="s">
        <v>602</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603</v>
      </c>
      <c r="B172" s="74"/>
      <c r="C172" s="74"/>
      <c r="D172" s="74">
        <f t="shared" si="0"/>
        <v>49.92</v>
      </c>
      <c r="E172" s="74">
        <f t="shared" si="1"/>
        <v>29.951999999999998</v>
      </c>
      <c r="F172" s="74">
        <f t="shared" si="2"/>
        <v>17.9712</v>
      </c>
      <c r="J172" s="37" t="s">
        <v>603</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604</v>
      </c>
      <c r="B178" s="74"/>
      <c r="C178" s="74"/>
      <c r="D178" s="74">
        <f t="shared" si="0"/>
        <v>22.061731576</v>
      </c>
      <c r="E178" s="74">
        <f t="shared" si="1"/>
        <v>13.237038944</v>
      </c>
      <c r="F178" s="74">
        <f t="shared" si="2"/>
        <v>7.9422233664000004</v>
      </c>
      <c r="J178" s="37" t="s">
        <v>604</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605</v>
      </c>
      <c r="B185" s="74"/>
      <c r="C185" s="74"/>
      <c r="D185" s="74"/>
      <c r="E185" s="74"/>
      <c r="F185" s="74"/>
      <c r="G185" s="72"/>
      <c r="H185" s="72"/>
      <c r="I185" s="72"/>
      <c r="J185" s="72" t="s">
        <v>605</v>
      </c>
      <c r="K185" s="72"/>
      <c r="L185" s="72"/>
      <c r="M185" s="72"/>
      <c r="N185" s="72"/>
      <c r="O185" s="72"/>
    </row>
    <row r="186" spans="1:15" x14ac:dyDescent="0.25">
      <c r="A186" s="74" t="s">
        <v>606</v>
      </c>
      <c r="B186" s="74"/>
      <c r="C186" s="74"/>
      <c r="D186" s="74" t="s">
        <v>599</v>
      </c>
      <c r="E186" s="74"/>
      <c r="F186" s="74"/>
      <c r="G186" s="72"/>
      <c r="H186" s="72"/>
      <c r="I186" s="72"/>
      <c r="J186" s="72" t="s">
        <v>606</v>
      </c>
      <c r="K186" s="72"/>
      <c r="L186" s="72"/>
      <c r="M186" s="72" t="s">
        <v>599</v>
      </c>
      <c r="N186" s="72"/>
      <c r="O186" s="72"/>
    </row>
    <row r="187" spans="1:15" x14ac:dyDescent="0.25">
      <c r="A187" s="74"/>
      <c r="B187" s="74"/>
      <c r="C187" s="74" t="s">
        <v>600</v>
      </c>
      <c r="D187" s="74" t="s">
        <v>601</v>
      </c>
      <c r="E187" s="74" t="s">
        <v>491</v>
      </c>
      <c r="F187" s="74" t="s">
        <v>492</v>
      </c>
      <c r="G187" s="72"/>
      <c r="H187" s="72"/>
      <c r="I187" s="72"/>
      <c r="J187" s="72"/>
      <c r="K187" s="72"/>
      <c r="L187" s="72" t="s">
        <v>600</v>
      </c>
      <c r="M187" s="72" t="s">
        <v>601</v>
      </c>
      <c r="N187" s="72" t="s">
        <v>491</v>
      </c>
      <c r="O187" s="72" t="s">
        <v>492</v>
      </c>
    </row>
    <row r="188" spans="1:15" x14ac:dyDescent="0.25">
      <c r="A188" s="74" t="s">
        <v>602</v>
      </c>
      <c r="B188" s="74"/>
      <c r="C188" s="74"/>
      <c r="D188" s="75">
        <v>0</v>
      </c>
      <c r="E188" s="75">
        <v>0</v>
      </c>
      <c r="F188" s="75">
        <v>0</v>
      </c>
      <c r="G188" s="72"/>
      <c r="H188" s="72"/>
      <c r="I188" s="72"/>
      <c r="J188" s="72" t="s">
        <v>602</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603</v>
      </c>
      <c r="B192" s="74">
        <v>1</v>
      </c>
      <c r="C192" s="74">
        <v>0.4</v>
      </c>
      <c r="D192" s="75">
        <f t="shared" si="3"/>
        <v>49.92</v>
      </c>
      <c r="E192" s="75">
        <f t="shared" si="4"/>
        <v>29.951999999999998</v>
      </c>
      <c r="F192" s="75">
        <f t="shared" si="5"/>
        <v>17.9712</v>
      </c>
      <c r="G192" s="72"/>
      <c r="H192" s="72"/>
      <c r="I192" s="72"/>
      <c r="J192" s="72" t="s">
        <v>603</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604</v>
      </c>
      <c r="B198" s="74">
        <v>30</v>
      </c>
      <c r="C198" s="74">
        <v>0.17677669500000001</v>
      </c>
      <c r="D198" s="75">
        <f t="shared" si="3"/>
        <v>22.061731576</v>
      </c>
      <c r="E198" s="75">
        <f t="shared" si="4"/>
        <v>13.237038944</v>
      </c>
      <c r="F198" s="75">
        <f t="shared" si="5"/>
        <v>7.9422233664000004</v>
      </c>
      <c r="G198" s="72"/>
      <c r="H198" s="72"/>
      <c r="I198" s="72"/>
      <c r="J198" s="72" t="s">
        <v>604</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Q92" workbookViewId="0">
      <selection activeCell="AE113" sqref="AE113"/>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c r="AE110">
        <f>1-0.335</f>
        <v>0.66500000000000004</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c r="AE112">
        <f>1-0.4249</f>
        <v>0.57509999999999994</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abSelected="1" topLeftCell="A96" workbookViewId="0">
      <selection activeCell="I115" sqref="I115"/>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4" t="s">
        <v>1043</v>
      </c>
      <c r="C93" s="64" t="s">
        <v>217</v>
      </c>
      <c r="D93" s="64" t="s">
        <v>215</v>
      </c>
      <c r="E93" s="64"/>
      <c r="F93" s="64" t="s">
        <v>1077</v>
      </c>
      <c r="G93" s="64" t="s">
        <v>217</v>
      </c>
      <c r="H93" s="64" t="s">
        <v>215</v>
      </c>
      <c r="I93" s="64"/>
      <c r="J93" s="64">
        <v>2000</v>
      </c>
      <c r="K93" s="64" t="s">
        <v>223</v>
      </c>
      <c r="L93" s="64" t="s">
        <v>222</v>
      </c>
      <c r="M93" s="64"/>
      <c r="N93" s="64">
        <v>2020</v>
      </c>
      <c r="O93" s="64" t="s">
        <v>223</v>
      </c>
      <c r="P93" s="64"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7.5936050056000001E-2</v>
      </c>
      <c r="H94" s="64">
        <f>J118</f>
        <v>6.3025760164000008E-2</v>
      </c>
      <c r="I94" s="64"/>
      <c r="J94" s="64"/>
      <c r="K94" s="64">
        <f>O114</f>
        <v>5.8160554439999998E-2</v>
      </c>
      <c r="L94" s="64">
        <f>O118</f>
        <v>5.073173366E-2</v>
      </c>
      <c r="M94" s="64"/>
      <c r="N94" s="64"/>
      <c r="O94" s="64">
        <f>S114</f>
        <v>2.9277781899999997E-2</v>
      </c>
      <c r="P94" s="64">
        <f>S118</f>
        <v>2.1959909520000001E-2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1043</v>
      </c>
      <c r="G112" t="s">
        <v>1050</v>
      </c>
      <c r="J112" s="37"/>
      <c r="L112" s="37" t="s">
        <v>1053</v>
      </c>
      <c r="Q112" t="s">
        <v>1057</v>
      </c>
    </row>
    <row r="113" spans="2:19" x14ac:dyDescent="0.25">
      <c r="B113" t="s">
        <v>217</v>
      </c>
      <c r="C113" t="s">
        <v>1080</v>
      </c>
      <c r="D113" t="s">
        <v>1083</v>
      </c>
      <c r="E113" t="s">
        <v>1082</v>
      </c>
      <c r="G113" s="37" t="s">
        <v>217</v>
      </c>
      <c r="H113" s="37" t="s">
        <v>1080</v>
      </c>
      <c r="J113" s="37" t="s">
        <v>1082</v>
      </c>
      <c r="L113" s="37" t="s">
        <v>217</v>
      </c>
      <c r="M113" t="s">
        <v>1080</v>
      </c>
      <c r="N113" s="37" t="s">
        <v>1083</v>
      </c>
      <c r="O113" t="s">
        <v>1125</v>
      </c>
      <c r="Q113" s="37" t="s">
        <v>217</v>
      </c>
      <c r="S113" t="s">
        <v>1125</v>
      </c>
    </row>
    <row r="114" spans="2:19" x14ac:dyDescent="0.25">
      <c r="B114" t="s">
        <v>1078</v>
      </c>
      <c r="C114">
        <v>0.17136388999999999</v>
      </c>
      <c r="D114">
        <v>0.5</v>
      </c>
      <c r="E114">
        <f>(C114*D114)+(C115*D115)</f>
        <v>0.103242926</v>
      </c>
      <c r="G114" s="37" t="s">
        <v>1078</v>
      </c>
      <c r="H114">
        <v>8.5002657999999995E-2</v>
      </c>
      <c r="I114">
        <v>0.88</v>
      </c>
      <c r="J114">
        <f>(H114*I114)+(H115*I115)</f>
        <v>7.5936050056000001E-2</v>
      </c>
      <c r="L114" s="37" t="s">
        <v>1078</v>
      </c>
      <c r="M114" s="37">
        <v>7.0362258999999996E-2</v>
      </c>
      <c r="N114" s="37">
        <v>0.8</v>
      </c>
      <c r="O114">
        <f>(M114*N114)+(M115*N115)</f>
        <v>5.8160554439999998E-2</v>
      </c>
      <c r="Q114" s="37" t="s">
        <v>1078</v>
      </c>
      <c r="R114" s="37">
        <v>3.5942957999999997E-2</v>
      </c>
      <c r="S114">
        <f>(R114*N114)+(R115*N115)</f>
        <v>2.9277781899999997E-2</v>
      </c>
    </row>
    <row r="115" spans="2:19" x14ac:dyDescent="0.25">
      <c r="B115" t="s">
        <v>1079</v>
      </c>
      <c r="C115">
        <v>3.5121962E-2</v>
      </c>
      <c r="D115">
        <f>1-D114</f>
        <v>0.5</v>
      </c>
      <c r="G115" s="37" t="s">
        <v>1079</v>
      </c>
      <c r="H115">
        <v>9.4475918000000002E-3</v>
      </c>
      <c r="I115">
        <f>1-I114</f>
        <v>0.12</v>
      </c>
      <c r="L115" s="37" t="s">
        <v>1079</v>
      </c>
      <c r="M115" s="37">
        <v>9.3537362000000006E-3</v>
      </c>
      <c r="N115" s="37">
        <f>1-N114</f>
        <v>0.19999999999999996</v>
      </c>
      <c r="Q115" s="37" t="s">
        <v>1079</v>
      </c>
      <c r="R115" s="37">
        <v>2.6170774999999999E-3</v>
      </c>
    </row>
    <row r="116" spans="2:19" x14ac:dyDescent="0.25">
      <c r="L116" s="37"/>
      <c r="N116" s="37"/>
      <c r="Q116" s="37"/>
    </row>
    <row r="117" spans="2:19" x14ac:dyDescent="0.25">
      <c r="B117" s="37" t="s">
        <v>1081</v>
      </c>
      <c r="C117" s="37" t="s">
        <v>1080</v>
      </c>
      <c r="D117" s="37" t="s">
        <v>1083</v>
      </c>
      <c r="E117" t="s">
        <v>1082</v>
      </c>
      <c r="G117" s="37" t="s">
        <v>1081</v>
      </c>
      <c r="H117" s="37" t="s">
        <v>1080</v>
      </c>
      <c r="J117" s="37" t="s">
        <v>1082</v>
      </c>
      <c r="L117" s="37" t="s">
        <v>1081</v>
      </c>
      <c r="N117" s="37" t="s">
        <v>1083</v>
      </c>
      <c r="Q117" s="37" t="s">
        <v>1081</v>
      </c>
    </row>
    <row r="118" spans="2:19" x14ac:dyDescent="0.25">
      <c r="B118" s="37" t="s">
        <v>1078</v>
      </c>
      <c r="C118" s="37">
        <v>0.14335649</v>
      </c>
      <c r="D118" s="37">
        <v>0.5</v>
      </c>
      <c r="E118">
        <f>(C118*D118)+(C119*D119)</f>
        <v>8.7651773500000002E-2</v>
      </c>
      <c r="G118" s="37" t="s">
        <v>1078</v>
      </c>
      <c r="H118">
        <v>7.0442296000000001E-2</v>
      </c>
      <c r="I118">
        <f>I114</f>
        <v>0.88</v>
      </c>
      <c r="J118">
        <f>(H118*I118)+(H119*I119)</f>
        <v>6.3025760164000008E-2</v>
      </c>
      <c r="L118" s="37" t="s">
        <v>1078</v>
      </c>
      <c r="M118" s="37">
        <v>6.1459527999999999E-2</v>
      </c>
      <c r="N118" s="37">
        <v>0.8</v>
      </c>
      <c r="O118">
        <f>(M118*N118)+(M119*N119)</f>
        <v>5.073173366E-2</v>
      </c>
      <c r="Q118" s="37" t="s">
        <v>1078</v>
      </c>
      <c r="R118" s="37">
        <v>2.6885009000000001E-2</v>
      </c>
      <c r="S118">
        <f>(R118*N118)+(R119*N119)</f>
        <v>2.1959909520000001E-2</v>
      </c>
    </row>
    <row r="119" spans="2:19" x14ac:dyDescent="0.25">
      <c r="B119" s="37" t="s">
        <v>1079</v>
      </c>
      <c r="C119" s="37">
        <v>3.1947057000000001E-2</v>
      </c>
      <c r="D119" s="37">
        <f>1-D118</f>
        <v>0.5</v>
      </c>
      <c r="G119" s="37" t="s">
        <v>1079</v>
      </c>
      <c r="H119">
        <v>8.6378306999999998E-3</v>
      </c>
      <c r="I119">
        <f>1-I118</f>
        <v>0.12</v>
      </c>
      <c r="L119" s="37" t="s">
        <v>1079</v>
      </c>
      <c r="M119" s="37">
        <v>7.8205562999999999E-3</v>
      </c>
      <c r="N119" s="37">
        <f>1-N118</f>
        <v>0.19999999999999996</v>
      </c>
      <c r="Q119" s="37" t="s">
        <v>1079</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row>
    <row r="124" spans="2:19" x14ac:dyDescent="0.25">
      <c r="B124">
        <v>2</v>
      </c>
      <c r="E124">
        <v>100</v>
      </c>
      <c r="F124">
        <v>82.863611000000006</v>
      </c>
      <c r="G124">
        <v>79.95327840327522</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6" t="s">
        <v>1188</v>
      </c>
      <c r="D222" s="66" t="s">
        <v>1182</v>
      </c>
      <c r="E222" s="66" t="s">
        <v>1185</v>
      </c>
      <c r="F222" s="66" t="s">
        <v>577</v>
      </c>
      <c r="G222" s="67" t="s">
        <v>1188</v>
      </c>
      <c r="H222" s="67" t="s">
        <v>1183</v>
      </c>
      <c r="I222" s="67" t="s">
        <v>576</v>
      </c>
      <c r="J222" s="67" t="s">
        <v>577</v>
      </c>
      <c r="K222" s="68" t="s">
        <v>646</v>
      </c>
      <c r="L222" s="68" t="s">
        <v>576</v>
      </c>
      <c r="M222" s="68" t="s">
        <v>577</v>
      </c>
      <c r="N222" s="69" t="s">
        <v>1212</v>
      </c>
      <c r="O222" s="69" t="s">
        <v>1186</v>
      </c>
      <c r="P222" s="69" t="s">
        <v>1204</v>
      </c>
    </row>
    <row r="223" spans="1:17" x14ac:dyDescent="0.25">
      <c r="A223" t="s">
        <v>1215</v>
      </c>
      <c r="B223" t="s">
        <v>1187</v>
      </c>
      <c r="C223" s="66" t="s">
        <v>1189</v>
      </c>
      <c r="D223" s="66">
        <v>22.2</v>
      </c>
      <c r="E223" s="66">
        <v>16.100000000000001</v>
      </c>
      <c r="F223" s="66">
        <v>29.8</v>
      </c>
      <c r="G223" s="67" t="s">
        <v>1190</v>
      </c>
      <c r="H223" s="67">
        <v>76.900000000000006</v>
      </c>
      <c r="I223" s="67">
        <v>46</v>
      </c>
      <c r="J223" s="67">
        <v>93.8</v>
      </c>
      <c r="K223" s="68">
        <v>26.5</v>
      </c>
      <c r="L223" s="68">
        <v>19.7</v>
      </c>
      <c r="M223" s="68">
        <v>33.299999999999997</v>
      </c>
      <c r="N223" s="69">
        <v>7.8</v>
      </c>
      <c r="O223" s="69" t="s">
        <v>1210</v>
      </c>
      <c r="P223" s="69" t="s">
        <v>1211</v>
      </c>
    </row>
    <row r="224" spans="1:17" x14ac:dyDescent="0.25">
      <c r="A224" t="s">
        <v>1216</v>
      </c>
      <c r="B224" t="s">
        <v>1191</v>
      </c>
      <c r="C224" s="66" t="s">
        <v>1193</v>
      </c>
      <c r="D224" s="66">
        <v>15.8</v>
      </c>
      <c r="E224" s="66">
        <v>13.8</v>
      </c>
      <c r="F224" s="66">
        <v>17.7</v>
      </c>
      <c r="G224" s="67" t="s">
        <v>1194</v>
      </c>
      <c r="H224" s="67">
        <v>25.7</v>
      </c>
      <c r="I224" s="67">
        <v>18.5</v>
      </c>
      <c r="J224" s="67">
        <v>33</v>
      </c>
      <c r="K224" s="68">
        <v>16.2</v>
      </c>
      <c r="L224" s="68">
        <v>14.5</v>
      </c>
      <c r="M224" s="68">
        <v>17.899999999999999</v>
      </c>
      <c r="N224" s="70">
        <f>140/(1813)*100</f>
        <v>7.7220077220077217</v>
      </c>
      <c r="O224" s="69" t="s">
        <v>1205</v>
      </c>
      <c r="P224" s="69">
        <v>2009</v>
      </c>
      <c r="Q224" t="s">
        <v>1218</v>
      </c>
    </row>
    <row r="225" spans="1:18" x14ac:dyDescent="0.25">
      <c r="A225" t="s">
        <v>1217</v>
      </c>
      <c r="B225" t="s">
        <v>1195</v>
      </c>
      <c r="C225" s="66" t="s">
        <v>1196</v>
      </c>
      <c r="D225" s="66">
        <v>38.700000000000003</v>
      </c>
      <c r="E225" s="66">
        <v>35.6</v>
      </c>
      <c r="F225" s="66">
        <v>41.8</v>
      </c>
      <c r="G225" s="67" t="s">
        <v>1197</v>
      </c>
      <c r="H225" s="67">
        <v>74.099999999999994</v>
      </c>
      <c r="I225" s="67">
        <v>69.599999999999994</v>
      </c>
      <c r="J225" s="67">
        <v>78.2</v>
      </c>
      <c r="K225" s="68">
        <v>49.3</v>
      </c>
      <c r="L225" s="68" t="s">
        <v>531</v>
      </c>
      <c r="M225" s="68" t="s">
        <v>531</v>
      </c>
      <c r="N225" s="69">
        <v>30</v>
      </c>
      <c r="O225" s="69" t="s">
        <v>1213</v>
      </c>
      <c r="P225" s="69">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2020-03-25T00:13:20Z</dcterms:modified>
</cp:coreProperties>
</file>