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iEKEax9bbls8Vwh0/mEgE8BAucA=="/>
    </ext>
  </extLst>
</workbook>
</file>

<file path=xl/calcChain.xml><?xml version="1.0" encoding="utf-8"?>
<calcChain xmlns="http://schemas.openxmlformats.org/spreadsheetml/2006/main">
  <c r="H35" i="1" l="1"/>
  <c r="D35" i="1"/>
  <c r="H34" i="1"/>
  <c r="D34" i="1"/>
  <c r="H33" i="1"/>
  <c r="C33" i="1"/>
  <c r="D33" i="1" s="1"/>
  <c r="V28" i="1"/>
  <c r="T26" i="1"/>
  <c r="T27" i="1" s="1"/>
  <c r="U25" i="1"/>
  <c r="U26" i="1" s="1"/>
  <c r="U27" i="1" s="1"/>
  <c r="U24" i="1"/>
  <c r="U28" i="1" s="1"/>
  <c r="T24" i="1"/>
  <c r="T28" i="1" s="1"/>
</calcChain>
</file>

<file path=xl/sharedStrings.xml><?xml version="1.0" encoding="utf-8"?>
<sst xmlns="http://schemas.openxmlformats.org/spreadsheetml/2006/main" count="50" uniqueCount="46">
  <si>
    <r>
      <rPr>
        <b/>
        <sz val="11"/>
        <color rgb="FFFF0000"/>
        <rFont val="Calibri"/>
        <family val="2"/>
      </rPr>
      <t xml:space="preserve">**THIS ONE WAS CITED IN THE APPENDIX BUT IS NOT REALLY USEFUL** </t>
    </r>
    <r>
      <rPr>
        <b/>
        <sz val="11"/>
        <color theme="1"/>
        <rFont val="Calibri"/>
        <family val="2"/>
      </rPr>
      <t xml:space="preserve">Sankaranarayanan et al. 2007 Lancet. Effect of visual screening on cervical cancer incidence and mortality in Tamil Nadu, India </t>
    </r>
  </si>
  <si>
    <t>Cluster RCT to evaluate the impact of VIA screening to reduce cancer incidence and mortality. The intervention group received VIA by trained nurses or existing care.</t>
  </si>
  <si>
    <r>
      <t>Provides estimates of the cervical cancer mortality rates for the control group: 56.7 per 100,000. But some of these women may have been diagnosed and treated,</t>
    </r>
    <r>
      <rPr>
        <sz val="11"/>
        <color rgb="FFFF0000"/>
        <rFont val="Calibri"/>
        <family val="2"/>
      </rPr>
      <t xml:space="preserve"> so it does not seem like an appropriate measure for undetected mortality rate.</t>
    </r>
  </si>
  <si>
    <t>Coghill et al. Elevated cancer-specific mortality among HIV-infected patients in the United States. J Clin Oncol 2015;33;21:2376-83. https://www.ncbi.nlm.nih.gov/pubmed/?term=Elevated+Cancer-Specific+Mortality+Among+HIV-Infected+Patients+in+the+United+States.</t>
  </si>
  <si>
    <t>Analysis of data from cancer registries and HIV/AIDS registries from 6 US states from 1996-2010.</t>
  </si>
  <si>
    <t>WLHIV had a non-significant 1.27 higher hazard of cervical cancer mortality than HIV-negative women (95% CI 0.95, 1.70). Using registry data from three states that provided data on treatment the hazard ratio was 1.67 (95% CI 1.17-2.37) after adjustment for treatment</t>
  </si>
  <si>
    <t>Sankaranarayanan et al. Cancer survival in Africa, Asia, and Central America: a population-based study. Lancet Oncol 2010;11;2:165-73. https://www.ncbi.nlm.nih.gov/pubmed/20005175</t>
  </si>
  <si>
    <t xml:space="preserve">Analysis of data from cancer registries in sub-Saharan Africa, Central America and Asia to estimate 5-year age-standardized relative survival </t>
  </si>
  <si>
    <t>In countries with less developed health systems, the 5-year survival for local, regional, and distant cervical cancer is 73.2%, 47.2%, and 7.4%, respecitvely. Using the formula below, this corresponds to mortality rates per month of 0.0052, 0.012513, and 0.043395</t>
  </si>
  <si>
    <t>The 5-year age-standardized relative survival was lowest in the two African sites - 22% in the Gambia and 13% in Uganda.</t>
  </si>
  <si>
    <t>Monthly mortality rates by stage for HIV-negative</t>
  </si>
  <si>
    <t>Yearly mortality rates by stage for HIV-negative</t>
  </si>
  <si>
    <t>Local</t>
  </si>
  <si>
    <t>Regional</t>
  </si>
  <si>
    <t>Distant</t>
  </si>
  <si>
    <t>Dryden-Peterson et al. HIV infection and survival among women with cervical cancer. J Clin Oncol. 2016;34;31:3749-57 https://ascopubs.org/doi/10.1200/JCO.2016.67.9613</t>
  </si>
  <si>
    <t>Cohort study of cervical cancer patients in Botswana 2010 to 2015 to evalute the effect of HIV on survival. N = 327 ( 231 HIV-positive and 96 HIV-negative)</t>
  </si>
  <si>
    <t>Most patients had been on ART for several years before cancer diagnosis. Most patients (96.9%) had symptomatic cancer and only 3.1% were detected through screening</t>
  </si>
  <si>
    <t>Median survival among HIV-negative was 30.5 months, 21.7 months for HIV positive, corresponding to hazard rates of 0.0227 and 0.031942</t>
  </si>
  <si>
    <t xml:space="preserve">WLHIV had nearly double the risk of death (HR 1.95, 95% CI 1.20-3.17). </t>
  </si>
  <si>
    <t xml:space="preserve">Higher relative risk of mortality with HIV for more localized disease: HR for stages I, II, III, and IV: 4.03 (1.45-11.1), 2.44 (1.30-4.55), 1.47 (0.95-2.29), 0.89 (0.46-1.72). </t>
  </si>
  <si>
    <t>The effect of HIV on increasing mortality increased with lower CD4. HR for CD4 &lt;250, 250-350, 350-500, and &gt;500: 2.75 (1.55-4.87), 2.27 (1.37-3.76), 1.87 (1.13-3.08), and 1.54 (0.88-2.69). The median CD4 in the cohort was 397 (IQR 264-555), so we could assume that the stage-based estimates above correspond to CD4 350-500 and then use the relative HRs by CD4 count to calculate the joint dist of risk by CD4 and stage (see to the right).</t>
  </si>
  <si>
    <t>For those not on ART, the HR was 1.53 (0.80-2.91)</t>
  </si>
  <si>
    <t>Relative rates for HIV-positive women (relative to HIV-negative)</t>
  </si>
  <si>
    <t xml:space="preserve">Limitations - this is not restricted to untreated persons. There may be effect modification in terms of response to treatment </t>
  </si>
  <si>
    <t xml:space="preserve">Took the rates by stage (averaging the HRs for stages II and III to get the estimates for stages 2-3) to indicate the risks for women with CD4 between 350-500 since the median CD4 in the cohort was 397. Then calculated the RRs for other CD4 counts using the HRs provided by CD4 count. Set the RR for stage 4 to 1 for all CD4 counts, since the Dryden-Peterson et al. article showed no significant difference in mortality for stage 4 disease. </t>
  </si>
  <si>
    <t xml:space="preserve"> </t>
  </si>
  <si>
    <t>Stage 1</t>
  </si>
  <si>
    <t>Stage 2-3</t>
  </si>
  <si>
    <t>Stage 4</t>
  </si>
  <si>
    <t>HIV + CD4 &gt;500</t>
  </si>
  <si>
    <t>HIV + CD4 350-500</t>
  </si>
  <si>
    <t>HIV + CD4 250-350</t>
  </si>
  <si>
    <t>Transformation of estimates provided as t-year survival to mortality rates:</t>
  </si>
  <si>
    <t>HIV + CD4 &lt;250</t>
  </si>
  <si>
    <t>Probabiltiy of surviving to time is</t>
  </si>
  <si>
    <t>HIV + on ART</t>
  </si>
  <si>
    <t>S(t) = e^(-ht)</t>
  </si>
  <si>
    <t>HIV negative</t>
  </si>
  <si>
    <t>where h is the hazard rate and mean survival is 1/h and median is ln(2)/h</t>
  </si>
  <si>
    <t xml:space="preserve">So the hazard rate per time unit 5 is -ln(S(t)) / (t). </t>
  </si>
  <si>
    <t>Survival estimate at time t</t>
  </si>
  <si>
    <t>time t expressed in desired units (e.g. months)</t>
  </si>
  <si>
    <t>Monthly hazard ratio</t>
  </si>
  <si>
    <t>time t expressed in desired units (e.g. years)</t>
  </si>
  <si>
    <t>Yearly hazard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</si>
</sst>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11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4" xfId="0" applyFont="1" applyBorder="1"/>
    <xf numFmtId="0" fontId="7" fillId="0" borderId="4" xfId="0" applyFont="1" applyBorder="1"/>
    <xf numFmtId="0" fontId="9" fillId="0" borderId="0" xfId="0" applyFont="1" applyAlignment="1"/>
    <xf numFmtId="0" fontId="10" fillId="0" borderId="5" xfId="0" applyFont="1" applyBorder="1"/>
    <xf numFmtId="0" fontId="10" fillId="0" borderId="4" xfId="0" applyFont="1" applyBorder="1"/>
    <xf numFmtId="0" fontId="4" fillId="2" borderId="6" xfId="0" applyFont="1" applyFill="1" applyBorder="1"/>
    <xf numFmtId="0" fontId="7" fillId="0" borderId="6" xfId="0" applyFont="1" applyBorder="1"/>
    <xf numFmtId="0" fontId="7" fillId="2" borderId="7" xfId="0" applyFont="1" applyFill="1" applyBorder="1"/>
    <xf numFmtId="0" fontId="7" fillId="2" borderId="4" xfId="0" applyFont="1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7" fillId="2" borderId="8" xfId="0" applyFont="1" applyFill="1" applyBorder="1"/>
    <xf numFmtId="0" fontId="7" fillId="0" borderId="9" xfId="0" applyFont="1" applyBorder="1"/>
    <xf numFmtId="0" fontId="4" fillId="2" borderId="4" xfId="0" applyFont="1" applyFill="1" applyBorder="1"/>
    <xf numFmtId="0" fontId="7" fillId="2" borderId="4" xfId="0" applyFont="1" applyFill="1" applyBorder="1"/>
    <xf numFmtId="0" fontId="11" fillId="2" borderId="4" xfId="0" applyFont="1" applyFill="1" applyBorder="1" applyAlignment="1"/>
    <xf numFmtId="0" fontId="5" fillId="2" borderId="4" xfId="0" applyFont="1" applyFill="1" applyBorder="1" applyAlignment="1"/>
    <xf numFmtId="0" fontId="5" fillId="2" borderId="0" xfId="0" applyFont="1" applyFill="1"/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  <xf numFmtId="0" fontId="14" fillId="0" borderId="0" xfId="0" applyFont="1" applyAlignment="1">
      <alignment wrapText="1"/>
    </xf>
    <xf numFmtId="0" fontId="15" fillId="0" borderId="0" xfId="0" applyFont="1" applyAlignmen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000"/>
  <sheetViews>
    <sheetView tabSelected="1" zoomScale="80" zoomScaleNormal="80" workbookViewId="0">
      <selection activeCell="Q31" sqref="Q31"/>
    </sheetView>
  </sheetViews>
  <sheetFormatPr defaultColWidth="12.625" defaultRowHeight="15" customHeight="1" x14ac:dyDescent="0.2"/>
  <cols>
    <col min="1" max="1" width="7.625" customWidth="1"/>
    <col min="2" max="2" width="10.375" customWidth="1"/>
    <col min="3" max="3" width="14.375" customWidth="1"/>
    <col min="4" max="4" width="12.875" customWidth="1"/>
    <col min="5" max="5" width="7.625" customWidth="1"/>
    <col min="6" max="6" width="10.75" customWidth="1"/>
    <col min="7" max="7" width="14.125" customWidth="1"/>
    <col min="8" max="8" width="8.625" customWidth="1"/>
    <col min="9" max="18" width="7.625" customWidth="1"/>
    <col min="19" max="19" width="13.125" customWidth="1"/>
    <col min="20" max="20" width="11.125" customWidth="1"/>
    <col min="21" max="21" width="13.25" customWidth="1"/>
    <col min="22" max="26" width="7.625" customWidth="1"/>
  </cols>
  <sheetData>
    <row r="2" spans="1:25" x14ac:dyDescent="0.25">
      <c r="A2" s="1" t="s">
        <v>0</v>
      </c>
    </row>
    <row r="3" spans="1:25" x14ac:dyDescent="0.25">
      <c r="B3" s="2" t="s">
        <v>1</v>
      </c>
    </row>
    <row r="4" spans="1:25" x14ac:dyDescent="0.25">
      <c r="B4" s="2" t="s">
        <v>2</v>
      </c>
    </row>
    <row r="6" spans="1:25" x14ac:dyDescent="0.25">
      <c r="A6" s="1" t="s">
        <v>3</v>
      </c>
    </row>
    <row r="7" spans="1:25" x14ac:dyDescent="0.25">
      <c r="B7" s="2" t="s">
        <v>4</v>
      </c>
    </row>
    <row r="8" spans="1:25" x14ac:dyDescent="0.25">
      <c r="B8" s="2" t="s">
        <v>5</v>
      </c>
    </row>
    <row r="10" spans="1:25" x14ac:dyDescent="0.25">
      <c r="A10" s="3" t="s">
        <v>6</v>
      </c>
    </row>
    <row r="11" spans="1:25" x14ac:dyDescent="0.25">
      <c r="B11" s="2" t="s">
        <v>7</v>
      </c>
    </row>
    <row r="12" spans="1:25" x14ac:dyDescent="0.25">
      <c r="B12" s="2" t="s">
        <v>8</v>
      </c>
    </row>
    <row r="13" spans="1:25" ht="30" customHeight="1" x14ac:dyDescent="0.25">
      <c r="B13" s="2" t="s">
        <v>9</v>
      </c>
      <c r="S13" s="27" t="s">
        <v>10</v>
      </c>
      <c r="T13" s="21"/>
      <c r="U13" s="22"/>
      <c r="W13" s="23" t="s">
        <v>11</v>
      </c>
      <c r="X13" s="21"/>
      <c r="Y13" s="22"/>
    </row>
    <row r="14" spans="1:25" x14ac:dyDescent="0.25">
      <c r="S14" s="4" t="s">
        <v>12</v>
      </c>
      <c r="T14" s="4" t="s">
        <v>13</v>
      </c>
      <c r="U14" s="4" t="s">
        <v>14</v>
      </c>
      <c r="W14" s="4" t="s">
        <v>12</v>
      </c>
      <c r="X14" s="4" t="s">
        <v>13</v>
      </c>
      <c r="Y14" s="4" t="s">
        <v>14</v>
      </c>
    </row>
    <row r="15" spans="1:25" x14ac:dyDescent="0.25">
      <c r="A15" s="3" t="s">
        <v>15</v>
      </c>
      <c r="S15" s="4">
        <v>5.1999999999999998E-3</v>
      </c>
      <c r="T15" s="4">
        <v>1.2513E-2</v>
      </c>
      <c r="U15" s="4">
        <v>4.3395000000000003E-2</v>
      </c>
      <c r="W15" s="5">
        <v>6.2394953004165102E-2</v>
      </c>
      <c r="X15" s="5">
        <v>0.15015525867931634</v>
      </c>
      <c r="Y15" s="5">
        <v>0.52073803715559353</v>
      </c>
    </row>
    <row r="16" spans="1:25" x14ac:dyDescent="0.25">
      <c r="B16" s="2" t="s">
        <v>16</v>
      </c>
    </row>
    <row r="17" spans="2:22" x14ac:dyDescent="0.25">
      <c r="B17" s="2" t="s">
        <v>17</v>
      </c>
    </row>
    <row r="18" spans="2:22" x14ac:dyDescent="0.25">
      <c r="B18" s="2" t="s">
        <v>18</v>
      </c>
    </row>
    <row r="19" spans="2:22" x14ac:dyDescent="0.25">
      <c r="B19" s="2" t="s">
        <v>19</v>
      </c>
    </row>
    <row r="20" spans="2:22" x14ac:dyDescent="0.25">
      <c r="B20" s="2" t="s">
        <v>20</v>
      </c>
    </row>
    <row r="21" spans="2:22" ht="15.75" customHeight="1" x14ac:dyDescent="0.25">
      <c r="B21" s="2" t="s">
        <v>21</v>
      </c>
    </row>
    <row r="22" spans="2:22" ht="15.75" customHeight="1" x14ac:dyDescent="0.25">
      <c r="B22" s="2" t="s">
        <v>22</v>
      </c>
      <c r="S22" s="24" t="s">
        <v>23</v>
      </c>
      <c r="T22" s="21"/>
      <c r="U22" s="21"/>
      <c r="V22" s="22"/>
    </row>
    <row r="23" spans="2:22" ht="15.75" customHeight="1" x14ac:dyDescent="0.25">
      <c r="B23" s="6" t="s">
        <v>24</v>
      </c>
      <c r="L23" s="25" t="s">
        <v>25</v>
      </c>
      <c r="M23" s="26"/>
      <c r="N23" s="26"/>
      <c r="O23" s="26"/>
      <c r="P23" s="26"/>
      <c r="Q23" s="26"/>
      <c r="S23" s="5" t="s">
        <v>26</v>
      </c>
      <c r="T23" s="7" t="s">
        <v>27</v>
      </c>
      <c r="U23" s="7" t="s">
        <v>28</v>
      </c>
      <c r="V23" s="7" t="s">
        <v>29</v>
      </c>
    </row>
    <row r="24" spans="2:22" ht="15.75" customHeight="1" x14ac:dyDescent="0.25">
      <c r="L24" s="26"/>
      <c r="M24" s="26"/>
      <c r="N24" s="26"/>
      <c r="O24" s="26"/>
      <c r="P24" s="26"/>
      <c r="Q24" s="26"/>
      <c r="S24" s="8" t="s">
        <v>30</v>
      </c>
      <c r="T24" s="4">
        <f t="shared" ref="T24:U24" si="0">T25*(1.54/1.87)</f>
        <v>3.3188235294117647</v>
      </c>
      <c r="U24" s="4">
        <f t="shared" si="0"/>
        <v>1.6099999999999999</v>
      </c>
      <c r="V24" s="5">
        <v>1</v>
      </c>
    </row>
    <row r="25" spans="2:22" ht="15.75" customHeight="1" x14ac:dyDescent="0.25">
      <c r="L25" s="26"/>
      <c r="M25" s="26"/>
      <c r="N25" s="26"/>
      <c r="O25" s="26"/>
      <c r="P25" s="26"/>
      <c r="Q25" s="26"/>
      <c r="S25" s="8" t="s">
        <v>31</v>
      </c>
      <c r="T25" s="5">
        <v>4.03</v>
      </c>
      <c r="U25" s="4">
        <f>AVERAGE(1.47, 2.44)</f>
        <v>1.9550000000000001</v>
      </c>
      <c r="V25" s="5">
        <v>1</v>
      </c>
    </row>
    <row r="26" spans="2:22" ht="15.75" customHeight="1" x14ac:dyDescent="0.25">
      <c r="L26" s="26"/>
      <c r="M26" s="26"/>
      <c r="N26" s="26"/>
      <c r="O26" s="26"/>
      <c r="P26" s="26"/>
      <c r="Q26" s="26"/>
      <c r="S26" s="8" t="s">
        <v>32</v>
      </c>
      <c r="T26" s="4">
        <f t="shared" ref="T26:U26" si="1">T25*(2.27/1.87)</f>
        <v>4.8920320855614978</v>
      </c>
      <c r="U26" s="4">
        <f t="shared" si="1"/>
        <v>2.3731818181818181</v>
      </c>
      <c r="V26" s="5">
        <v>1</v>
      </c>
    </row>
    <row r="27" spans="2:22" ht="15.75" customHeight="1" x14ac:dyDescent="0.25">
      <c r="B27" s="9" t="s">
        <v>33</v>
      </c>
      <c r="C27" s="9"/>
      <c r="D27" s="9"/>
      <c r="E27" s="9"/>
      <c r="F27" s="9"/>
      <c r="G27" s="9"/>
      <c r="H27" s="9"/>
      <c r="I27" s="10"/>
      <c r="L27" s="26"/>
      <c r="M27" s="26"/>
      <c r="N27" s="26"/>
      <c r="O27" s="26"/>
      <c r="P27" s="26"/>
      <c r="Q27" s="26"/>
      <c r="S27" s="8" t="s">
        <v>34</v>
      </c>
      <c r="T27" s="4">
        <f t="shared" ref="T27:U27" si="2">T26*(2.75/1.87)</f>
        <v>7.1941648317080844</v>
      </c>
      <c r="U27" s="4">
        <f t="shared" si="2"/>
        <v>3.4899732620320849</v>
      </c>
      <c r="V27" s="5">
        <v>1</v>
      </c>
    </row>
    <row r="28" spans="2:22" ht="15.75" customHeight="1" x14ac:dyDescent="0.25">
      <c r="B28" s="9" t="s">
        <v>35</v>
      </c>
      <c r="C28" s="9"/>
      <c r="D28" s="9"/>
      <c r="E28" s="9"/>
      <c r="F28" s="9"/>
      <c r="G28" s="9"/>
      <c r="H28" s="9"/>
      <c r="I28" s="10"/>
      <c r="L28" s="26"/>
      <c r="M28" s="26"/>
      <c r="N28" s="26"/>
      <c r="O28" s="26"/>
      <c r="P28" s="26"/>
      <c r="Q28" s="26"/>
      <c r="S28" s="8" t="s">
        <v>36</v>
      </c>
      <c r="T28" s="4">
        <f t="shared" ref="T28:V28" si="3">T24</f>
        <v>3.3188235294117647</v>
      </c>
      <c r="U28" s="4">
        <f t="shared" si="3"/>
        <v>1.6099999999999999</v>
      </c>
      <c r="V28" s="4">
        <f t="shared" si="3"/>
        <v>1</v>
      </c>
    </row>
    <row r="29" spans="2:22" ht="15.75" customHeight="1" x14ac:dyDescent="0.25">
      <c r="B29" s="9"/>
      <c r="C29" s="9" t="s">
        <v>37</v>
      </c>
      <c r="D29" s="9"/>
      <c r="E29" s="9"/>
      <c r="F29" s="9"/>
      <c r="G29" s="9"/>
      <c r="H29" s="9"/>
      <c r="I29" s="10"/>
      <c r="L29" s="26"/>
      <c r="M29" s="26"/>
      <c r="N29" s="26"/>
      <c r="O29" s="26"/>
      <c r="P29" s="26"/>
      <c r="Q29" s="26"/>
      <c r="S29" s="8" t="s">
        <v>38</v>
      </c>
      <c r="T29" s="4">
        <v>1</v>
      </c>
      <c r="U29" s="4">
        <v>1</v>
      </c>
      <c r="V29" s="4">
        <v>1</v>
      </c>
    </row>
    <row r="30" spans="2:22" ht="15.75" customHeight="1" x14ac:dyDescent="0.25">
      <c r="B30" s="9" t="s">
        <v>39</v>
      </c>
      <c r="C30" s="9"/>
      <c r="D30" s="9"/>
      <c r="E30" s="9"/>
      <c r="F30" s="9"/>
      <c r="G30" s="9"/>
      <c r="H30" s="9"/>
      <c r="I30" s="10"/>
    </row>
    <row r="31" spans="2:22" ht="15.75" customHeight="1" x14ac:dyDescent="0.25">
      <c r="B31" s="9" t="s">
        <v>40</v>
      </c>
      <c r="C31" s="9"/>
      <c r="D31" s="9"/>
      <c r="E31" s="9"/>
      <c r="F31" s="11"/>
      <c r="G31" s="11"/>
      <c r="H31" s="11"/>
      <c r="I31" s="10"/>
    </row>
    <row r="32" spans="2:22" ht="57" x14ac:dyDescent="0.2">
      <c r="B32" s="12" t="s">
        <v>41</v>
      </c>
      <c r="C32" s="12" t="s">
        <v>42</v>
      </c>
      <c r="D32" s="13" t="s">
        <v>43</v>
      </c>
      <c r="E32" s="14"/>
      <c r="F32" s="12" t="s">
        <v>41</v>
      </c>
      <c r="G32" s="13" t="s">
        <v>44</v>
      </c>
      <c r="H32" s="13" t="s">
        <v>45</v>
      </c>
      <c r="I32" s="15"/>
    </row>
    <row r="33" spans="2:9" ht="15.75" customHeight="1" x14ac:dyDescent="0.25">
      <c r="B33" s="16">
        <v>0.73199999999999998</v>
      </c>
      <c r="C33" s="16">
        <f>5*12</f>
        <v>60</v>
      </c>
      <c r="D33" s="16">
        <f t="shared" ref="D33:D35" si="4">-LN(B33) / (C33)</f>
        <v>5.1995794170137579E-3</v>
      </c>
      <c r="E33" s="14"/>
      <c r="F33" s="17">
        <v>0.73199999999999998</v>
      </c>
      <c r="G33" s="18">
        <v>5</v>
      </c>
      <c r="H33" s="16">
        <f t="shared" ref="H33:H35" si="5">-LN(F33) / G33</f>
        <v>6.2394953004165102E-2</v>
      </c>
      <c r="I33" s="15"/>
    </row>
    <row r="34" spans="2:9" ht="15.75" customHeight="1" x14ac:dyDescent="0.25">
      <c r="B34" s="19">
        <v>0.47199999999999998</v>
      </c>
      <c r="C34" s="19">
        <v>60</v>
      </c>
      <c r="D34" s="16">
        <f t="shared" si="4"/>
        <v>1.2512938223276362E-2</v>
      </c>
      <c r="E34" s="20"/>
      <c r="F34" s="19">
        <v>0.47199999999999998</v>
      </c>
      <c r="G34" s="19">
        <v>5</v>
      </c>
      <c r="H34" s="16">
        <f t="shared" si="5"/>
        <v>0.15015525867931634</v>
      </c>
      <c r="I34" s="15"/>
    </row>
    <row r="35" spans="2:9" ht="15.75" customHeight="1" x14ac:dyDescent="0.25">
      <c r="B35" s="19">
        <v>7.3999999999999996E-2</v>
      </c>
      <c r="C35" s="19">
        <v>60</v>
      </c>
      <c r="D35" s="16">
        <f t="shared" si="4"/>
        <v>4.3394836429632794E-2</v>
      </c>
      <c r="E35" s="20"/>
      <c r="F35" s="19">
        <v>7.3999999999999996E-2</v>
      </c>
      <c r="G35" s="19">
        <v>5</v>
      </c>
      <c r="H35" s="16">
        <f t="shared" si="5"/>
        <v>0.52073803715559353</v>
      </c>
      <c r="I35" s="15"/>
    </row>
    <row r="36" spans="2:9" ht="15.75" customHeight="1" x14ac:dyDescent="0.2"/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S13:U13"/>
    <mergeCell ref="W13:Y13"/>
    <mergeCell ref="S22:V22"/>
    <mergeCell ref="L23:Q2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W Rao</dc:creator>
  <cp:lastModifiedBy>Cara J. Broshkevitch</cp:lastModifiedBy>
  <dcterms:created xsi:type="dcterms:W3CDTF">2020-01-13T18:24:11Z</dcterms:created>
  <dcterms:modified xsi:type="dcterms:W3CDTF">2020-01-28T17:02:46Z</dcterms:modified>
</cp:coreProperties>
</file>