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28800" windowHeight="11700" tabRatio="544"/>
  </bookViews>
  <sheets>
    <sheet name="Demograph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179" i="1" l="1"/>
  <c r="AC179" i="1"/>
  <c r="AD158" i="1"/>
  <c r="K176" i="1" l="1"/>
  <c r="K177" i="1"/>
  <c r="K178" i="1"/>
  <c r="K179" i="1"/>
  <c r="K180" i="1"/>
  <c r="K181" i="1"/>
  <c r="K182" i="1"/>
  <c r="K183" i="1"/>
  <c r="K184" i="1"/>
  <c r="K185" i="1"/>
  <c r="K186" i="1"/>
  <c r="K187" i="1"/>
  <c r="K188" i="1"/>
  <c r="K189" i="1"/>
  <c r="K190" i="1"/>
  <c r="J176" i="1"/>
  <c r="J177" i="1"/>
  <c r="J178" i="1"/>
  <c r="J179" i="1"/>
  <c r="J180" i="1"/>
  <c r="J181" i="1"/>
  <c r="J182" i="1"/>
  <c r="J183" i="1"/>
  <c r="J184" i="1"/>
  <c r="J185" i="1"/>
  <c r="J186" i="1"/>
  <c r="J187" i="1"/>
  <c r="J188" i="1"/>
  <c r="J189" i="1"/>
  <c r="J190" i="1"/>
  <c r="I176" i="1"/>
  <c r="I177" i="1"/>
  <c r="I178" i="1"/>
  <c r="I179" i="1"/>
  <c r="I180" i="1"/>
  <c r="I181" i="1"/>
  <c r="I182" i="1"/>
  <c r="I183" i="1"/>
  <c r="I184" i="1"/>
  <c r="I185" i="1"/>
  <c r="I186" i="1"/>
  <c r="I187" i="1"/>
  <c r="I188" i="1"/>
  <c r="I189" i="1"/>
  <c r="I190" i="1"/>
  <c r="H176" i="1"/>
  <c r="H177" i="1"/>
  <c r="H178" i="1"/>
  <c r="H179" i="1"/>
  <c r="H180" i="1"/>
  <c r="H181" i="1"/>
  <c r="H182" i="1"/>
  <c r="H183" i="1"/>
  <c r="H184" i="1"/>
  <c r="H185" i="1"/>
  <c r="H186" i="1"/>
  <c r="H187" i="1"/>
  <c r="H188" i="1"/>
  <c r="H189" i="1"/>
  <c r="H190" i="1"/>
  <c r="G176" i="1"/>
  <c r="G177" i="1"/>
  <c r="G178" i="1"/>
  <c r="G179" i="1"/>
  <c r="G180" i="1"/>
  <c r="G181" i="1"/>
  <c r="G182" i="1"/>
  <c r="G183" i="1"/>
  <c r="G184" i="1"/>
  <c r="G185" i="1"/>
  <c r="G186" i="1"/>
  <c r="G187" i="1"/>
  <c r="G188" i="1"/>
  <c r="G189" i="1"/>
  <c r="G190" i="1"/>
  <c r="F176" i="1"/>
  <c r="F177" i="1"/>
  <c r="F178" i="1"/>
  <c r="F179" i="1"/>
  <c r="F180" i="1"/>
  <c r="F181" i="1"/>
  <c r="F182" i="1"/>
  <c r="F183" i="1"/>
  <c r="F184" i="1"/>
  <c r="F185" i="1"/>
  <c r="F186" i="1"/>
  <c r="F187" i="1"/>
  <c r="F188" i="1"/>
  <c r="F189" i="1"/>
  <c r="F190" i="1"/>
  <c r="E176" i="1"/>
  <c r="E177" i="1"/>
  <c r="E178" i="1"/>
  <c r="E179" i="1"/>
  <c r="E180" i="1"/>
  <c r="E181" i="1"/>
  <c r="E182" i="1"/>
  <c r="E183" i="1"/>
  <c r="E184" i="1"/>
  <c r="E185" i="1"/>
  <c r="E186" i="1"/>
  <c r="E187" i="1"/>
  <c r="E188" i="1"/>
  <c r="E189" i="1"/>
  <c r="E190" i="1"/>
  <c r="D176" i="1"/>
  <c r="D177" i="1"/>
  <c r="D178" i="1"/>
  <c r="D179" i="1"/>
  <c r="D180" i="1"/>
  <c r="D181" i="1"/>
  <c r="D182" i="1"/>
  <c r="D183" i="1"/>
  <c r="D184" i="1"/>
  <c r="D185" i="1"/>
  <c r="D186" i="1"/>
  <c r="D187" i="1"/>
  <c r="D188" i="1"/>
  <c r="D189" i="1"/>
  <c r="D190" i="1"/>
  <c r="C176" i="1"/>
  <c r="C177" i="1"/>
  <c r="C178" i="1"/>
  <c r="C179" i="1"/>
  <c r="C180" i="1"/>
  <c r="C181" i="1"/>
  <c r="C182" i="1"/>
  <c r="C183" i="1"/>
  <c r="C184" i="1"/>
  <c r="C185" i="1"/>
  <c r="C186" i="1"/>
  <c r="C187" i="1"/>
  <c r="C188" i="1"/>
  <c r="C189" i="1"/>
  <c r="C190" i="1"/>
  <c r="B176" i="1"/>
  <c r="B177" i="1"/>
  <c r="B178" i="1"/>
  <c r="B179" i="1"/>
  <c r="B180" i="1"/>
  <c r="B181" i="1"/>
  <c r="B182" i="1"/>
  <c r="B183" i="1"/>
  <c r="B184" i="1"/>
  <c r="B185" i="1"/>
  <c r="B186" i="1"/>
  <c r="B187" i="1"/>
  <c r="B188" i="1"/>
  <c r="B189" i="1"/>
  <c r="B190" i="1"/>
  <c r="C175" i="1"/>
  <c r="D175" i="1"/>
  <c r="E175" i="1"/>
  <c r="F175" i="1"/>
  <c r="G175" i="1"/>
  <c r="H175" i="1"/>
  <c r="I175" i="1"/>
  <c r="J175" i="1"/>
  <c r="K175" i="1"/>
  <c r="B175" i="1"/>
  <c r="K156" i="1"/>
  <c r="K157" i="1"/>
  <c r="K158" i="1"/>
  <c r="K159" i="1"/>
  <c r="K160" i="1"/>
  <c r="K161" i="1"/>
  <c r="K162" i="1"/>
  <c r="K163" i="1"/>
  <c r="K164" i="1"/>
  <c r="K165" i="1"/>
  <c r="K166" i="1"/>
  <c r="K167" i="1"/>
  <c r="K168" i="1"/>
  <c r="K169" i="1"/>
  <c r="K170" i="1"/>
  <c r="J156" i="1"/>
  <c r="J157" i="1"/>
  <c r="J158" i="1"/>
  <c r="J159" i="1"/>
  <c r="J160" i="1"/>
  <c r="J161" i="1"/>
  <c r="J162" i="1"/>
  <c r="J163" i="1"/>
  <c r="J164" i="1"/>
  <c r="J165" i="1"/>
  <c r="J166" i="1"/>
  <c r="J167" i="1"/>
  <c r="J168" i="1"/>
  <c r="J169" i="1"/>
  <c r="J170" i="1"/>
  <c r="I156" i="1"/>
  <c r="I157" i="1"/>
  <c r="I158" i="1"/>
  <c r="I159" i="1"/>
  <c r="I160" i="1"/>
  <c r="I161" i="1"/>
  <c r="I162" i="1"/>
  <c r="I163" i="1"/>
  <c r="I164" i="1"/>
  <c r="I165" i="1"/>
  <c r="I166" i="1"/>
  <c r="I167" i="1"/>
  <c r="I168" i="1"/>
  <c r="I169" i="1"/>
  <c r="I170" i="1"/>
  <c r="H156" i="1"/>
  <c r="H157" i="1"/>
  <c r="H158" i="1"/>
  <c r="H159" i="1"/>
  <c r="H160" i="1"/>
  <c r="H161" i="1"/>
  <c r="H162" i="1"/>
  <c r="H163" i="1"/>
  <c r="H164" i="1"/>
  <c r="H165" i="1"/>
  <c r="H166" i="1"/>
  <c r="H167" i="1"/>
  <c r="H168" i="1"/>
  <c r="H169" i="1"/>
  <c r="H170" i="1"/>
  <c r="G156" i="1"/>
  <c r="G157" i="1"/>
  <c r="G158" i="1"/>
  <c r="G159" i="1"/>
  <c r="G160" i="1"/>
  <c r="G161" i="1"/>
  <c r="G162" i="1"/>
  <c r="G163" i="1"/>
  <c r="G164" i="1"/>
  <c r="G165" i="1"/>
  <c r="G166" i="1"/>
  <c r="G167" i="1"/>
  <c r="G168" i="1"/>
  <c r="G169" i="1"/>
  <c r="G170" i="1"/>
  <c r="F156" i="1"/>
  <c r="F157" i="1"/>
  <c r="F158" i="1"/>
  <c r="F159" i="1"/>
  <c r="F160" i="1"/>
  <c r="F161" i="1"/>
  <c r="F162" i="1"/>
  <c r="F163" i="1"/>
  <c r="F164" i="1"/>
  <c r="F165" i="1"/>
  <c r="F166" i="1"/>
  <c r="F167" i="1"/>
  <c r="F168" i="1"/>
  <c r="F169" i="1"/>
  <c r="F170" i="1"/>
  <c r="E156" i="1"/>
  <c r="E157" i="1"/>
  <c r="E158" i="1"/>
  <c r="E159" i="1"/>
  <c r="E160" i="1"/>
  <c r="E161" i="1"/>
  <c r="E162" i="1"/>
  <c r="E163" i="1"/>
  <c r="E164" i="1"/>
  <c r="E165" i="1"/>
  <c r="E166" i="1"/>
  <c r="E167" i="1"/>
  <c r="E168" i="1"/>
  <c r="E169" i="1"/>
  <c r="E170" i="1"/>
  <c r="D156" i="1"/>
  <c r="D157" i="1"/>
  <c r="D158" i="1"/>
  <c r="D159" i="1"/>
  <c r="D160" i="1"/>
  <c r="D161" i="1"/>
  <c r="D162" i="1"/>
  <c r="D163" i="1"/>
  <c r="D164" i="1"/>
  <c r="D165" i="1"/>
  <c r="D166" i="1"/>
  <c r="D167" i="1"/>
  <c r="D168" i="1"/>
  <c r="D169" i="1"/>
  <c r="D170" i="1"/>
  <c r="C156" i="1"/>
  <c r="C157" i="1"/>
  <c r="C158" i="1"/>
  <c r="C159" i="1"/>
  <c r="C160" i="1"/>
  <c r="C161" i="1"/>
  <c r="C162" i="1"/>
  <c r="C163" i="1"/>
  <c r="C164" i="1"/>
  <c r="C165" i="1"/>
  <c r="C166" i="1"/>
  <c r="C167" i="1"/>
  <c r="C168" i="1"/>
  <c r="C169" i="1"/>
  <c r="C170" i="1"/>
  <c r="B156" i="1"/>
  <c r="B157" i="1"/>
  <c r="B158" i="1"/>
  <c r="B159" i="1"/>
  <c r="B160" i="1"/>
  <c r="B161" i="1"/>
  <c r="B162" i="1"/>
  <c r="B163" i="1"/>
  <c r="B164" i="1"/>
  <c r="B165" i="1"/>
  <c r="B166" i="1"/>
  <c r="B167" i="1"/>
  <c r="B168" i="1"/>
  <c r="B169" i="1"/>
  <c r="B170" i="1"/>
  <c r="C155" i="1"/>
  <c r="D155" i="1"/>
  <c r="E155" i="1"/>
  <c r="F155" i="1"/>
  <c r="G155" i="1"/>
  <c r="H155" i="1"/>
  <c r="I155" i="1"/>
  <c r="J155" i="1"/>
  <c r="K155" i="1"/>
  <c r="B155" i="1"/>
  <c r="P155" i="1" s="1"/>
  <c r="E191" i="1" l="1"/>
  <c r="O155" i="1"/>
  <c r="G191" i="1"/>
  <c r="O185" i="1"/>
  <c r="O182" i="1"/>
  <c r="O180" i="1"/>
  <c r="O179" i="1"/>
  <c r="O178" i="1"/>
  <c r="O175" i="1"/>
  <c r="F191" i="1"/>
  <c r="D191" i="1"/>
  <c r="AB94" i="1"/>
  <c r="AC94" i="1"/>
  <c r="AD94" i="1"/>
  <c r="AE94" i="1"/>
  <c r="AB95" i="1"/>
  <c r="AC95" i="1"/>
  <c r="AD95" i="1"/>
  <c r="AE95" i="1"/>
  <c r="AB96" i="1"/>
  <c r="AC96" i="1"/>
  <c r="AD96" i="1"/>
  <c r="AE96" i="1"/>
  <c r="AA96" i="1"/>
  <c r="AA95" i="1"/>
  <c r="AA94" i="1"/>
  <c r="AB93" i="1"/>
  <c r="AC93" i="1"/>
  <c r="AD93" i="1"/>
  <c r="AE93" i="1"/>
  <c r="AA93" i="1"/>
  <c r="AB92" i="1"/>
  <c r="AC92" i="1"/>
  <c r="AD92" i="1"/>
  <c r="AE92" i="1"/>
  <c r="AA92" i="1"/>
  <c r="X93" i="1" l="1"/>
  <c r="X94" i="1"/>
  <c r="X95" i="1"/>
  <c r="X96" i="1"/>
  <c r="X97" i="1"/>
  <c r="X98" i="1"/>
  <c r="X99" i="1"/>
  <c r="X100" i="1"/>
  <c r="X101" i="1"/>
  <c r="X102" i="1"/>
  <c r="X103" i="1"/>
  <c r="X104" i="1"/>
  <c r="X105" i="1"/>
  <c r="X106" i="1"/>
  <c r="X107" i="1"/>
  <c r="W93" i="1"/>
  <c r="W94" i="1"/>
  <c r="W95" i="1"/>
  <c r="W96" i="1"/>
  <c r="W97" i="1"/>
  <c r="W98" i="1"/>
  <c r="W99" i="1"/>
  <c r="W100" i="1"/>
  <c r="W101" i="1"/>
  <c r="W102" i="1"/>
  <c r="W103" i="1"/>
  <c r="W104" i="1"/>
  <c r="W105" i="1"/>
  <c r="W106" i="1"/>
  <c r="W107" i="1"/>
  <c r="V93" i="1"/>
  <c r="V94" i="1"/>
  <c r="V95" i="1"/>
  <c r="V96" i="1"/>
  <c r="V97" i="1"/>
  <c r="V98" i="1"/>
  <c r="V99" i="1"/>
  <c r="V100" i="1"/>
  <c r="V101" i="1"/>
  <c r="V102" i="1"/>
  <c r="V103" i="1"/>
  <c r="V104" i="1"/>
  <c r="V105" i="1"/>
  <c r="V106" i="1"/>
  <c r="V107" i="1"/>
  <c r="U93" i="1"/>
  <c r="U94" i="1"/>
  <c r="U95" i="1"/>
  <c r="U96" i="1"/>
  <c r="U97" i="1"/>
  <c r="U98" i="1"/>
  <c r="U99" i="1"/>
  <c r="U100" i="1"/>
  <c r="U101" i="1"/>
  <c r="U102" i="1"/>
  <c r="U103" i="1"/>
  <c r="U104" i="1"/>
  <c r="U105" i="1"/>
  <c r="U106" i="1"/>
  <c r="U107" i="1"/>
  <c r="U92" i="1"/>
  <c r="V92" i="1"/>
  <c r="W92" i="1"/>
  <c r="X92" i="1"/>
  <c r="T93" i="1"/>
  <c r="T94" i="1"/>
  <c r="T95" i="1"/>
  <c r="T96" i="1"/>
  <c r="T97" i="1"/>
  <c r="T98" i="1"/>
  <c r="T99" i="1"/>
  <c r="T100" i="1"/>
  <c r="T101" i="1"/>
  <c r="T102" i="1"/>
  <c r="T103" i="1"/>
  <c r="T104" i="1"/>
  <c r="T105" i="1"/>
  <c r="T106" i="1"/>
  <c r="T107" i="1"/>
  <c r="T92" i="1"/>
  <c r="N108" i="1"/>
  <c r="O108" i="1"/>
  <c r="P108" i="1"/>
  <c r="Q108" i="1"/>
  <c r="M108" i="1"/>
  <c r="Q93" i="1"/>
  <c r="Q94" i="1"/>
  <c r="Q95" i="1"/>
  <c r="Q96" i="1"/>
  <c r="Q97" i="1"/>
  <c r="Q98" i="1"/>
  <c r="Q99" i="1"/>
  <c r="Q100" i="1"/>
  <c r="Q101" i="1"/>
  <c r="Q102" i="1"/>
  <c r="Q103" i="1"/>
  <c r="Q104" i="1"/>
  <c r="Q105" i="1"/>
  <c r="Q106" i="1"/>
  <c r="Q107" i="1"/>
  <c r="Q92" i="1"/>
  <c r="N93" i="1"/>
  <c r="N94" i="1"/>
  <c r="N95" i="1"/>
  <c r="N96" i="1"/>
  <c r="N97" i="1"/>
  <c r="N98" i="1"/>
  <c r="N99" i="1"/>
  <c r="N100" i="1"/>
  <c r="N101" i="1"/>
  <c r="N102" i="1"/>
  <c r="N103" i="1"/>
  <c r="N104" i="1"/>
  <c r="N105" i="1"/>
  <c r="N106" i="1"/>
  <c r="N107" i="1"/>
  <c r="N92" i="1"/>
  <c r="M93" i="1"/>
  <c r="M94" i="1"/>
  <c r="M95" i="1"/>
  <c r="M96" i="1"/>
  <c r="M97" i="1"/>
  <c r="M98" i="1"/>
  <c r="M99" i="1"/>
  <c r="M100" i="1"/>
  <c r="M101" i="1"/>
  <c r="M102" i="1"/>
  <c r="M103" i="1"/>
  <c r="M104" i="1"/>
  <c r="M105" i="1"/>
  <c r="M106" i="1"/>
  <c r="M107" i="1"/>
  <c r="M92" i="1"/>
  <c r="M155" i="1" l="1"/>
  <c r="B142" i="1" l="1"/>
  <c r="C137" i="1"/>
  <c r="D137" i="1"/>
  <c r="E137" i="1"/>
  <c r="F137" i="1"/>
  <c r="G137" i="1"/>
  <c r="H137" i="1"/>
  <c r="I137" i="1"/>
  <c r="J137" i="1"/>
  <c r="K137" i="1"/>
  <c r="L137" i="1"/>
  <c r="M137" i="1"/>
  <c r="N137" i="1"/>
  <c r="O137" i="1"/>
  <c r="P137" i="1"/>
  <c r="Q137" i="1"/>
  <c r="R137" i="1"/>
  <c r="S137" i="1"/>
  <c r="B137" i="1"/>
  <c r="C135" i="1"/>
  <c r="D135" i="1" s="1"/>
  <c r="E135" i="1" s="1"/>
  <c r="F135" i="1" s="1"/>
  <c r="G135" i="1" s="1"/>
  <c r="H135" i="1" s="1"/>
  <c r="I135" i="1" s="1"/>
  <c r="J135" i="1" s="1"/>
  <c r="K135" i="1" s="1"/>
  <c r="L135" i="1" s="1"/>
  <c r="M135" i="1" s="1"/>
  <c r="N135" i="1" s="1"/>
  <c r="O135" i="1" s="1"/>
  <c r="P135" i="1" s="1"/>
  <c r="Q135" i="1" s="1"/>
  <c r="R135" i="1" s="1"/>
  <c r="S135" i="1" s="1"/>
  <c r="I96" i="1"/>
  <c r="I97" i="1" s="1"/>
  <c r="J95" i="1"/>
  <c r="J94" i="1"/>
  <c r="J93" i="1"/>
  <c r="J92" i="1"/>
  <c r="J96" i="1" s="1"/>
  <c r="J97" i="1" s="1"/>
  <c r="C128" i="1"/>
  <c r="F128" i="1"/>
  <c r="B128" i="1"/>
  <c r="C108" i="1"/>
  <c r="F108" i="1"/>
  <c r="F129" i="1" s="1"/>
  <c r="F130" i="1" s="1"/>
  <c r="E108" i="1"/>
  <c r="E129" i="1" s="1"/>
  <c r="E130" i="1" s="1"/>
  <c r="D108" i="1"/>
  <c r="D129" i="1" s="1"/>
  <c r="D130" i="1" s="1"/>
  <c r="B108" i="1"/>
  <c r="B129" i="1" s="1"/>
  <c r="B130" i="1" s="1"/>
  <c r="C56" i="1"/>
  <c r="C77" i="1" s="1"/>
  <c r="D56" i="1"/>
  <c r="E56" i="1"/>
  <c r="F56" i="1"/>
  <c r="G56" i="1"/>
  <c r="H56" i="1"/>
  <c r="I56" i="1"/>
  <c r="J56" i="1"/>
  <c r="K56" i="1"/>
  <c r="L56" i="1"/>
  <c r="M56" i="1"/>
  <c r="N56" i="1"/>
  <c r="O56" i="1"/>
  <c r="P56" i="1"/>
  <c r="B56" i="1"/>
  <c r="C76" i="1"/>
  <c r="D76" i="1"/>
  <c r="E76" i="1"/>
  <c r="F76" i="1"/>
  <c r="G76" i="1"/>
  <c r="H76" i="1"/>
  <c r="I76" i="1"/>
  <c r="J76" i="1"/>
  <c r="J77" i="1" s="1"/>
  <c r="K76" i="1"/>
  <c r="K77" i="1" s="1"/>
  <c r="L76" i="1"/>
  <c r="L77" i="1" s="1"/>
  <c r="M76" i="1"/>
  <c r="M77" i="1" s="1"/>
  <c r="N76" i="1"/>
  <c r="N77" i="1" s="1"/>
  <c r="O76" i="1"/>
  <c r="O77" i="1" s="1"/>
  <c r="P76" i="1"/>
  <c r="P77" i="1" s="1"/>
  <c r="S138" i="1" s="1"/>
  <c r="B76" i="1"/>
  <c r="C83" i="1"/>
  <c r="D83" i="1"/>
  <c r="E83" i="1"/>
  <c r="F83" i="1"/>
  <c r="G83" i="1"/>
  <c r="H83" i="1"/>
  <c r="I83" i="1"/>
  <c r="J83" i="1"/>
  <c r="K83" i="1"/>
  <c r="L83" i="1"/>
  <c r="M83" i="1"/>
  <c r="N83" i="1"/>
  <c r="O83" i="1"/>
  <c r="P83" i="1"/>
  <c r="Q83" i="1"/>
  <c r="B83" i="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C129" i="1" l="1"/>
  <c r="C130" i="1" s="1"/>
  <c r="O138" i="1"/>
  <c r="E138" i="1"/>
  <c r="J138" i="1"/>
  <c r="G77" i="1"/>
  <c r="F77" i="1"/>
  <c r="E77" i="1"/>
  <c r="D77" i="1"/>
  <c r="C145" i="1"/>
  <c r="R145" i="1"/>
  <c r="Q145" i="1"/>
  <c r="P145" i="1"/>
  <c r="O145" i="1"/>
  <c r="N145" i="1"/>
  <c r="M145" i="1"/>
  <c r="L145" i="1"/>
  <c r="K145" i="1"/>
  <c r="J145" i="1"/>
  <c r="I145" i="1"/>
  <c r="I77" i="1"/>
  <c r="H145" i="1"/>
  <c r="G145" i="1"/>
  <c r="B77" i="1"/>
  <c r="F145" i="1"/>
  <c r="D146" i="1"/>
  <c r="J146" i="1"/>
  <c r="O146" i="1"/>
  <c r="E146" i="1"/>
  <c r="I146" i="1"/>
  <c r="N146" i="1"/>
  <c r="R146" i="1"/>
  <c r="F146" i="1"/>
  <c r="H146" i="1"/>
  <c r="K146" i="1"/>
  <c r="L146" i="1"/>
  <c r="M146" i="1"/>
  <c r="Q146" i="1"/>
  <c r="G146" i="1"/>
  <c r="C146" i="1"/>
  <c r="P146" i="1"/>
  <c r="E145" i="1"/>
  <c r="H77" i="1"/>
  <c r="D145" i="1"/>
  <c r="B191" i="1" l="1"/>
  <c r="I191" i="1"/>
  <c r="K171" i="1"/>
  <c r="F171" i="1"/>
  <c r="C191" i="1"/>
  <c r="J171" i="1"/>
  <c r="G171" i="1"/>
  <c r="H191" i="1"/>
  <c r="J191" i="1"/>
  <c r="K191" i="1"/>
  <c r="C171" i="1"/>
  <c r="E171" i="1"/>
  <c r="I171" i="1"/>
  <c r="I192" i="1" s="1"/>
  <c r="B171" i="1"/>
  <c r="B192" i="1" s="1"/>
  <c r="D171" i="1"/>
  <c r="D192" i="1" s="1"/>
  <c r="H171" i="1"/>
  <c r="H192" i="1" s="1"/>
  <c r="C192" i="1" l="1"/>
  <c r="G192" i="1"/>
  <c r="E192" i="1"/>
  <c r="J192" i="1"/>
  <c r="F192" i="1"/>
  <c r="K192" i="1"/>
  <c r="AE158" i="1"/>
  <c r="P164" i="1"/>
  <c r="O168" i="1"/>
  <c r="P167" i="1"/>
  <c r="P168" i="1"/>
  <c r="P170" i="1"/>
  <c r="O170" i="1"/>
  <c r="M170" i="1" s="1"/>
  <c r="O156" i="1"/>
  <c r="O157" i="1"/>
  <c r="O158" i="1"/>
  <c r="O159" i="1"/>
  <c r="O160" i="1"/>
  <c r="O161" i="1"/>
  <c r="O162" i="1"/>
  <c r="O163" i="1"/>
  <c r="O164" i="1"/>
  <c r="M164" i="1" s="1"/>
  <c r="O165" i="1"/>
  <c r="O166" i="1"/>
  <c r="O167" i="1"/>
  <c r="M167" i="1" s="1"/>
  <c r="O169" i="1"/>
  <c r="M168" i="1" l="1"/>
  <c r="P186" i="1" l="1"/>
  <c r="P189" i="1"/>
  <c r="P190" i="1"/>
  <c r="O176" i="1"/>
  <c r="O177" i="1"/>
  <c r="O181" i="1"/>
  <c r="O183" i="1"/>
  <c r="M183" i="1" s="1"/>
  <c r="O184" i="1"/>
  <c r="M184" i="1" s="1"/>
  <c r="O187" i="1"/>
  <c r="O188" i="1"/>
  <c r="O190" i="1"/>
  <c r="M190" i="1" s="1"/>
  <c r="P178" i="1"/>
  <c r="P179" i="1"/>
  <c r="M179" i="1" s="1"/>
  <c r="P180" i="1"/>
  <c r="M180" i="1" s="1"/>
  <c r="P181" i="1"/>
  <c r="M181" i="1" s="1"/>
  <c r="P182" i="1"/>
  <c r="P183" i="1"/>
  <c r="P184" i="1"/>
  <c r="P185" i="1"/>
  <c r="M185" i="1" s="1"/>
  <c r="P169" i="1"/>
  <c r="M169" i="1" s="1"/>
  <c r="P187" i="1"/>
  <c r="M187" i="1" s="1"/>
  <c r="P166" i="1"/>
  <c r="M166" i="1" s="1"/>
  <c r="P188" i="1"/>
  <c r="M188" i="1" s="1"/>
  <c r="P157" i="1"/>
  <c r="M157" i="1" s="1"/>
  <c r="P158" i="1"/>
  <c r="M158" i="1" s="1"/>
  <c r="P161" i="1"/>
  <c r="M161" i="1" s="1"/>
  <c r="P160" i="1"/>
  <c r="M160" i="1" s="1"/>
  <c r="P156" i="1"/>
  <c r="M156" i="1" s="1"/>
  <c r="M171" i="1" s="1"/>
  <c r="P159" i="1"/>
  <c r="M159" i="1" s="1"/>
  <c r="P162" i="1"/>
  <c r="M162" i="1" s="1"/>
  <c r="P163" i="1"/>
  <c r="M163" i="1" s="1"/>
  <c r="P165" i="1"/>
  <c r="M165" i="1" s="1"/>
  <c r="M178" i="1"/>
  <c r="M182" i="1"/>
  <c r="O186" i="1"/>
  <c r="O189" i="1"/>
  <c r="P175" i="1"/>
  <c r="P176" i="1"/>
  <c r="P177" i="1"/>
  <c r="M175" i="1"/>
  <c r="M186" i="1"/>
  <c r="M176" i="1"/>
  <c r="M177" i="1"/>
  <c r="M191" i="1"/>
  <c r="M189" i="1"/>
  <c r="M192" i="1"/>
</calcChain>
</file>

<file path=xl/sharedStrings.xml><?xml version="1.0" encoding="utf-8"?>
<sst xmlns="http://schemas.openxmlformats.org/spreadsheetml/2006/main" count="237" uniqueCount="94">
  <si>
    <t>1950-1955</t>
  </si>
  <si>
    <t>1955-1960</t>
  </si>
  <si>
    <t>1960-1965</t>
  </si>
  <si>
    <t>1965-1970</t>
  </si>
  <si>
    <t>1970-1975</t>
  </si>
  <si>
    <t>1975-1980</t>
  </si>
  <si>
    <t>1980-1985</t>
  </si>
  <si>
    <t>1985-1990</t>
  </si>
  <si>
    <t>1990-1995</t>
  </si>
  <si>
    <t>1995-2000</t>
  </si>
  <si>
    <t>2000-2005</t>
  </si>
  <si>
    <t>2005-2010</t>
  </si>
  <si>
    <t>2010-2015</t>
  </si>
  <si>
    <t>2015-2020</t>
  </si>
  <si>
    <t>Estimate/Median</t>
  </si>
  <si>
    <t>Lower 95</t>
  </si>
  <si>
    <t>Lower 80</t>
  </si>
  <si>
    <t>Upper 80</t>
  </si>
  <si>
    <t>Upper 95</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</si>
  <si>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</si>
  <si>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</si>
  <si>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</si>
  <si>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</si>
  <si>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</si>
  <si>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</si>
  <si>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</si>
  <si>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</si>
  <si>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</si>
  <si>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</si>
  <si>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</si>
  <si>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</si>
  <si>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</si>
  <si>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</si>
  <si>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</si>
  <si>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</si>
  <si>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United Nations Population Division World Population Prospectus 2019</t>
  </si>
  <si>
    <t>Standard Projections, Total fertility (TFR)</t>
  </si>
  <si>
    <t xml:space="preserve">Probabiliistic Projections, Total fertility rates </t>
  </si>
  <si>
    <t>Total fertility rate for South Africa (live births per woman)</t>
  </si>
  <si>
    <t>0-4</t>
  </si>
  <si>
    <t>5-9</t>
  </si>
  <si>
    <t>10-14</t>
  </si>
  <si>
    <t>15-19</t>
  </si>
  <si>
    <t>20-24</t>
  </si>
  <si>
    <t>25-29</t>
  </si>
  <si>
    <t>30-34</t>
  </si>
  <si>
    <t>35-39</t>
  </si>
  <si>
    <t>40-44</t>
  </si>
  <si>
    <t>45-49</t>
  </si>
  <si>
    <t>50-54</t>
  </si>
  <si>
    <t>55-59</t>
  </si>
  <si>
    <t>60-64</t>
  </si>
  <si>
    <t>65-69</t>
  </si>
  <si>
    <t>70-74</t>
  </si>
  <si>
    <t>75-79</t>
  </si>
  <si>
    <t>0-24</t>
  </si>
  <si>
    <t>MALES</t>
  </si>
  <si>
    <t>FEMALES</t>
  </si>
  <si>
    <t>MALES &amp; FEMALES</t>
  </si>
  <si>
    <t>25-69</t>
  </si>
  <si>
    <t>Total to 69</t>
  </si>
  <si>
    <t>Males &amp; Females Total to 69</t>
  </si>
  <si>
    <t>Population in South Africa (thousands)</t>
  </si>
  <si>
    <t>Total Males and Females to 69</t>
  </si>
  <si>
    <t>Total Males and Females to 69 (thousands)</t>
  </si>
  <si>
    <t>SOUTH AFRICA COMPARISON</t>
  </si>
  <si>
    <t>Statistics South Africa. Primary tables Census '96 and 2001 compared. KwaZulu-Natal Table 4.1 and 4.3. South Africa Table 4.1.</t>
  </si>
  <si>
    <t>Population in KZN (and South Africa comparison)</t>
  </si>
  <si>
    <t>Percent</t>
  </si>
  <si>
    <t>Proportion</t>
  </si>
  <si>
    <t>Total number calculated as propotion of UN South Africa estimates</t>
  </si>
  <si>
    <t>Intercept</t>
  </si>
  <si>
    <t>Slope</t>
  </si>
  <si>
    <t>Projected total number calculated as propotion of UN South Africa estimates</t>
  </si>
  <si>
    <t>continued decrease in proportion</t>
  </si>
  <si>
    <t>proportion stabilizes after 2019</t>
  </si>
  <si>
    <t>Multiplier</t>
  </si>
  <si>
    <t>Exponent</t>
  </si>
  <si>
    <t>Ages</t>
  </si>
  <si>
    <t>Percentage distribution of the projected provincial share of KZN of the total population. Used to calculate forward-projected KZN population.</t>
  </si>
  <si>
    <t>Statistics South Africa Statistical Release P0301 Community Survey 2016 Table 2.1: Censuss 2011 and Community Survey 2016.</t>
  </si>
  <si>
    <t>Statistics South Africa Statistical Release P0302 2019 Mid-year population estimates Table 6 and Table 11.</t>
  </si>
  <si>
    <t>Statistics South Africa Statistical Release P0302 2019 Mid-year population estimates Table 5.3</t>
  </si>
  <si>
    <t>Population Proportion by Age</t>
  </si>
  <si>
    <t>15-24</t>
  </si>
  <si>
    <t>9-14</t>
  </si>
  <si>
    <t>25-34</t>
  </si>
  <si>
    <t>35-49</t>
  </si>
  <si>
    <t>50-74</t>
  </si>
  <si>
    <t>Initial population in 1925</t>
  </si>
  <si>
    <t>y=b*exp(mx) --&gt; ln(y)=ln(b)+ln(exp(mx)) --&gt; ln(y)=ln(b)+mx</t>
  </si>
  <si>
    <t>MALES &amp; FEMALES to 69</t>
  </si>
  <si>
    <t>Calculate backward-projected KZN population. Assume that KZN:SA proportion was decreasing from 1925-2002 according to a slightly steeper trend than that seen from 2002-2019. Assume male and female populations by age follow exponential distributions. Highlighted values transferred to Population_data Excel doc.</t>
  </si>
  <si>
    <t>To increase the initial population size in 1925 and lead to estimates in the 2000s that match observed data, assume an increased slope of the declining provincial share of KZN of the total population, historically compared to that seen in the 2000s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</si>
</sst>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
  </numFmts>
  <fonts count="7" x14ac:knownFonts="1">
    <font>
      <sz val="11"/>
      <color theme="1"/>
      <name val="Calibri"/>
      <family val="2"/>
      <scheme val="minor"/>
    </font>
    <font>
      <sz val="11"/>
      <color rgb="FFFF0000"/>
      <name val="Calibri"/>
      <family val="2"/>
      <scheme val="minor"/>
    </font>
    <font>
      <b/>
      <sz val="11"/>
      <color theme="1"/>
      <name val="Calibri"/>
      <family val="2"/>
      <scheme val="minor"/>
    </font>
    <font>
      <sz val="9"/>
      <color indexed="8"/>
      <name val="Arial"/>
      <family val="2"/>
    </font>
    <font>
      <i/>
      <sz val="11"/>
      <color theme="1"/>
      <name val="Calibri"/>
      <family val="2"/>
      <scheme val="minor"/>
    </font>
    <font>
      <sz val="11"/>
      <color indexed="8"/>
      <name val="Calibri"/>
      <family val="2"/>
      <scheme val="minor"/>
    </font>
    <font>
      <b/>
      <sz val="8"/>
      <color theme="1"/>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83">
    <xf numFmtId="0" fontId="0" fillId="0" borderId="0" xfId="0"/>
    <xf numFmtId="0" fontId="0" fillId="2" borderId="0" xfId="0" applyFill="1"/>
    <xf numFmtId="164" fontId="3" fillId="0" borderId="0" xfId="0" applyNumberFormat="1" applyFont="1" applyFill="1" applyBorder="1" applyAlignment="1" applyProtection="1">
      <alignment horizontal="right"/>
    </xf>
    <xf numFmtId="0" fontId="0" fillId="2" borderId="0" xfId="0" applyFill="1" applyAlignment="1">
      <alignment horizontal="left"/>
    </xf>
    <xf numFmtId="0" fontId="0" fillId="0" borderId="1" xfId="0" applyBorder="1"/>
    <xf numFmtId="164" fontId="3" fillId="0" borderId="1" xfId="0" applyNumberFormat="1" applyFont="1" applyFill="1" applyBorder="1" applyAlignment="1" applyProtection="1">
      <alignment horizontal="right"/>
    </xf>
    <xf numFmtId="0" fontId="1" fillId="0" borderId="1" xfId="0" applyFont="1" applyBorder="1"/>
    <xf numFmtId="0" fontId="2" fillId="0" borderId="1" xfId="0" applyFont="1" applyBorder="1"/>
    <xf numFmtId="164" fontId="5" fillId="0" borderId="0" xfId="0" applyNumberFormat="1" applyFont="1" applyFill="1" applyBorder="1" applyAlignment="1" applyProtection="1">
      <alignment horizontal="left"/>
    </xf>
    <xf numFmtId="0" fontId="4" fillId="2" borderId="0" xfId="0" applyFont="1" applyFill="1" applyAlignment="1">
      <alignment horizontal="left"/>
    </xf>
    <xf numFmtId="49" fontId="0" fillId="0" borderId="0" xfId="0" applyNumberFormat="1"/>
    <xf numFmtId="0" fontId="0" fillId="0" borderId="0" xfId="0" applyFill="1"/>
    <xf numFmtId="0" fontId="0" fillId="0" borderId="0" xfId="0" applyFont="1"/>
    <xf numFmtId="1" fontId="0" fillId="0" borderId="0" xfId="0" applyNumberFormat="1"/>
    <xf numFmtId="1" fontId="0" fillId="0" borderId="1" xfId="0" applyNumberFormat="1" applyFont="1" applyBorder="1"/>
    <xf numFmtId="1" fontId="5" fillId="0" borderId="1" xfId="0" applyNumberFormat="1" applyFont="1" applyFill="1" applyBorder="1" applyAlignment="1" applyProtection="1">
      <alignment horizontal="right"/>
    </xf>
    <xf numFmtId="49" fontId="2" fillId="0" borderId="1" xfId="0" applyNumberFormat="1" applyFont="1" applyBorder="1"/>
    <xf numFmtId="49" fontId="2" fillId="0" borderId="0" xfId="0" applyNumberFormat="1" applyFont="1"/>
    <xf numFmtId="49" fontId="2" fillId="0" borderId="0" xfId="0" applyNumberFormat="1" applyFont="1" applyAlignment="1">
      <alignment wrapText="1"/>
    </xf>
    <xf numFmtId="0" fontId="0" fillId="0" borderId="0" xfId="0" applyBorder="1"/>
    <xf numFmtId="0" fontId="2" fillId="0" borderId="0" xfId="0" applyFont="1" applyBorder="1"/>
    <xf numFmtId="0" fontId="2" fillId="0" borderId="0" xfId="0" applyFont="1" applyFill="1" applyBorder="1" applyAlignment="1"/>
    <xf numFmtId="0" fontId="0" fillId="2" borderId="0" xfId="0" applyFont="1" applyFill="1" applyAlignment="1">
      <alignment horizontal="left"/>
    </xf>
    <xf numFmtId="0" fontId="4" fillId="2" borderId="0" xfId="0" applyFont="1" applyFill="1"/>
    <xf numFmtId="0" fontId="2" fillId="0" borderId="1" xfId="0" applyFont="1" applyFill="1" applyBorder="1" applyAlignment="1"/>
    <xf numFmtId="0" fontId="2" fillId="0" borderId="1" xfId="0" applyFont="1" applyFill="1" applyBorder="1" applyAlignment="1">
      <alignment wrapText="1"/>
    </xf>
    <xf numFmtId="49" fontId="2" fillId="0" borderId="0" xfId="0" applyNumberFormat="1" applyFont="1" applyFill="1" applyBorder="1" applyAlignment="1">
      <alignment wrapText="1"/>
    </xf>
    <xf numFmtId="0" fontId="2" fillId="0" borderId="1" xfId="0" applyFont="1" applyFill="1" applyBorder="1"/>
    <xf numFmtId="49" fontId="2" fillId="0" borderId="1" xfId="0" applyNumberFormat="1" applyFont="1" applyFill="1" applyBorder="1" applyAlignment="1">
      <alignment wrapText="1"/>
    </xf>
    <xf numFmtId="0" fontId="0" fillId="0" borderId="1" xfId="0" applyFill="1" applyBorder="1" applyAlignment="1"/>
    <xf numFmtId="0" fontId="0" fillId="0" borderId="1" xfId="0" applyFont="1" applyFill="1" applyBorder="1" applyAlignment="1"/>
    <xf numFmtId="0" fontId="4" fillId="0" borderId="1" xfId="0" applyFont="1" applyFill="1" applyBorder="1" applyAlignment="1"/>
    <xf numFmtId="0" fontId="0" fillId="0" borderId="1" xfId="0" applyBorder="1" applyAlignment="1"/>
    <xf numFmtId="0" fontId="2" fillId="0" borderId="0" xfId="0" applyFont="1" applyAlignment="1">
      <alignment wrapText="1"/>
    </xf>
    <xf numFmtId="0" fontId="0" fillId="2" borderId="1" xfId="0" applyFill="1" applyBorder="1"/>
    <xf numFmtId="0" fontId="2" fillId="2" borderId="1" xfId="0" applyFont="1" applyFill="1" applyBorder="1"/>
    <xf numFmtId="164" fontId="3" fillId="2" borderId="1" xfId="0" applyNumberFormat="1" applyFont="1" applyFill="1" applyBorder="1" applyAlignment="1" applyProtection="1">
      <alignment horizontal="right"/>
    </xf>
    <xf numFmtId="0" fontId="0" fillId="0" borderId="1" xfId="0" applyFill="1" applyBorder="1"/>
    <xf numFmtId="0" fontId="2" fillId="0" borderId="1" xfId="0" applyFont="1" applyBorder="1" applyAlignment="1">
      <alignment vertical="center" wrapText="1"/>
    </xf>
    <xf numFmtId="11" fontId="0" fillId="0" borderId="1" xfId="0" applyNumberFormat="1" applyBorder="1"/>
    <xf numFmtId="0" fontId="0" fillId="0" borderId="1" xfId="0" applyFont="1" applyBorder="1"/>
    <xf numFmtId="0" fontId="2" fillId="0" borderId="0" xfId="0" applyFont="1" applyBorder="1" applyAlignment="1"/>
    <xf numFmtId="0" fontId="0" fillId="0" borderId="0" xfId="0" applyFill="1" applyBorder="1"/>
    <xf numFmtId="0" fontId="2" fillId="0" borderId="0" xfId="0" applyFont="1" applyFill="1" applyBorder="1"/>
    <xf numFmtId="11" fontId="0" fillId="0" borderId="0" xfId="0" applyNumberFormat="1" applyBorder="1"/>
    <xf numFmtId="2" fontId="0" fillId="0" borderId="1" xfId="0" applyNumberFormat="1" applyBorder="1"/>
    <xf numFmtId="2" fontId="0" fillId="0" borderId="0" xfId="0" applyNumberFormat="1"/>
    <xf numFmtId="0" fontId="2" fillId="2" borderId="0" xfId="0" applyFont="1" applyFill="1" applyAlignment="1"/>
    <xf numFmtId="0" fontId="0" fillId="0" borderId="6" xfId="0" applyBorder="1"/>
    <xf numFmtId="0" fontId="2" fillId="0" borderId="0" xfId="0" applyFont="1" applyBorder="1" applyAlignment="1">
      <alignment wrapText="1"/>
    </xf>
    <xf numFmtId="49" fontId="2" fillId="0" borderId="5" xfId="0" applyNumberFormat="1" applyFont="1" applyBorder="1"/>
    <xf numFmtId="0" fontId="0" fillId="0" borderId="6" xfId="0" applyFill="1" applyBorder="1"/>
    <xf numFmtId="0" fontId="2" fillId="2" borderId="0" xfId="0" applyFont="1" applyFill="1"/>
    <xf numFmtId="2" fontId="0" fillId="2" borderId="1" xfId="0" applyNumberFormat="1" applyFill="1" applyBorder="1"/>
    <xf numFmtId="0" fontId="0" fillId="0" borderId="7" xfId="0" applyFill="1" applyBorder="1"/>
    <xf numFmtId="49" fontId="2" fillId="0" borderId="1" xfId="0" applyNumberFormat="1" applyFont="1" applyFill="1" applyBorder="1"/>
    <xf numFmtId="0" fontId="0" fillId="0" borderId="0" xfId="0" applyFont="1" applyFill="1" applyBorder="1" applyAlignment="1"/>
    <xf numFmtId="0" fontId="4" fillId="0" borderId="0" xfId="0" applyFont="1" applyFill="1" applyBorder="1" applyAlignment="1"/>
    <xf numFmtId="0" fontId="0" fillId="0" borderId="0" xfId="0" applyBorder="1" applyAlignment="1"/>
    <xf numFmtId="0" fontId="2" fillId="0" borderId="1"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2" xfId="0" applyFont="1" applyBorder="1" applyAlignment="1">
      <alignment horizontal="center"/>
    </xf>
    <xf numFmtId="0" fontId="2" fillId="0" borderId="1" xfId="0" applyFont="1" applyFill="1" applyBorder="1" applyAlignment="1">
      <alignment horizontal="center" wrapText="1"/>
    </xf>
    <xf numFmtId="0" fontId="0" fillId="0" borderId="8" xfId="0" applyBorder="1" applyAlignment="1">
      <alignment horizontal="left" wrapText="1"/>
    </xf>
    <xf numFmtId="49" fontId="2" fillId="0" borderId="3" xfId="0" applyNumberFormat="1" applyFont="1" applyBorder="1" applyAlignment="1">
      <alignment horizontal="center"/>
    </xf>
    <xf numFmtId="49" fontId="2" fillId="0" borderId="4" xfId="0" applyNumberFormat="1" applyFont="1" applyBorder="1" applyAlignment="1">
      <alignment horizontal="center"/>
    </xf>
    <xf numFmtId="49" fontId="2" fillId="0" borderId="2" xfId="0" applyNumberFormat="1" applyFont="1" applyBorder="1" applyAlignment="1">
      <alignment horizontal="center"/>
    </xf>
    <xf numFmtId="49" fontId="2" fillId="0" borderId="1" xfId="0" applyNumberFormat="1" applyFont="1" applyBorder="1" applyAlignment="1">
      <alignment horizontal="center"/>
    </xf>
    <xf numFmtId="0" fontId="2" fillId="2" borderId="0" xfId="0" applyFont="1" applyFill="1" applyAlignment="1">
      <alignment horizontal="left"/>
    </xf>
    <xf numFmtId="0" fontId="4" fillId="2" borderId="0" xfId="0" applyFont="1" applyFill="1" applyAlignment="1">
      <alignment horizontal="left"/>
    </xf>
    <xf numFmtId="0" fontId="2" fillId="0" borderId="3" xfId="0" applyFont="1" applyFill="1" applyBorder="1" applyAlignment="1">
      <alignment horizontal="center"/>
    </xf>
    <xf numFmtId="0" fontId="2" fillId="0" borderId="4" xfId="0" applyFont="1" applyFill="1" applyBorder="1" applyAlignment="1">
      <alignment horizontal="center"/>
    </xf>
    <xf numFmtId="0" fontId="2" fillId="0" borderId="2" xfId="0" applyFont="1" applyFill="1" applyBorder="1" applyAlignment="1">
      <alignment horizontal="center"/>
    </xf>
    <xf numFmtId="0" fontId="6" fillId="0" borderId="9" xfId="0" applyFont="1" applyBorder="1" applyAlignment="1">
      <alignment horizontal="left" wrapText="1"/>
    </xf>
    <xf numFmtId="0" fontId="6" fillId="0" borderId="6" xfId="0" applyFont="1" applyBorder="1" applyAlignment="1">
      <alignment horizontal="left" wrapText="1"/>
    </xf>
    <xf numFmtId="0" fontId="6" fillId="0" borderId="10" xfId="0" applyFont="1" applyBorder="1" applyAlignment="1">
      <alignment horizontal="left" wrapText="1"/>
    </xf>
    <xf numFmtId="0" fontId="6" fillId="0" borderId="11" xfId="0" applyFont="1" applyBorder="1" applyAlignment="1">
      <alignment horizontal="left" wrapText="1"/>
    </xf>
    <xf numFmtId="0" fontId="6" fillId="0" borderId="0" xfId="0" applyFont="1" applyBorder="1" applyAlignment="1">
      <alignment horizontal="left" wrapText="1"/>
    </xf>
    <xf numFmtId="0" fontId="6" fillId="0" borderId="12" xfId="0" applyFont="1" applyBorder="1" applyAlignment="1">
      <alignment horizontal="left" wrapText="1"/>
    </xf>
    <xf numFmtId="0" fontId="6" fillId="0" borderId="13" xfId="0" applyFont="1" applyBorder="1" applyAlignment="1">
      <alignment horizontal="left" wrapText="1"/>
    </xf>
    <xf numFmtId="0" fontId="6" fillId="0" borderId="8" xfId="0" applyFont="1" applyBorder="1" applyAlignment="1">
      <alignment horizontal="left" wrapText="1"/>
    </xf>
    <xf numFmtId="0" fontId="6" fillId="0" borderId="14"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 Total Fertility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Demographics!$C$3</c:f>
              <c:strCache>
                <c:ptCount val="1"/>
                <c:pt idx="0">
                  <c:v>Estimate/Median</c:v>
                </c:pt>
              </c:strCache>
            </c:strRef>
          </c:tx>
          <c:spPr>
            <a:ln w="19050" cap="rnd">
              <a:solidFill>
                <a:schemeClr val="accent1"/>
              </a:solidFill>
              <a:round/>
            </a:ln>
            <a:effectLst/>
          </c:spPr>
          <c:marker>
            <c:symbol val="none"/>
          </c:marker>
          <c:cat>
            <c:numRef>
              <c:f>Demographics!$B$4:$B$33</c:f>
              <c:numCache>
                <c:formatCode>General</c:formatCode>
                <c:ptCount val="30"/>
                <c:pt idx="0">
                  <c:v>1950</c:v>
                </c:pt>
                <c:pt idx="1">
                  <c:v>1955</c:v>
                </c:pt>
                <c:pt idx="2">
                  <c:v>1960</c:v>
                </c:pt>
                <c:pt idx="3">
                  <c:v>1965</c:v>
                </c:pt>
                <c:pt idx="4">
                  <c:v>1970</c:v>
                </c:pt>
                <c:pt idx="5">
                  <c:v>1975</c:v>
                </c:pt>
                <c:pt idx="6">
                  <c:v>1980</c:v>
                </c:pt>
                <c:pt idx="7">
                  <c:v>1985</c:v>
                </c:pt>
                <c:pt idx="8">
                  <c:v>1990</c:v>
                </c:pt>
                <c:pt idx="9">
                  <c:v>1995</c:v>
                </c:pt>
                <c:pt idx="10">
                  <c:v>2000</c:v>
                </c:pt>
                <c:pt idx="11">
                  <c:v>2005</c:v>
                </c:pt>
                <c:pt idx="12">
                  <c:v>2010</c:v>
                </c:pt>
                <c:pt idx="13">
                  <c:v>2015</c:v>
                </c:pt>
                <c:pt idx="14">
                  <c:v>2020</c:v>
                </c:pt>
                <c:pt idx="15">
                  <c:v>2025</c:v>
                </c:pt>
                <c:pt idx="16">
                  <c:v>2030</c:v>
                </c:pt>
                <c:pt idx="17">
                  <c:v>2035</c:v>
                </c:pt>
                <c:pt idx="18">
                  <c:v>2040</c:v>
                </c:pt>
                <c:pt idx="19">
                  <c:v>2045</c:v>
                </c:pt>
                <c:pt idx="20">
                  <c:v>2050</c:v>
                </c:pt>
                <c:pt idx="21">
                  <c:v>2055</c:v>
                </c:pt>
                <c:pt idx="22">
                  <c:v>2060</c:v>
                </c:pt>
                <c:pt idx="23">
                  <c:v>2065</c:v>
                </c:pt>
                <c:pt idx="24">
                  <c:v>2070</c:v>
                </c:pt>
                <c:pt idx="25">
                  <c:v>2075</c:v>
                </c:pt>
                <c:pt idx="26">
                  <c:v>2080</c:v>
                </c:pt>
                <c:pt idx="27">
                  <c:v>2085</c:v>
                </c:pt>
                <c:pt idx="28">
                  <c:v>2090</c:v>
                </c:pt>
                <c:pt idx="29">
                  <c:v>2095</c:v>
                </c:pt>
              </c:numCache>
            </c:numRef>
          </c:cat>
          <c:val>
            <c:numRef>
              <c:f>Demographics!$C$4:$C$33</c:f>
              <c:numCache>
                <c:formatCode>##0.00;\-##0.00;0</c:formatCode>
                <c:ptCount val="30"/>
                <c:pt idx="0">
                  <c:v>6.05</c:v>
                </c:pt>
                <c:pt idx="1">
                  <c:v>6.05</c:v>
                </c:pt>
                <c:pt idx="2">
                  <c:v>6</c:v>
                </c:pt>
                <c:pt idx="3">
                  <c:v>5.8</c:v>
                </c:pt>
                <c:pt idx="4">
                  <c:v>5.5</c:v>
                </c:pt>
                <c:pt idx="5">
                  <c:v>5.05</c:v>
                </c:pt>
                <c:pt idx="6">
                  <c:v>4.899</c:v>
                </c:pt>
                <c:pt idx="7">
                  <c:v>4.4000000000000004</c:v>
                </c:pt>
                <c:pt idx="8">
                  <c:v>3.5070000000000001</c:v>
                </c:pt>
                <c:pt idx="9">
                  <c:v>2.8763000000000001</c:v>
                </c:pt>
                <c:pt idx="10">
                  <c:v>2.6124999999999998</c:v>
                </c:pt>
                <c:pt idx="11">
                  <c:v>2.625</c:v>
                </c:pt>
                <c:pt idx="12">
                  <c:v>2.5499999999999998</c:v>
                </c:pt>
                <c:pt idx="13">
                  <c:v>2.4138999999999999</c:v>
                </c:pt>
                <c:pt idx="14">
                  <c:v>2.3088000000000002</c:v>
                </c:pt>
                <c:pt idx="15">
                  <c:v>2.2183000000000002</c:v>
                </c:pt>
                <c:pt idx="16">
                  <c:v>2.1366000000000001</c:v>
                </c:pt>
                <c:pt idx="17">
                  <c:v>2.0691999999999999</c:v>
                </c:pt>
                <c:pt idx="18">
                  <c:v>2.0045000000000002</c:v>
                </c:pt>
                <c:pt idx="19">
                  <c:v>1.9553</c:v>
                </c:pt>
                <c:pt idx="20">
                  <c:v>1.9147000000000001</c:v>
                </c:pt>
                <c:pt idx="21">
                  <c:v>1.8793</c:v>
                </c:pt>
                <c:pt idx="22">
                  <c:v>1.8522000000000001</c:v>
                </c:pt>
                <c:pt idx="23">
                  <c:v>1.8292999999999999</c:v>
                </c:pt>
                <c:pt idx="24">
                  <c:v>1.8130999999999999</c:v>
                </c:pt>
                <c:pt idx="25">
                  <c:v>1.8006</c:v>
                </c:pt>
                <c:pt idx="26">
                  <c:v>1.7890999999999999</c:v>
                </c:pt>
                <c:pt idx="27">
                  <c:v>1.7819</c:v>
                </c:pt>
                <c:pt idx="28">
                  <c:v>1.7778</c:v>
                </c:pt>
                <c:pt idx="29">
                  <c:v>1.7734000000000001</c:v>
                </c:pt>
              </c:numCache>
            </c:numRef>
          </c:val>
          <c:smooth val="0"/>
          <c:extLst>
            <c:ext xmlns:c16="http://schemas.microsoft.com/office/drawing/2014/chart" uri="{C3380CC4-5D6E-409C-BE32-E72D297353CC}">
              <c16:uniqueId val="{00000000-8BA7-4846-8CDB-82E08D3F7955}"/>
            </c:ext>
          </c:extLst>
        </c:ser>
        <c:ser>
          <c:idx val="1"/>
          <c:order val="1"/>
          <c:tx>
            <c:strRef>
              <c:f>Demographics!$D$3</c:f>
              <c:strCache>
                <c:ptCount val="1"/>
                <c:pt idx="0">
                  <c:v>Lower 95</c:v>
                </c:pt>
              </c:strCache>
            </c:strRef>
          </c:tx>
          <c:spPr>
            <a:ln w="19050" cap="rnd">
              <a:solidFill>
                <a:schemeClr val="accent2"/>
              </a:solidFill>
              <a:round/>
            </a:ln>
            <a:effectLst/>
          </c:spPr>
          <c:marker>
            <c:symbol val="none"/>
          </c:marker>
          <c:cat>
            <c:numRef>
              <c:f>Demographics!$B$4:$B$33</c:f>
              <c:numCache>
                <c:formatCode>General</c:formatCode>
                <c:ptCount val="30"/>
                <c:pt idx="0">
                  <c:v>1950</c:v>
                </c:pt>
                <c:pt idx="1">
                  <c:v>1955</c:v>
                </c:pt>
                <c:pt idx="2">
                  <c:v>1960</c:v>
                </c:pt>
                <c:pt idx="3">
                  <c:v>1965</c:v>
                </c:pt>
                <c:pt idx="4">
                  <c:v>1970</c:v>
                </c:pt>
                <c:pt idx="5">
                  <c:v>1975</c:v>
                </c:pt>
                <c:pt idx="6">
                  <c:v>1980</c:v>
                </c:pt>
                <c:pt idx="7">
                  <c:v>1985</c:v>
                </c:pt>
                <c:pt idx="8">
                  <c:v>1990</c:v>
                </c:pt>
                <c:pt idx="9">
                  <c:v>1995</c:v>
                </c:pt>
                <c:pt idx="10">
                  <c:v>2000</c:v>
                </c:pt>
                <c:pt idx="11">
                  <c:v>2005</c:v>
                </c:pt>
                <c:pt idx="12">
                  <c:v>2010</c:v>
                </c:pt>
                <c:pt idx="13">
                  <c:v>2015</c:v>
                </c:pt>
                <c:pt idx="14">
                  <c:v>2020</c:v>
                </c:pt>
                <c:pt idx="15">
                  <c:v>2025</c:v>
                </c:pt>
                <c:pt idx="16">
                  <c:v>2030</c:v>
                </c:pt>
                <c:pt idx="17">
                  <c:v>2035</c:v>
                </c:pt>
                <c:pt idx="18">
                  <c:v>2040</c:v>
                </c:pt>
                <c:pt idx="19">
                  <c:v>2045</c:v>
                </c:pt>
                <c:pt idx="20">
                  <c:v>2050</c:v>
                </c:pt>
                <c:pt idx="21">
                  <c:v>2055</c:v>
                </c:pt>
                <c:pt idx="22">
                  <c:v>2060</c:v>
                </c:pt>
                <c:pt idx="23">
                  <c:v>2065</c:v>
                </c:pt>
                <c:pt idx="24">
                  <c:v>2070</c:v>
                </c:pt>
                <c:pt idx="25">
                  <c:v>2075</c:v>
                </c:pt>
                <c:pt idx="26">
                  <c:v>2080</c:v>
                </c:pt>
                <c:pt idx="27">
                  <c:v>2085</c:v>
                </c:pt>
                <c:pt idx="28">
                  <c:v>2090</c:v>
                </c:pt>
                <c:pt idx="29">
                  <c:v>2095</c:v>
                </c:pt>
              </c:numCache>
            </c:numRef>
          </c:cat>
          <c:val>
            <c:numRef>
              <c:f>Demographics!$D$4:$D$33</c:f>
              <c:numCache>
                <c:formatCode>General</c:formatCode>
                <c:ptCount val="30"/>
                <c:pt idx="14" formatCode="##0.00;\-##0.00;0">
                  <c:v>1.95</c:v>
                </c:pt>
                <c:pt idx="15" formatCode="##0.00;\-##0.00;0">
                  <c:v>1.75</c:v>
                </c:pt>
                <c:pt idx="16" formatCode="##0.00;\-##0.00;0">
                  <c:v>1.6</c:v>
                </c:pt>
                <c:pt idx="17" formatCode="##0.00;\-##0.00;0">
                  <c:v>1.47</c:v>
                </c:pt>
                <c:pt idx="18" formatCode="##0.00;\-##0.00;0">
                  <c:v>1.38</c:v>
                </c:pt>
                <c:pt idx="19" formatCode="##0.00;\-##0.00;0">
                  <c:v>1.29</c:v>
                </c:pt>
                <c:pt idx="20" formatCode="##0.00;\-##0.00;0">
                  <c:v>1.22</c:v>
                </c:pt>
                <c:pt idx="21" formatCode="##0.00;\-##0.00;0">
                  <c:v>1.1599999999999999</c:v>
                </c:pt>
                <c:pt idx="22" formatCode="##0.00;\-##0.00;0">
                  <c:v>1.1299999999999999</c:v>
                </c:pt>
                <c:pt idx="23" formatCode="##0.00;\-##0.00;0">
                  <c:v>1.1000000000000001</c:v>
                </c:pt>
                <c:pt idx="24" formatCode="##0.00;\-##0.00;0">
                  <c:v>1.1000000000000001</c:v>
                </c:pt>
                <c:pt idx="25" formatCode="##0.00;\-##0.00;0">
                  <c:v>1.0900000000000001</c:v>
                </c:pt>
                <c:pt idx="26" formatCode="##0.00;\-##0.00;0">
                  <c:v>1.0900000000000001</c:v>
                </c:pt>
                <c:pt idx="27" formatCode="##0.00;\-##0.00;0">
                  <c:v>1.1100000000000001</c:v>
                </c:pt>
                <c:pt idx="28" formatCode="##0.00;\-##0.00;0">
                  <c:v>1.1399999999999999</c:v>
                </c:pt>
                <c:pt idx="29">
                  <c:v>1.1499999999999999</c:v>
                </c:pt>
              </c:numCache>
            </c:numRef>
          </c:val>
          <c:smooth val="0"/>
          <c:extLst>
            <c:ext xmlns:c16="http://schemas.microsoft.com/office/drawing/2014/chart" uri="{C3380CC4-5D6E-409C-BE32-E72D297353CC}">
              <c16:uniqueId val="{00000001-8BA7-4846-8CDB-82E08D3F7955}"/>
            </c:ext>
          </c:extLst>
        </c:ser>
        <c:ser>
          <c:idx val="2"/>
          <c:order val="2"/>
          <c:tx>
            <c:strRef>
              <c:f>Demographics!$E$3</c:f>
              <c:strCache>
                <c:ptCount val="1"/>
                <c:pt idx="0">
                  <c:v>Lower 80</c:v>
                </c:pt>
              </c:strCache>
            </c:strRef>
          </c:tx>
          <c:spPr>
            <a:ln w="19050" cap="rnd">
              <a:solidFill>
                <a:schemeClr val="accent3"/>
              </a:solidFill>
              <a:round/>
            </a:ln>
            <a:effectLst/>
          </c:spPr>
          <c:marker>
            <c:symbol val="none"/>
          </c:marker>
          <c:cat>
            <c:numRef>
              <c:f>Demographics!$B$4:$B$33</c:f>
              <c:numCache>
                <c:formatCode>General</c:formatCode>
                <c:ptCount val="30"/>
                <c:pt idx="0">
                  <c:v>1950</c:v>
                </c:pt>
                <c:pt idx="1">
                  <c:v>1955</c:v>
                </c:pt>
                <c:pt idx="2">
                  <c:v>1960</c:v>
                </c:pt>
                <c:pt idx="3">
                  <c:v>1965</c:v>
                </c:pt>
                <c:pt idx="4">
                  <c:v>1970</c:v>
                </c:pt>
                <c:pt idx="5">
                  <c:v>1975</c:v>
                </c:pt>
                <c:pt idx="6">
                  <c:v>1980</c:v>
                </c:pt>
                <c:pt idx="7">
                  <c:v>1985</c:v>
                </c:pt>
                <c:pt idx="8">
                  <c:v>1990</c:v>
                </c:pt>
                <c:pt idx="9">
                  <c:v>1995</c:v>
                </c:pt>
                <c:pt idx="10">
                  <c:v>2000</c:v>
                </c:pt>
                <c:pt idx="11">
                  <c:v>2005</c:v>
                </c:pt>
                <c:pt idx="12">
                  <c:v>2010</c:v>
                </c:pt>
                <c:pt idx="13">
                  <c:v>2015</c:v>
                </c:pt>
                <c:pt idx="14">
                  <c:v>2020</c:v>
                </c:pt>
                <c:pt idx="15">
                  <c:v>2025</c:v>
                </c:pt>
                <c:pt idx="16">
                  <c:v>2030</c:v>
                </c:pt>
                <c:pt idx="17">
                  <c:v>2035</c:v>
                </c:pt>
                <c:pt idx="18">
                  <c:v>2040</c:v>
                </c:pt>
                <c:pt idx="19">
                  <c:v>2045</c:v>
                </c:pt>
                <c:pt idx="20">
                  <c:v>2050</c:v>
                </c:pt>
                <c:pt idx="21">
                  <c:v>2055</c:v>
                </c:pt>
                <c:pt idx="22">
                  <c:v>2060</c:v>
                </c:pt>
                <c:pt idx="23">
                  <c:v>2065</c:v>
                </c:pt>
                <c:pt idx="24">
                  <c:v>2070</c:v>
                </c:pt>
                <c:pt idx="25">
                  <c:v>2075</c:v>
                </c:pt>
                <c:pt idx="26">
                  <c:v>2080</c:v>
                </c:pt>
                <c:pt idx="27">
                  <c:v>2085</c:v>
                </c:pt>
                <c:pt idx="28">
                  <c:v>2090</c:v>
                </c:pt>
                <c:pt idx="29">
                  <c:v>2095</c:v>
                </c:pt>
              </c:numCache>
            </c:numRef>
          </c:cat>
          <c:val>
            <c:numRef>
              <c:f>Demographics!$E$4:$E$33</c:f>
              <c:numCache>
                <c:formatCode>General</c:formatCode>
                <c:ptCount val="30"/>
                <c:pt idx="14" formatCode="##0.00;\-##0.00;0">
                  <c:v>2.0737000000000001</c:v>
                </c:pt>
                <c:pt idx="15" formatCode="##0.00;\-##0.00;0">
                  <c:v>1.9078999999999999</c:v>
                </c:pt>
                <c:pt idx="16" formatCode="##0.00;\-##0.00;0">
                  <c:v>1.7850999999999999</c:v>
                </c:pt>
                <c:pt idx="17" formatCode="##0.00;\-##0.00;0">
                  <c:v>1.6830000000000001</c:v>
                </c:pt>
                <c:pt idx="18" formatCode="##0.00;\-##0.00;0">
                  <c:v>1.6049</c:v>
                </c:pt>
                <c:pt idx="19" formatCode="##0.00;\-##0.00;0">
                  <c:v>1.5344</c:v>
                </c:pt>
                <c:pt idx="20" formatCode="##0.00;\-##0.00;0">
                  <c:v>1.4881</c:v>
                </c:pt>
                <c:pt idx="21" formatCode="##0.00;\-##0.00;0">
                  <c:v>1.4513</c:v>
                </c:pt>
                <c:pt idx="22" formatCode="##0.00;\-##0.00;0">
                  <c:v>1.4279999999999999</c:v>
                </c:pt>
                <c:pt idx="23" formatCode="##0.00;\-##0.00;0">
                  <c:v>1.4121999999999999</c:v>
                </c:pt>
                <c:pt idx="24" formatCode="##0.00;\-##0.00;0">
                  <c:v>1.4119999999999999</c:v>
                </c:pt>
                <c:pt idx="25" formatCode="##0.00;\-##0.00;0">
                  <c:v>1.4104000000000001</c:v>
                </c:pt>
                <c:pt idx="26" formatCode="##0.00;\-##0.00;0">
                  <c:v>1.4106000000000001</c:v>
                </c:pt>
                <c:pt idx="27" formatCode="##0.00;\-##0.00;0">
                  <c:v>1.4232</c:v>
                </c:pt>
                <c:pt idx="28" formatCode="##0.00;\-##0.00;0">
                  <c:v>1.4306000000000001</c:v>
                </c:pt>
                <c:pt idx="29" formatCode="##0.00;\-##0.00;0">
                  <c:v>1.4407000000000001</c:v>
                </c:pt>
              </c:numCache>
            </c:numRef>
          </c:val>
          <c:smooth val="0"/>
          <c:extLst>
            <c:ext xmlns:c16="http://schemas.microsoft.com/office/drawing/2014/chart" uri="{C3380CC4-5D6E-409C-BE32-E72D297353CC}">
              <c16:uniqueId val="{00000002-8BA7-4846-8CDB-82E08D3F7955}"/>
            </c:ext>
          </c:extLst>
        </c:ser>
        <c:ser>
          <c:idx val="3"/>
          <c:order val="3"/>
          <c:tx>
            <c:strRef>
              <c:f>Demographics!$F$3</c:f>
              <c:strCache>
                <c:ptCount val="1"/>
                <c:pt idx="0">
                  <c:v>Upper 80</c:v>
                </c:pt>
              </c:strCache>
            </c:strRef>
          </c:tx>
          <c:spPr>
            <a:ln w="19050" cap="rnd">
              <a:solidFill>
                <a:schemeClr val="accent4"/>
              </a:solidFill>
              <a:round/>
            </a:ln>
            <a:effectLst/>
          </c:spPr>
          <c:marker>
            <c:symbol val="none"/>
          </c:marker>
          <c:cat>
            <c:numRef>
              <c:f>Demographics!$B$4:$B$33</c:f>
              <c:numCache>
                <c:formatCode>General</c:formatCode>
                <c:ptCount val="30"/>
                <c:pt idx="0">
                  <c:v>1950</c:v>
                </c:pt>
                <c:pt idx="1">
                  <c:v>1955</c:v>
                </c:pt>
                <c:pt idx="2">
                  <c:v>1960</c:v>
                </c:pt>
                <c:pt idx="3">
                  <c:v>1965</c:v>
                </c:pt>
                <c:pt idx="4">
                  <c:v>1970</c:v>
                </c:pt>
                <c:pt idx="5">
                  <c:v>1975</c:v>
                </c:pt>
                <c:pt idx="6">
                  <c:v>1980</c:v>
                </c:pt>
                <c:pt idx="7">
                  <c:v>1985</c:v>
                </c:pt>
                <c:pt idx="8">
                  <c:v>1990</c:v>
                </c:pt>
                <c:pt idx="9">
                  <c:v>1995</c:v>
                </c:pt>
                <c:pt idx="10">
                  <c:v>2000</c:v>
                </c:pt>
                <c:pt idx="11">
                  <c:v>2005</c:v>
                </c:pt>
                <c:pt idx="12">
                  <c:v>2010</c:v>
                </c:pt>
                <c:pt idx="13">
                  <c:v>2015</c:v>
                </c:pt>
                <c:pt idx="14">
                  <c:v>2020</c:v>
                </c:pt>
                <c:pt idx="15">
                  <c:v>2025</c:v>
                </c:pt>
                <c:pt idx="16">
                  <c:v>2030</c:v>
                </c:pt>
                <c:pt idx="17">
                  <c:v>2035</c:v>
                </c:pt>
                <c:pt idx="18">
                  <c:v>2040</c:v>
                </c:pt>
                <c:pt idx="19">
                  <c:v>2045</c:v>
                </c:pt>
                <c:pt idx="20">
                  <c:v>2050</c:v>
                </c:pt>
                <c:pt idx="21">
                  <c:v>2055</c:v>
                </c:pt>
                <c:pt idx="22">
                  <c:v>2060</c:v>
                </c:pt>
                <c:pt idx="23">
                  <c:v>2065</c:v>
                </c:pt>
                <c:pt idx="24">
                  <c:v>2070</c:v>
                </c:pt>
                <c:pt idx="25">
                  <c:v>2075</c:v>
                </c:pt>
                <c:pt idx="26">
                  <c:v>2080</c:v>
                </c:pt>
                <c:pt idx="27">
                  <c:v>2085</c:v>
                </c:pt>
                <c:pt idx="28">
                  <c:v>2090</c:v>
                </c:pt>
                <c:pt idx="29">
                  <c:v>2095</c:v>
                </c:pt>
              </c:numCache>
            </c:numRef>
          </c:cat>
          <c:val>
            <c:numRef>
              <c:f>Demographics!$F$4:$F$33</c:f>
              <c:numCache>
                <c:formatCode>General</c:formatCode>
                <c:ptCount val="30"/>
                <c:pt idx="14" formatCode="##0.00;\-##0.00;0">
                  <c:v>2.54</c:v>
                </c:pt>
                <c:pt idx="15" formatCode="##0.00;\-##0.00;0">
                  <c:v>2.52</c:v>
                </c:pt>
                <c:pt idx="16" formatCode="##0.00;\-##0.00;0">
                  <c:v>2.48</c:v>
                </c:pt>
                <c:pt idx="17" formatCode="##0.00;\-##0.00;0">
                  <c:v>2.4300000000000002</c:v>
                </c:pt>
                <c:pt idx="18" formatCode="##0.00;\-##0.00;0">
                  <c:v>2.38</c:v>
                </c:pt>
                <c:pt idx="19" formatCode="##0.00;\-##0.00;0">
                  <c:v>2.34</c:v>
                </c:pt>
                <c:pt idx="20" formatCode="##0.00;\-##0.00;0">
                  <c:v>2.2999999999999998</c:v>
                </c:pt>
                <c:pt idx="21" formatCode="##0.00;\-##0.00;0">
                  <c:v>2.2599999999999998</c:v>
                </c:pt>
                <c:pt idx="22" formatCode="##0.00;\-##0.00;0">
                  <c:v>2.23</c:v>
                </c:pt>
                <c:pt idx="23" formatCode="##0.00;\-##0.00;0">
                  <c:v>2.2000000000000002</c:v>
                </c:pt>
                <c:pt idx="24" formatCode="##0.00;\-##0.00;0">
                  <c:v>2.17</c:v>
                </c:pt>
                <c:pt idx="25" formatCode="##0.00;\-##0.00;0">
                  <c:v>2.15</c:v>
                </c:pt>
                <c:pt idx="26" formatCode="##0.00;\-##0.00;0">
                  <c:v>2.13</c:v>
                </c:pt>
                <c:pt idx="27" formatCode="##0.00;\-##0.00;0">
                  <c:v>2.12</c:v>
                </c:pt>
                <c:pt idx="28" formatCode="##0.00;\-##0.00;0">
                  <c:v>2.11</c:v>
                </c:pt>
                <c:pt idx="29">
                  <c:v>2.1</c:v>
                </c:pt>
              </c:numCache>
            </c:numRef>
          </c:val>
          <c:smooth val="0"/>
          <c:extLst>
            <c:ext xmlns:c16="http://schemas.microsoft.com/office/drawing/2014/chart" uri="{C3380CC4-5D6E-409C-BE32-E72D297353CC}">
              <c16:uniqueId val="{00000003-8BA7-4846-8CDB-82E08D3F7955}"/>
            </c:ext>
          </c:extLst>
        </c:ser>
        <c:ser>
          <c:idx val="4"/>
          <c:order val="4"/>
          <c:tx>
            <c:strRef>
              <c:f>Demographics!$G$3</c:f>
              <c:strCache>
                <c:ptCount val="1"/>
                <c:pt idx="0">
                  <c:v>Upper 95</c:v>
                </c:pt>
              </c:strCache>
            </c:strRef>
          </c:tx>
          <c:spPr>
            <a:ln w="19050" cap="rnd">
              <a:solidFill>
                <a:schemeClr val="accent5"/>
              </a:solidFill>
              <a:round/>
            </a:ln>
            <a:effectLst/>
          </c:spPr>
          <c:marker>
            <c:symbol val="none"/>
          </c:marker>
          <c:cat>
            <c:numRef>
              <c:f>Demographics!$B$4:$B$33</c:f>
              <c:numCache>
                <c:formatCode>General</c:formatCode>
                <c:ptCount val="30"/>
                <c:pt idx="0">
                  <c:v>1950</c:v>
                </c:pt>
                <c:pt idx="1">
                  <c:v>1955</c:v>
                </c:pt>
                <c:pt idx="2">
                  <c:v>1960</c:v>
                </c:pt>
                <c:pt idx="3">
                  <c:v>1965</c:v>
                </c:pt>
                <c:pt idx="4">
                  <c:v>1970</c:v>
                </c:pt>
                <c:pt idx="5">
                  <c:v>1975</c:v>
                </c:pt>
                <c:pt idx="6">
                  <c:v>1980</c:v>
                </c:pt>
                <c:pt idx="7">
                  <c:v>1985</c:v>
                </c:pt>
                <c:pt idx="8">
                  <c:v>1990</c:v>
                </c:pt>
                <c:pt idx="9">
                  <c:v>1995</c:v>
                </c:pt>
                <c:pt idx="10">
                  <c:v>2000</c:v>
                </c:pt>
                <c:pt idx="11">
                  <c:v>2005</c:v>
                </c:pt>
                <c:pt idx="12">
                  <c:v>2010</c:v>
                </c:pt>
                <c:pt idx="13">
                  <c:v>2015</c:v>
                </c:pt>
                <c:pt idx="14">
                  <c:v>2020</c:v>
                </c:pt>
                <c:pt idx="15">
                  <c:v>2025</c:v>
                </c:pt>
                <c:pt idx="16">
                  <c:v>2030</c:v>
                </c:pt>
                <c:pt idx="17">
                  <c:v>2035</c:v>
                </c:pt>
                <c:pt idx="18">
                  <c:v>2040</c:v>
                </c:pt>
                <c:pt idx="19">
                  <c:v>2045</c:v>
                </c:pt>
                <c:pt idx="20">
                  <c:v>2050</c:v>
                </c:pt>
                <c:pt idx="21">
                  <c:v>2055</c:v>
                </c:pt>
                <c:pt idx="22">
                  <c:v>2060</c:v>
                </c:pt>
                <c:pt idx="23">
                  <c:v>2065</c:v>
                </c:pt>
                <c:pt idx="24">
                  <c:v>2070</c:v>
                </c:pt>
                <c:pt idx="25">
                  <c:v>2075</c:v>
                </c:pt>
                <c:pt idx="26">
                  <c:v>2080</c:v>
                </c:pt>
                <c:pt idx="27">
                  <c:v>2085</c:v>
                </c:pt>
                <c:pt idx="28">
                  <c:v>2090</c:v>
                </c:pt>
                <c:pt idx="29">
                  <c:v>2095</c:v>
                </c:pt>
              </c:numCache>
            </c:numRef>
          </c:cat>
          <c:val>
            <c:numRef>
              <c:f>Demographics!$G$4:$G$33</c:f>
              <c:numCache>
                <c:formatCode>General</c:formatCode>
                <c:ptCount val="30"/>
                <c:pt idx="14" formatCode="##0.00;\-##0.00;0">
                  <c:v>2.6661999999999999</c:v>
                </c:pt>
                <c:pt idx="15" formatCode="##0.00;\-##0.00;0">
                  <c:v>2.6821000000000002</c:v>
                </c:pt>
                <c:pt idx="16" formatCode="##0.00;\-##0.00;0">
                  <c:v>2.6661999999999999</c:v>
                </c:pt>
                <c:pt idx="17" formatCode="##0.00;\-##0.00;0">
                  <c:v>2.6391</c:v>
                </c:pt>
                <c:pt idx="18" formatCode="##0.00;\-##0.00;0">
                  <c:v>2.6105</c:v>
                </c:pt>
                <c:pt idx="19" formatCode="##0.00;\-##0.00;0">
                  <c:v>2.5811000000000002</c:v>
                </c:pt>
                <c:pt idx="20" formatCode="##0.00;\-##0.00;0">
                  <c:v>2.5448</c:v>
                </c:pt>
                <c:pt idx="21" formatCode="##0.00;\-##0.00;0">
                  <c:v>2.5097</c:v>
                </c:pt>
                <c:pt idx="22" formatCode="##0.00;\-##0.00;0">
                  <c:v>2.4900000000000002</c:v>
                </c:pt>
                <c:pt idx="23" formatCode="##0.00;\-##0.00;0">
                  <c:v>2.4651999999999998</c:v>
                </c:pt>
                <c:pt idx="24" formatCode="##0.00;\-##0.00;0">
                  <c:v>2.4291999999999998</c:v>
                </c:pt>
                <c:pt idx="25" formatCode="##0.00;\-##0.00;0">
                  <c:v>2.4075000000000002</c:v>
                </c:pt>
                <c:pt idx="26" formatCode="##0.00;\-##0.00;0">
                  <c:v>2.3877999999999999</c:v>
                </c:pt>
                <c:pt idx="27" formatCode="##0.00;\-##0.00;0">
                  <c:v>2.3719000000000001</c:v>
                </c:pt>
                <c:pt idx="28" formatCode="##0.00;\-##0.00;0">
                  <c:v>2.3477000000000001</c:v>
                </c:pt>
                <c:pt idx="29" formatCode="##0.00;\-##0.00;0">
                  <c:v>2.343</c:v>
                </c:pt>
              </c:numCache>
            </c:numRef>
          </c:val>
          <c:smooth val="0"/>
          <c:extLst>
            <c:ext xmlns:c16="http://schemas.microsoft.com/office/drawing/2014/chart" uri="{C3380CC4-5D6E-409C-BE32-E72D297353CC}">
              <c16:uniqueId val="{00000004-8BA7-4846-8CDB-82E08D3F7955}"/>
            </c:ext>
          </c:extLst>
        </c:ser>
        <c:dLbls>
          <c:showLegendKey val="0"/>
          <c:showVal val="0"/>
          <c:showCatName val="0"/>
          <c:showSerName val="0"/>
          <c:showPercent val="0"/>
          <c:showBubbleSize val="0"/>
        </c:dLbls>
        <c:smooth val="0"/>
        <c:axId val="212666048"/>
        <c:axId val="212677696"/>
      </c:lineChart>
      <c:catAx>
        <c:axId val="212666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7696"/>
        <c:crosses val="autoZero"/>
        <c:auto val="1"/>
        <c:lblAlgn val="ctr"/>
        <c:lblOffset val="100"/>
        <c:noMultiLvlLbl val="0"/>
      </c:catAx>
      <c:valAx>
        <c:axId val="212677696"/>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66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a:t>
            </a:r>
            <a:r>
              <a:rPr lang="en-US" baseline="0"/>
              <a:t> Population Size (thousands)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039648300087401E-2"/>
          <c:y val="0.12626382978723405"/>
          <c:w val="0.65108503570560716"/>
          <c:h val="0.79476334394370918"/>
        </c:manualLayout>
      </c:layout>
      <c:scatterChart>
        <c:scatterStyle val="lineMarker"/>
        <c:varyColors val="0"/>
        <c:ser>
          <c:idx val="0"/>
          <c:order val="0"/>
          <c:tx>
            <c:v>South Africa (UN est.)</c:v>
          </c:tx>
          <c:spPr>
            <a:ln w="25400" cap="rnd">
              <a:noFill/>
              <a:round/>
            </a:ln>
            <a:effectLst/>
          </c:spPr>
          <c:marker>
            <c:symbol val="circle"/>
            <c:size val="5"/>
            <c:spPr>
              <a:solidFill>
                <a:schemeClr val="accent1"/>
              </a:solidFill>
              <a:ln w="9525">
                <a:solidFill>
                  <a:schemeClr val="accent1"/>
                </a:solidFill>
              </a:ln>
              <a:effectLst/>
            </c:spPr>
          </c:marker>
          <c:xVal>
            <c:numRef>
              <c:f>(Demographics!$B$59:$P$59,Demographics!$B$80:$Q$80)</c:f>
              <c:numCache>
                <c:formatCode>General</c:formatCode>
                <c:ptCount val="31"/>
                <c:pt idx="0">
                  <c:v>1950</c:v>
                </c:pt>
                <c:pt idx="1">
                  <c:v>1955</c:v>
                </c:pt>
                <c:pt idx="2">
                  <c:v>1960</c:v>
                </c:pt>
                <c:pt idx="3">
                  <c:v>1965</c:v>
                </c:pt>
                <c:pt idx="4">
                  <c:v>1970</c:v>
                </c:pt>
                <c:pt idx="5">
                  <c:v>1975</c:v>
                </c:pt>
                <c:pt idx="6">
                  <c:v>1980</c:v>
                </c:pt>
                <c:pt idx="7">
                  <c:v>1985</c:v>
                </c:pt>
                <c:pt idx="8">
                  <c:v>1990</c:v>
                </c:pt>
                <c:pt idx="9">
                  <c:v>1995</c:v>
                </c:pt>
                <c:pt idx="10">
                  <c:v>2000</c:v>
                </c:pt>
                <c:pt idx="11">
                  <c:v>2005</c:v>
                </c:pt>
                <c:pt idx="12">
                  <c:v>2010</c:v>
                </c:pt>
                <c:pt idx="13">
                  <c:v>2015</c:v>
                </c:pt>
                <c:pt idx="14">
                  <c:v>2020</c:v>
                </c:pt>
                <c:pt idx="15">
                  <c:v>2025</c:v>
                </c:pt>
                <c:pt idx="16">
                  <c:v>2030</c:v>
                </c:pt>
                <c:pt idx="17">
                  <c:v>2035</c:v>
                </c:pt>
                <c:pt idx="18">
                  <c:v>2040</c:v>
                </c:pt>
                <c:pt idx="19">
                  <c:v>2045</c:v>
                </c:pt>
                <c:pt idx="20">
                  <c:v>2050</c:v>
                </c:pt>
                <c:pt idx="21">
                  <c:v>2055</c:v>
                </c:pt>
                <c:pt idx="22">
                  <c:v>2060</c:v>
                </c:pt>
                <c:pt idx="23">
                  <c:v>2065</c:v>
                </c:pt>
                <c:pt idx="24">
                  <c:v>2070</c:v>
                </c:pt>
                <c:pt idx="25">
                  <c:v>2075</c:v>
                </c:pt>
                <c:pt idx="26">
                  <c:v>2080</c:v>
                </c:pt>
                <c:pt idx="27">
                  <c:v>2085</c:v>
                </c:pt>
                <c:pt idx="28">
                  <c:v>2090</c:v>
                </c:pt>
                <c:pt idx="29">
                  <c:v>2095</c:v>
                </c:pt>
                <c:pt idx="30">
                  <c:v>2100</c:v>
                </c:pt>
              </c:numCache>
            </c:numRef>
          </c:xVal>
          <c:yVal>
            <c:numRef>
              <c:f>(Demographics!$B$77:$P$77,Demographics!$B$83:$Q$83)</c:f>
              <c:numCache>
                <c:formatCode>General</c:formatCode>
                <c:ptCount val="31"/>
                <c:pt idx="0">
                  <c:v>13301</c:v>
                </c:pt>
                <c:pt idx="1">
                  <c:v>14868</c:v>
                </c:pt>
                <c:pt idx="2">
                  <c:v>16726</c:v>
                </c:pt>
                <c:pt idx="3">
                  <c:v>18968</c:v>
                </c:pt>
                <c:pt idx="4">
                  <c:v>21597</c:v>
                </c:pt>
                <c:pt idx="5">
                  <c:v>24669</c:v>
                </c:pt>
                <c:pt idx="6">
                  <c:v>27938</c:v>
                </c:pt>
                <c:pt idx="7">
                  <c:v>31963</c:v>
                </c:pt>
                <c:pt idx="8">
                  <c:v>35952</c:v>
                </c:pt>
                <c:pt idx="9">
                  <c:v>40406</c:v>
                </c:pt>
                <c:pt idx="10">
                  <c:v>43780</c:v>
                </c:pt>
                <c:pt idx="11">
                  <c:v>46574</c:v>
                </c:pt>
                <c:pt idx="12">
                  <c:v>49764</c:v>
                </c:pt>
                <c:pt idx="13">
                  <c:v>53710</c:v>
                </c:pt>
                <c:pt idx="14">
                  <c:v>57411</c:v>
                </c:pt>
                <c:pt idx="15" formatCode="0">
                  <c:v>60554.014999999999</c:v>
                </c:pt>
                <c:pt idx="16" formatCode="0">
                  <c:v>63313.307999999997</c:v>
                </c:pt>
                <c:pt idx="17" formatCode="0">
                  <c:v>65757.339000000007</c:v>
                </c:pt>
                <c:pt idx="18" formatCode="0">
                  <c:v>67850.885999999999</c:v>
                </c:pt>
                <c:pt idx="19" formatCode="0">
                  <c:v>69555.06700000001</c:v>
                </c:pt>
                <c:pt idx="20" formatCode="0">
                  <c:v>70822.125</c:v>
                </c:pt>
                <c:pt idx="21" formatCode="0">
                  <c:v>71405.214999999997</c:v>
                </c:pt>
                <c:pt idx="22" formatCode="0">
                  <c:v>71559.149000000005</c:v>
                </c:pt>
                <c:pt idx="23" formatCode="0">
                  <c:v>71725.482000000004</c:v>
                </c:pt>
                <c:pt idx="24" formatCode="0">
                  <c:v>71939.187999999995</c:v>
                </c:pt>
                <c:pt idx="25" formatCode="0">
                  <c:v>72003.872999999992</c:v>
                </c:pt>
                <c:pt idx="26" formatCode="0">
                  <c:v>71570.342000000004</c:v>
                </c:pt>
                <c:pt idx="27" formatCode="0">
                  <c:v>70830.573999999993</c:v>
                </c:pt>
                <c:pt idx="28" formatCode="0">
                  <c:v>70049.323000000004</c:v>
                </c:pt>
                <c:pt idx="29" formatCode="0">
                  <c:v>69257.483000000007</c:v>
                </c:pt>
                <c:pt idx="30" formatCode="0">
                  <c:v>68432.304999999993</c:v>
                </c:pt>
              </c:numCache>
            </c:numRef>
          </c:yVal>
          <c:smooth val="0"/>
          <c:extLst>
            <c:ext xmlns:c16="http://schemas.microsoft.com/office/drawing/2014/chart" uri="{C3380CC4-5D6E-409C-BE32-E72D297353CC}">
              <c16:uniqueId val="{00000001-28D7-422E-A1E9-9077B443CFC8}"/>
            </c:ext>
          </c:extLst>
        </c:ser>
        <c:ser>
          <c:idx val="1"/>
          <c:order val="1"/>
          <c:tx>
            <c:v>KwaZulu-Natal (SSA est.)</c:v>
          </c:tx>
          <c:spPr>
            <a:ln w="25400" cap="rnd">
              <a:noFill/>
              <a:round/>
            </a:ln>
            <a:effectLst/>
          </c:spPr>
          <c:marker>
            <c:symbol val="circle"/>
            <c:size val="5"/>
            <c:spPr>
              <a:solidFill>
                <a:schemeClr val="accent2"/>
              </a:solidFill>
              <a:ln w="9525">
                <a:solidFill>
                  <a:schemeClr val="accent2"/>
                </a:solidFill>
              </a:ln>
              <a:effectLst/>
            </c:spPr>
          </c:marker>
          <c:xVal>
            <c:numRef>
              <c:f>Demographics!$B$91:$F$91</c:f>
              <c:numCache>
                <c:formatCode>General</c:formatCode>
                <c:ptCount val="5"/>
                <c:pt idx="0">
                  <c:v>1996</c:v>
                </c:pt>
                <c:pt idx="1">
                  <c:v>2001</c:v>
                </c:pt>
                <c:pt idx="2">
                  <c:v>2011</c:v>
                </c:pt>
                <c:pt idx="3">
                  <c:v>2016</c:v>
                </c:pt>
                <c:pt idx="4">
                  <c:v>2019</c:v>
                </c:pt>
              </c:numCache>
            </c:numRef>
          </c:xVal>
          <c:yVal>
            <c:numRef>
              <c:f>Demographics!$B$130:$F$130</c:f>
              <c:numCache>
                <c:formatCode>General</c:formatCode>
                <c:ptCount val="5"/>
                <c:pt idx="0">
                  <c:v>8080.1360000000004</c:v>
                </c:pt>
                <c:pt idx="1">
                  <c:v>9143.8979999999992</c:v>
                </c:pt>
                <c:pt idx="2">
                  <c:v>9934.9220000000005</c:v>
                </c:pt>
                <c:pt idx="3">
                  <c:v>10757.89</c:v>
                </c:pt>
                <c:pt idx="4">
                  <c:v>10907.773999999999</c:v>
                </c:pt>
              </c:numCache>
            </c:numRef>
          </c:yVal>
          <c:smooth val="0"/>
          <c:extLst>
            <c:ext xmlns:c16="http://schemas.microsoft.com/office/drawing/2014/chart" uri="{C3380CC4-5D6E-409C-BE32-E72D297353CC}">
              <c16:uniqueId val="{00000002-28D7-422E-A1E9-9077B443CFC8}"/>
            </c:ext>
          </c:extLst>
        </c:ser>
        <c:ser>
          <c:idx val="2"/>
          <c:order val="2"/>
          <c:tx>
            <c:v>South Africa (SSA est.)</c:v>
          </c:tx>
          <c:spPr>
            <a:ln w="25400" cap="rnd">
              <a:noFill/>
              <a:round/>
            </a:ln>
            <a:effectLst/>
          </c:spPr>
          <c:marker>
            <c:symbol val="circle"/>
            <c:size val="5"/>
            <c:spPr>
              <a:solidFill>
                <a:schemeClr val="accent3"/>
              </a:solidFill>
              <a:ln w="9525">
                <a:solidFill>
                  <a:schemeClr val="accent3"/>
                </a:solidFill>
              </a:ln>
              <a:effectLst/>
            </c:spPr>
          </c:marker>
          <c:xVal>
            <c:numRef>
              <c:f>Demographics!$I$91:$J$91</c:f>
              <c:numCache>
                <c:formatCode>General</c:formatCode>
                <c:ptCount val="2"/>
                <c:pt idx="0">
                  <c:v>1996</c:v>
                </c:pt>
                <c:pt idx="1">
                  <c:v>2019</c:v>
                </c:pt>
              </c:numCache>
            </c:numRef>
          </c:xVal>
          <c:yVal>
            <c:numRef>
              <c:f>Demographics!$I$97:$J$97</c:f>
              <c:numCache>
                <c:formatCode>General</c:formatCode>
                <c:ptCount val="2"/>
                <c:pt idx="0">
                  <c:v>40267.387000000002</c:v>
                </c:pt>
                <c:pt idx="1">
                  <c:v>58172.053999999996</c:v>
                </c:pt>
              </c:numCache>
            </c:numRef>
          </c:yVal>
          <c:smooth val="0"/>
          <c:extLst>
            <c:ext xmlns:c16="http://schemas.microsoft.com/office/drawing/2014/chart" uri="{C3380CC4-5D6E-409C-BE32-E72D297353CC}">
              <c16:uniqueId val="{00000003-28D7-422E-A1E9-9077B443CFC8}"/>
            </c:ext>
          </c:extLst>
        </c:ser>
        <c:ser>
          <c:idx val="3"/>
          <c:order val="3"/>
          <c:tx>
            <c:v>Double check: KZN as proportion of UN est.)</c:v>
          </c:tx>
          <c:spPr>
            <a:ln w="25400" cap="rnd">
              <a:noFill/>
              <a:round/>
            </a:ln>
            <a:effectLst/>
          </c:spPr>
          <c:marker>
            <c:symbol val="circle"/>
            <c:size val="5"/>
            <c:spPr>
              <a:solidFill>
                <a:schemeClr val="accent4"/>
              </a:solidFill>
              <a:ln w="9525">
                <a:solidFill>
                  <a:schemeClr val="accent4"/>
                </a:solidFill>
              </a:ln>
              <a:effectLst/>
            </c:spPr>
          </c:marker>
          <c:xVal>
            <c:numRef>
              <c:f>(Demographics!$E$135,Demographics!$J$135,Demographics!$O$135,Demographics!$S$135)</c:f>
              <c:numCache>
                <c:formatCode>General</c:formatCode>
                <c:ptCount val="4"/>
                <c:pt idx="0">
                  <c:v>2005</c:v>
                </c:pt>
                <c:pt idx="1">
                  <c:v>2010</c:v>
                </c:pt>
                <c:pt idx="2">
                  <c:v>2015</c:v>
                </c:pt>
                <c:pt idx="3">
                  <c:v>2019</c:v>
                </c:pt>
              </c:numCache>
            </c:numRef>
          </c:xVal>
          <c:yVal>
            <c:numRef>
              <c:f>(Demographics!$E$138,Demographics!$J$138,Demographics!$O$138,Demographics!$S$138)</c:f>
              <c:numCache>
                <c:formatCode>General</c:formatCode>
                <c:ptCount val="4"/>
                <c:pt idx="0">
                  <c:v>9547.67</c:v>
                </c:pt>
                <c:pt idx="1">
                  <c:v>9952.8000000000011</c:v>
                </c:pt>
                <c:pt idx="2">
                  <c:v>10473.450000000001</c:v>
                </c:pt>
                <c:pt idx="3">
                  <c:v>11022.912</c:v>
                </c:pt>
              </c:numCache>
            </c:numRef>
          </c:yVal>
          <c:smooth val="0"/>
          <c:extLst>
            <c:ext xmlns:c16="http://schemas.microsoft.com/office/drawing/2014/chart" uri="{C3380CC4-5D6E-409C-BE32-E72D297353CC}">
              <c16:uniqueId val="{00000004-28D7-422E-A1E9-9077B443CFC8}"/>
            </c:ext>
          </c:extLst>
        </c:ser>
        <c:ser>
          <c:idx val="4"/>
          <c:order val="4"/>
          <c:tx>
            <c:v>Projected KZN as proportion of UN est. (assume stabilized proportion after 2019)</c:v>
          </c:tx>
          <c:spPr>
            <a:ln w="25400" cap="rnd">
              <a:noFill/>
              <a:round/>
            </a:ln>
            <a:effectLst/>
          </c:spPr>
          <c:marker>
            <c:symbol val="circle"/>
            <c:size val="5"/>
            <c:spPr>
              <a:solidFill>
                <a:schemeClr val="accent5"/>
              </a:solidFill>
              <a:ln w="9525">
                <a:solidFill>
                  <a:schemeClr val="accent5"/>
                </a:solidFill>
              </a:ln>
              <a:effectLst/>
            </c:spPr>
          </c:marker>
          <c:xVal>
            <c:numRef>
              <c:f>Demographics!$C$144:$R$144</c:f>
              <c:numCache>
                <c:formatCode>General</c:formatCode>
                <c:ptCount val="16"/>
                <c:pt idx="0">
                  <c:v>2025</c:v>
                </c:pt>
                <c:pt idx="1">
                  <c:v>2030</c:v>
                </c:pt>
                <c:pt idx="2">
                  <c:v>2035</c:v>
                </c:pt>
                <c:pt idx="3">
                  <c:v>2040</c:v>
                </c:pt>
                <c:pt idx="4">
                  <c:v>2045</c:v>
                </c:pt>
                <c:pt idx="5">
                  <c:v>2050</c:v>
                </c:pt>
                <c:pt idx="6">
                  <c:v>2055</c:v>
                </c:pt>
                <c:pt idx="7">
                  <c:v>2060</c:v>
                </c:pt>
                <c:pt idx="8">
                  <c:v>2065</c:v>
                </c:pt>
                <c:pt idx="9">
                  <c:v>2070</c:v>
                </c:pt>
                <c:pt idx="10">
                  <c:v>2075</c:v>
                </c:pt>
                <c:pt idx="11">
                  <c:v>2080</c:v>
                </c:pt>
                <c:pt idx="12">
                  <c:v>2085</c:v>
                </c:pt>
                <c:pt idx="13">
                  <c:v>2090</c:v>
                </c:pt>
                <c:pt idx="14">
                  <c:v>2095</c:v>
                </c:pt>
                <c:pt idx="15">
                  <c:v>2100</c:v>
                </c:pt>
              </c:numCache>
            </c:numRef>
          </c:xVal>
          <c:yVal>
            <c:numRef>
              <c:f>Demographics!$C$146:$R$146</c:f>
              <c:numCache>
                <c:formatCode>General</c:formatCode>
                <c:ptCount val="16"/>
                <c:pt idx="0">
                  <c:v>11626.37088</c:v>
                </c:pt>
                <c:pt idx="1">
                  <c:v>12156.155135999999</c:v>
                </c:pt>
                <c:pt idx="2">
                  <c:v>12625.409088000002</c:v>
                </c:pt>
                <c:pt idx="3">
                  <c:v>13027.370112000001</c:v>
                </c:pt>
                <c:pt idx="4">
                  <c:v>13354.572864000002</c:v>
                </c:pt>
                <c:pt idx="5">
                  <c:v>13597.848</c:v>
                </c:pt>
                <c:pt idx="6">
                  <c:v>13709.80128</c:v>
                </c:pt>
                <c:pt idx="7">
                  <c:v>13739.356608000002</c:v>
                </c:pt>
                <c:pt idx="8">
                  <c:v>13771.292544000002</c:v>
                </c:pt>
                <c:pt idx="9">
                  <c:v>13812.324095999998</c:v>
                </c:pt>
                <c:pt idx="10">
                  <c:v>13824.743615999998</c:v>
                </c:pt>
                <c:pt idx="11">
                  <c:v>13741.505664</c:v>
                </c:pt>
                <c:pt idx="12">
                  <c:v>13599.470207999999</c:v>
                </c:pt>
                <c:pt idx="13">
                  <c:v>13449.470016000001</c:v>
                </c:pt>
                <c:pt idx="14">
                  <c:v>13297.436736000001</c:v>
                </c:pt>
                <c:pt idx="15">
                  <c:v>13139.002559999999</c:v>
                </c:pt>
              </c:numCache>
            </c:numRef>
          </c:yVal>
          <c:smooth val="0"/>
          <c:extLst>
            <c:ext xmlns:c16="http://schemas.microsoft.com/office/drawing/2014/chart" uri="{C3380CC4-5D6E-409C-BE32-E72D297353CC}">
              <c16:uniqueId val="{00000005-28D7-422E-A1E9-9077B443CFC8}"/>
            </c:ext>
          </c:extLst>
        </c:ser>
        <c:ser>
          <c:idx val="5"/>
          <c:order val="5"/>
          <c:tx>
            <c:v>Projected KZN as proportion of UN est. (assume decreasing proportion)</c:v>
          </c:tx>
          <c:spPr>
            <a:ln w="25400" cap="rnd">
              <a:noFill/>
              <a:round/>
            </a:ln>
            <a:effectLst/>
          </c:spPr>
          <c:marker>
            <c:symbol val="circle"/>
            <c:size val="5"/>
            <c:spPr>
              <a:solidFill>
                <a:schemeClr val="accent6"/>
              </a:solidFill>
              <a:ln w="9525">
                <a:solidFill>
                  <a:schemeClr val="accent6"/>
                </a:solidFill>
              </a:ln>
              <a:effectLst/>
            </c:spPr>
          </c:marker>
          <c:xVal>
            <c:numRef>
              <c:f>Demographics!$B$154:$K$154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Demographics!$B$192:$K$192</c:f>
              <c:numCache>
                <c:formatCode>General</c:formatCode>
                <c:ptCount val="10"/>
                <c:pt idx="0">
                  <c:v>4065.4115294117646</c:v>
                </c:pt>
                <c:pt idx="1">
                  <c:v>4421.9181176470593</c:v>
                </c:pt>
                <c:pt idx="2">
                  <c:v>4836.7656470588263</c:v>
                </c:pt>
                <c:pt idx="3">
                  <c:v>5328.8922352941227</c:v>
                </c:pt>
                <c:pt idx="4">
                  <c:v>5889.6289411764801</c:v>
                </c:pt>
                <c:pt idx="5">
                  <c:v>6524.2249411764687</c:v>
                </c:pt>
                <c:pt idx="6">
                  <c:v>7158.7016470588242</c:v>
                </c:pt>
                <c:pt idx="7">
                  <c:v>7926.8240000000042</c:v>
                </c:pt>
                <c:pt idx="8">
                  <c:v>8620.0207058823598</c:v>
                </c:pt>
                <c:pt idx="9">
                  <c:v>9355.1774117647183</c:v>
                </c:pt>
              </c:numCache>
            </c:numRef>
          </c:yVal>
          <c:smooth val="0"/>
          <c:extLst>
            <c:ext xmlns:c16="http://schemas.microsoft.com/office/drawing/2014/chart" uri="{C3380CC4-5D6E-409C-BE32-E72D297353CC}">
              <c16:uniqueId val="{00000001-D767-4736-8D17-1CDC4955A175}"/>
            </c:ext>
          </c:extLst>
        </c:ser>
        <c:ser>
          <c:idx val="6"/>
          <c:order val="6"/>
          <c:tx>
            <c:v>Projected KZN assum exp trend</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Demographics!$M$154</c:f>
              <c:numCache>
                <c:formatCode>General</c:formatCode>
                <c:ptCount val="1"/>
                <c:pt idx="0">
                  <c:v>1925</c:v>
                </c:pt>
              </c:numCache>
            </c:numRef>
          </c:xVal>
          <c:yVal>
            <c:numRef>
              <c:f>Demographics!$M$192</c:f>
              <c:numCache>
                <c:formatCode>0.00</c:formatCode>
                <c:ptCount val="1"/>
                <c:pt idx="0">
                  <c:v>2526.6301487174405</c:v>
                </c:pt>
              </c:numCache>
            </c:numRef>
          </c:yVal>
          <c:smooth val="0"/>
          <c:extLst>
            <c:ext xmlns:c16="http://schemas.microsoft.com/office/drawing/2014/chart" uri="{C3380CC4-5D6E-409C-BE32-E72D297353CC}">
              <c16:uniqueId val="{00000002-D767-4736-8D17-1CDC4955A175}"/>
            </c:ext>
          </c:extLst>
        </c:ser>
        <c:dLbls>
          <c:showLegendKey val="0"/>
          <c:showVal val="0"/>
          <c:showCatName val="0"/>
          <c:showSerName val="0"/>
          <c:showPercent val="0"/>
          <c:showBubbleSize val="0"/>
        </c:dLbls>
        <c:axId val="212674784"/>
        <c:axId val="212666880"/>
      </c:scatterChart>
      <c:valAx>
        <c:axId val="212674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66880"/>
        <c:crosses val="autoZero"/>
        <c:crossBetween val="midCat"/>
      </c:valAx>
      <c:valAx>
        <c:axId val="21266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4784"/>
        <c:crosses val="autoZero"/>
        <c:crossBetween val="midCat"/>
      </c:valAx>
      <c:spPr>
        <a:noFill/>
        <a:ln>
          <a:noFill/>
        </a:ln>
        <a:effectLst/>
      </c:spPr>
    </c:plotArea>
    <c:legend>
      <c:legendPos val="r"/>
      <c:layout>
        <c:manualLayout>
          <c:xMode val="edge"/>
          <c:yMode val="edge"/>
          <c:x val="0.74352458171704972"/>
          <c:y val="0.13419413637125144"/>
          <c:w val="0.22416034890096959"/>
          <c:h val="0.765960663427709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KZN Population Proportion</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0444006999125108E-3"/>
                  <c:y val="-0.300146908719743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Demographics!$B$135:$S$135</c:f>
              <c:numCache>
                <c:formatCode>General</c:formatCode>
                <c:ptCount val="18"/>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numCache>
            </c:numRef>
          </c:xVal>
          <c:yVal>
            <c:numRef>
              <c:f>Demographics!$B$136:$S$136</c:f>
              <c:numCache>
                <c:formatCode>General</c:formatCode>
                <c:ptCount val="18"/>
                <c:pt idx="0">
                  <c:v>20.8</c:v>
                </c:pt>
                <c:pt idx="1">
                  <c:v>20.7</c:v>
                </c:pt>
                <c:pt idx="2">
                  <c:v>20.6</c:v>
                </c:pt>
                <c:pt idx="3">
                  <c:v>20.5</c:v>
                </c:pt>
                <c:pt idx="4">
                  <c:v>20.399999999999999</c:v>
                </c:pt>
                <c:pt idx="5">
                  <c:v>20.3</c:v>
                </c:pt>
                <c:pt idx="6">
                  <c:v>20.2</c:v>
                </c:pt>
                <c:pt idx="7">
                  <c:v>20.100000000000001</c:v>
                </c:pt>
                <c:pt idx="8">
                  <c:v>20</c:v>
                </c:pt>
                <c:pt idx="9">
                  <c:v>19.8</c:v>
                </c:pt>
                <c:pt idx="10">
                  <c:v>19.8</c:v>
                </c:pt>
                <c:pt idx="11">
                  <c:v>19.7</c:v>
                </c:pt>
                <c:pt idx="12">
                  <c:v>19.600000000000001</c:v>
                </c:pt>
                <c:pt idx="13">
                  <c:v>19.5</c:v>
                </c:pt>
                <c:pt idx="14">
                  <c:v>19.399999999999999</c:v>
                </c:pt>
                <c:pt idx="15">
                  <c:v>19.3</c:v>
                </c:pt>
                <c:pt idx="16">
                  <c:v>19.3</c:v>
                </c:pt>
                <c:pt idx="17">
                  <c:v>19.2</c:v>
                </c:pt>
              </c:numCache>
            </c:numRef>
          </c:yVal>
          <c:smooth val="0"/>
          <c:extLst>
            <c:ext xmlns:c16="http://schemas.microsoft.com/office/drawing/2014/chart" uri="{C3380CC4-5D6E-409C-BE32-E72D297353CC}">
              <c16:uniqueId val="{00000000-0B29-4728-B209-950799F0E685}"/>
            </c:ext>
          </c:extLst>
        </c:ser>
        <c:dLbls>
          <c:showLegendKey val="0"/>
          <c:showVal val="0"/>
          <c:showCatName val="0"/>
          <c:showSerName val="0"/>
          <c:showPercent val="0"/>
          <c:showBubbleSize val="0"/>
        </c:dLbls>
        <c:axId val="212667296"/>
        <c:axId val="212678112"/>
      </c:scatterChart>
      <c:valAx>
        <c:axId val="212667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8112"/>
        <c:crosses val="autoZero"/>
        <c:crossBetween val="midCat"/>
      </c:valAx>
      <c:valAx>
        <c:axId val="21267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67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KZN</a:t>
            </a:r>
            <a:r>
              <a:rPr lang="en-US" baseline="0"/>
              <a:t> Males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Demographics!$A$155</c:f>
              <c:strCache>
                <c:ptCount val="1"/>
                <c:pt idx="0">
                  <c:v>0-4</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1"/>
            <c:trendlineLbl>
              <c:layout>
                <c:manualLayout>
                  <c:x val="-5.5012313118417778E-3"/>
                  <c:y val="-3.055163090695937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Demographics!$B$154:$K$154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Demographics!$B$155:$K$155</c:f>
              <c:numCache>
                <c:formatCode>General</c:formatCode>
                <c:ptCount val="10"/>
                <c:pt idx="0">
                  <c:v>309.92611764705879</c:v>
                </c:pt>
                <c:pt idx="1">
                  <c:v>372.6569411764707</c:v>
                </c:pt>
                <c:pt idx="2">
                  <c:v>410.91976470588264</c:v>
                </c:pt>
                <c:pt idx="3">
                  <c:v>448.94400000000047</c:v>
                </c:pt>
                <c:pt idx="4">
                  <c:v>485.68917647058896</c:v>
                </c:pt>
                <c:pt idx="5">
                  <c:v>533.17270588235272</c:v>
                </c:pt>
                <c:pt idx="6">
                  <c:v>573.19835294117649</c:v>
                </c:pt>
                <c:pt idx="7">
                  <c:v>644.55200000000025</c:v>
                </c:pt>
                <c:pt idx="8">
                  <c:v>657.91435294117707</c:v>
                </c:pt>
                <c:pt idx="9">
                  <c:v>598.73505882353027</c:v>
                </c:pt>
              </c:numCache>
            </c:numRef>
          </c:yVal>
          <c:smooth val="0"/>
          <c:extLst>
            <c:ext xmlns:c16="http://schemas.microsoft.com/office/drawing/2014/chart" uri="{C3380CC4-5D6E-409C-BE32-E72D297353CC}">
              <c16:uniqueId val="{00000000-3649-44A2-ABA1-3AC34B48FB7E}"/>
            </c:ext>
          </c:extLst>
        </c:ser>
        <c:ser>
          <c:idx val="1"/>
          <c:order val="1"/>
          <c:tx>
            <c:strRef>
              <c:f>Demographics!$A$156</c:f>
              <c:strCache>
                <c:ptCount val="1"/>
                <c:pt idx="0">
                  <c:v>5-9</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exp"/>
            <c:dispRSqr val="0"/>
            <c:dispEq val="0"/>
          </c:trendline>
          <c:xVal>
            <c:numRef>
              <c:f>Demographics!$B$154:$K$154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Demographics!$B$156:$K$156</c:f>
              <c:numCache>
                <c:formatCode>General</c:formatCode>
                <c:ptCount val="10"/>
                <c:pt idx="0">
                  <c:v>261.02258823529411</c:v>
                </c:pt>
                <c:pt idx="1">
                  <c:v>275.10588235294125</c:v>
                </c:pt>
                <c:pt idx="2">
                  <c:v>336.31223529411784</c:v>
                </c:pt>
                <c:pt idx="3">
                  <c:v>373.93270588235333</c:v>
                </c:pt>
                <c:pt idx="4">
                  <c:v>412.33129411764764</c:v>
                </c:pt>
                <c:pt idx="5">
                  <c:v>451.45129411764685</c:v>
                </c:pt>
                <c:pt idx="6">
                  <c:v>500.42752941176474</c:v>
                </c:pt>
                <c:pt idx="7">
                  <c:v>542.62400000000025</c:v>
                </c:pt>
                <c:pt idx="8">
                  <c:v>610.68070588235344</c:v>
                </c:pt>
                <c:pt idx="9">
                  <c:v>625.12941176470679</c:v>
                </c:pt>
              </c:numCache>
            </c:numRef>
          </c:yVal>
          <c:smooth val="0"/>
          <c:extLst>
            <c:ext xmlns:c16="http://schemas.microsoft.com/office/drawing/2014/chart" uri="{C3380CC4-5D6E-409C-BE32-E72D297353CC}">
              <c16:uniqueId val="{00000001-3649-44A2-ABA1-3AC34B48FB7E}"/>
            </c:ext>
          </c:extLst>
        </c:ser>
        <c:ser>
          <c:idx val="2"/>
          <c:order val="2"/>
          <c:tx>
            <c:strRef>
              <c:f>Demographics!$A$157</c:f>
              <c:strCache>
                <c:ptCount val="1"/>
                <c:pt idx="0">
                  <c:v>10-14</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exp"/>
            <c:dispRSqr val="0"/>
            <c:dispEq val="0"/>
          </c:trendline>
          <c:xVal>
            <c:numRef>
              <c:f>Demographics!$B$154:$K$154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Demographics!$B$157:$K$157</c:f>
              <c:numCache>
                <c:formatCode>General</c:formatCode>
                <c:ptCount val="10"/>
                <c:pt idx="0">
                  <c:v>227.09576470588235</c:v>
                </c:pt>
                <c:pt idx="1">
                  <c:v>245.66211764705889</c:v>
                </c:pt>
                <c:pt idx="2">
                  <c:v>259.96964705882368</c:v>
                </c:pt>
                <c:pt idx="3">
                  <c:v>318.58729411764739</c:v>
                </c:pt>
                <c:pt idx="4">
                  <c:v>355.60847058823583</c:v>
                </c:pt>
                <c:pt idx="5">
                  <c:v>393.53223529411747</c:v>
                </c:pt>
                <c:pt idx="6">
                  <c:v>430.98776470588234</c:v>
                </c:pt>
                <c:pt idx="7">
                  <c:v>478.39200000000022</c:v>
                </c:pt>
                <c:pt idx="8">
                  <c:v>517.89176470588279</c:v>
                </c:pt>
                <c:pt idx="9">
                  <c:v>584.14870588235374</c:v>
                </c:pt>
              </c:numCache>
            </c:numRef>
          </c:yVal>
          <c:smooth val="0"/>
          <c:extLst>
            <c:ext xmlns:c16="http://schemas.microsoft.com/office/drawing/2014/chart" uri="{C3380CC4-5D6E-409C-BE32-E72D297353CC}">
              <c16:uniqueId val="{00000002-3649-44A2-ABA1-3AC34B48FB7E}"/>
            </c:ext>
          </c:extLst>
        </c:ser>
        <c:ser>
          <c:idx val="3"/>
          <c:order val="3"/>
          <c:tx>
            <c:strRef>
              <c:f>Demographics!$A$158</c:f>
              <c:strCache>
                <c:ptCount val="1"/>
                <c:pt idx="0">
                  <c:v>15-19</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exp"/>
            <c:dispRSqr val="0"/>
            <c:dispEq val="0"/>
          </c:trendline>
          <c:xVal>
            <c:numRef>
              <c:f>Demographics!$B$154:$K$154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Demographics!$B$158:$K$158</c:f>
              <c:numCache>
                <c:formatCode>General</c:formatCode>
                <c:ptCount val="10"/>
                <c:pt idx="0">
                  <c:v>209.67388235294115</c:v>
                </c:pt>
                <c:pt idx="1">
                  <c:v>215.32611764705888</c:v>
                </c:pt>
                <c:pt idx="2">
                  <c:v>233.36541176470604</c:v>
                </c:pt>
                <c:pt idx="3">
                  <c:v>248.63294117647084</c:v>
                </c:pt>
                <c:pt idx="4">
                  <c:v>305.43058823529458</c:v>
                </c:pt>
                <c:pt idx="5">
                  <c:v>340.90258823529399</c:v>
                </c:pt>
                <c:pt idx="6">
                  <c:v>376.6658823529412</c:v>
                </c:pt>
                <c:pt idx="7">
                  <c:v>413.41600000000017</c:v>
                </c:pt>
                <c:pt idx="8">
                  <c:v>456.27223529411805</c:v>
                </c:pt>
                <c:pt idx="9">
                  <c:v>498.01976470588306</c:v>
                </c:pt>
              </c:numCache>
            </c:numRef>
          </c:yVal>
          <c:smooth val="0"/>
          <c:extLst>
            <c:ext xmlns:c16="http://schemas.microsoft.com/office/drawing/2014/chart" uri="{C3380CC4-5D6E-409C-BE32-E72D297353CC}">
              <c16:uniqueId val="{00000003-3649-44A2-ABA1-3AC34B48FB7E}"/>
            </c:ext>
          </c:extLst>
        </c:ser>
        <c:ser>
          <c:idx val="4"/>
          <c:order val="4"/>
          <c:tx>
            <c:strRef>
              <c:f>Demographics!$A$159</c:f>
              <c:strCache>
                <c:ptCount val="1"/>
                <c:pt idx="0">
                  <c:v>20-24</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exp"/>
            <c:dispRSqr val="0"/>
            <c:dispEq val="0"/>
          </c:trendline>
          <c:xVal>
            <c:numRef>
              <c:f>Demographics!$B$154:$K$154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Demographics!$B$159:$K$159</c:f>
              <c:numCache>
                <c:formatCode>General</c:formatCode>
                <c:ptCount val="10"/>
                <c:pt idx="0">
                  <c:v>189.50117647058821</c:v>
                </c:pt>
                <c:pt idx="1">
                  <c:v>196.88658823529417</c:v>
                </c:pt>
                <c:pt idx="2">
                  <c:v>203.00188235294129</c:v>
                </c:pt>
                <c:pt idx="3">
                  <c:v>223.34823529411787</c:v>
                </c:pt>
                <c:pt idx="4">
                  <c:v>239.98117647058859</c:v>
                </c:pt>
                <c:pt idx="5">
                  <c:v>293.56235294117636</c:v>
                </c:pt>
                <c:pt idx="6">
                  <c:v>324.90635294117646</c:v>
                </c:pt>
                <c:pt idx="7">
                  <c:v>360.84000000000015</c:v>
                </c:pt>
                <c:pt idx="8">
                  <c:v>390.57670588235328</c:v>
                </c:pt>
                <c:pt idx="9">
                  <c:v>441.75811764705946</c:v>
                </c:pt>
              </c:numCache>
            </c:numRef>
          </c:yVal>
          <c:smooth val="0"/>
          <c:extLst>
            <c:ext xmlns:c16="http://schemas.microsoft.com/office/drawing/2014/chart" uri="{C3380CC4-5D6E-409C-BE32-E72D297353CC}">
              <c16:uniqueId val="{00000004-3649-44A2-ABA1-3AC34B48FB7E}"/>
            </c:ext>
          </c:extLst>
        </c:ser>
        <c:ser>
          <c:idx val="5"/>
          <c:order val="5"/>
          <c:tx>
            <c:strRef>
              <c:f>Demographics!$A$160</c:f>
              <c:strCache>
                <c:ptCount val="1"/>
                <c:pt idx="0">
                  <c:v>25-29</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exp"/>
            <c:dispRSqr val="0"/>
            <c:dispEq val="0"/>
          </c:trendline>
          <c:xVal>
            <c:numRef>
              <c:f>Demographics!$B$154:$K$154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Demographics!$B$160:$K$160</c:f>
              <c:numCache>
                <c:formatCode>General</c:formatCode>
                <c:ptCount val="10"/>
                <c:pt idx="0">
                  <c:v>165.66070588235291</c:v>
                </c:pt>
                <c:pt idx="1">
                  <c:v>176.3651764705883</c:v>
                </c:pt>
                <c:pt idx="2">
                  <c:v>184.20541176470601</c:v>
                </c:pt>
                <c:pt idx="3">
                  <c:v>193.28752941176489</c:v>
                </c:pt>
                <c:pt idx="4">
                  <c:v>216.25576470588268</c:v>
                </c:pt>
                <c:pt idx="5">
                  <c:v>232.46964705882343</c:v>
                </c:pt>
                <c:pt idx="6">
                  <c:v>279.04023529411762</c:v>
                </c:pt>
                <c:pt idx="7">
                  <c:v>311.98400000000015</c:v>
                </c:pt>
                <c:pt idx="8">
                  <c:v>338.78752941176504</c:v>
                </c:pt>
                <c:pt idx="9">
                  <c:v>381.09741176470641</c:v>
                </c:pt>
              </c:numCache>
            </c:numRef>
          </c:yVal>
          <c:smooth val="0"/>
          <c:extLst>
            <c:ext xmlns:c16="http://schemas.microsoft.com/office/drawing/2014/chart" uri="{C3380CC4-5D6E-409C-BE32-E72D297353CC}">
              <c16:uniqueId val="{00000005-3649-44A2-ABA1-3AC34B48FB7E}"/>
            </c:ext>
          </c:extLst>
        </c:ser>
        <c:ser>
          <c:idx val="6"/>
          <c:order val="6"/>
          <c:tx>
            <c:strRef>
              <c:f>Demographics!$A$161</c:f>
              <c:strCache>
                <c:ptCount val="1"/>
                <c:pt idx="0">
                  <c:v>30-34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exp"/>
            <c:dispRSqr val="0"/>
            <c:dispEq val="0"/>
          </c:trendline>
          <c:xVal>
            <c:numRef>
              <c:f>Demographics!$B$154:$K$154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Demographics!$B$161:$K$161</c:f>
              <c:numCache>
                <c:formatCode>General</c:formatCode>
                <c:ptCount val="10"/>
                <c:pt idx="0">
                  <c:v>150.37835294117644</c:v>
                </c:pt>
                <c:pt idx="1">
                  <c:v>153.46447058823534</c:v>
                </c:pt>
                <c:pt idx="2">
                  <c:v>164.25223529411775</c:v>
                </c:pt>
                <c:pt idx="3">
                  <c:v>174.18352941176488</c:v>
                </c:pt>
                <c:pt idx="4">
                  <c:v>186.80352941176497</c:v>
                </c:pt>
                <c:pt idx="5">
                  <c:v>209.72517647058814</c:v>
                </c:pt>
                <c:pt idx="6">
                  <c:v>220.61858823529411</c:v>
                </c:pt>
                <c:pt idx="7">
                  <c:v>267.84000000000015</c:v>
                </c:pt>
                <c:pt idx="8">
                  <c:v>291.31411764705911</c:v>
                </c:pt>
                <c:pt idx="9">
                  <c:v>329.92941176470634</c:v>
                </c:pt>
              </c:numCache>
            </c:numRef>
          </c:yVal>
          <c:smooth val="0"/>
          <c:extLst>
            <c:ext xmlns:c16="http://schemas.microsoft.com/office/drawing/2014/chart" uri="{C3380CC4-5D6E-409C-BE32-E72D297353CC}">
              <c16:uniqueId val="{00000006-3649-44A2-ABA1-3AC34B48FB7E}"/>
            </c:ext>
          </c:extLst>
        </c:ser>
        <c:ser>
          <c:idx val="7"/>
          <c:order val="7"/>
          <c:tx>
            <c:strRef>
              <c:f>Demographics!$A$162</c:f>
              <c:strCache>
                <c:ptCount val="1"/>
                <c:pt idx="0">
                  <c:v>35-39</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exp"/>
            <c:dispRSqr val="0"/>
            <c:dispEq val="0"/>
          </c:trendline>
          <c:xVal>
            <c:numRef>
              <c:f>Demographics!$B$154:$K$154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Demographics!$B$162:$K$162</c:f>
              <c:numCache>
                <c:formatCode>General</c:formatCode>
                <c:ptCount val="10"/>
                <c:pt idx="0">
                  <c:v>131.42823529411763</c:v>
                </c:pt>
                <c:pt idx="1">
                  <c:v>138.29647058823534</c:v>
                </c:pt>
                <c:pt idx="2">
                  <c:v>141.98564705882362</c:v>
                </c:pt>
                <c:pt idx="3">
                  <c:v>153.9557647058825</c:v>
                </c:pt>
                <c:pt idx="4">
                  <c:v>166.35058823529437</c:v>
                </c:pt>
                <c:pt idx="5">
                  <c:v>179.31105882352935</c:v>
                </c:pt>
                <c:pt idx="6">
                  <c:v>197.30117647058825</c:v>
                </c:pt>
                <c:pt idx="7">
                  <c:v>210.55200000000011</c:v>
                </c:pt>
                <c:pt idx="8">
                  <c:v>248.87576470588257</c:v>
                </c:pt>
                <c:pt idx="9">
                  <c:v>281.53976470588276</c:v>
                </c:pt>
              </c:numCache>
            </c:numRef>
          </c:yVal>
          <c:smooth val="0"/>
          <c:extLst>
            <c:ext xmlns:c16="http://schemas.microsoft.com/office/drawing/2014/chart" uri="{C3380CC4-5D6E-409C-BE32-E72D297353CC}">
              <c16:uniqueId val="{00000007-3649-44A2-ABA1-3AC34B48FB7E}"/>
            </c:ext>
          </c:extLst>
        </c:ser>
        <c:ser>
          <c:idx val="9"/>
          <c:order val="9"/>
          <c:tx>
            <c:strRef>
              <c:f>Demographics!$A$164</c:f>
              <c:strCache>
                <c:ptCount val="1"/>
                <c:pt idx="0">
                  <c:v>45-49</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exp"/>
            <c:dispRSqr val="0"/>
            <c:dispEq val="0"/>
          </c:trendline>
          <c:xVal>
            <c:numRef>
              <c:f>Demographics!$B$154:$K$154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Demographics!$B$164:$K$164</c:f>
              <c:numCache>
                <c:formatCode>General</c:formatCode>
                <c:ptCount val="10"/>
                <c:pt idx="0">
                  <c:v>88.943294117647056</c:v>
                </c:pt>
                <c:pt idx="1">
                  <c:v>100.52517647058826</c:v>
                </c:pt>
                <c:pt idx="2">
                  <c:v>108.4411764705883</c:v>
                </c:pt>
                <c:pt idx="3">
                  <c:v>115.74776470588247</c:v>
                </c:pt>
                <c:pt idx="4">
                  <c:v>121.89952941176489</c:v>
                </c:pt>
                <c:pt idx="5">
                  <c:v>134.87999999999994</c:v>
                </c:pt>
                <c:pt idx="6">
                  <c:v>145.02917647058823</c:v>
                </c:pt>
                <c:pt idx="7">
                  <c:v>155.49600000000007</c:v>
                </c:pt>
                <c:pt idx="8">
                  <c:v>169.75341176470604</c:v>
                </c:pt>
                <c:pt idx="9">
                  <c:v>181.28752941176495</c:v>
                </c:pt>
              </c:numCache>
            </c:numRef>
          </c:yVal>
          <c:smooth val="0"/>
          <c:extLst>
            <c:ext xmlns:c16="http://schemas.microsoft.com/office/drawing/2014/chart" uri="{C3380CC4-5D6E-409C-BE32-E72D297353CC}">
              <c16:uniqueId val="{00000009-3649-44A2-ABA1-3AC34B48FB7E}"/>
            </c:ext>
          </c:extLst>
        </c:ser>
        <c:ser>
          <c:idx val="10"/>
          <c:order val="10"/>
          <c:tx>
            <c:strRef>
              <c:f>Demographics!$A$165</c:f>
              <c:strCache>
                <c:ptCount val="1"/>
                <c:pt idx="0">
                  <c:v>50-54</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trendline>
            <c:spPr>
              <a:ln w="19050" cap="rnd">
                <a:solidFill>
                  <a:schemeClr val="accent5">
                    <a:lumMod val="60000"/>
                  </a:schemeClr>
                </a:solidFill>
                <a:prstDash val="sysDot"/>
              </a:ln>
              <a:effectLst/>
            </c:spPr>
            <c:trendlineType val="exp"/>
            <c:dispRSqr val="0"/>
            <c:dispEq val="0"/>
          </c:trendline>
          <c:xVal>
            <c:numRef>
              <c:f>Demographics!$B$154:$K$154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Demographics!$B$165:$K$165</c:f>
              <c:numCache>
                <c:formatCode>General</c:formatCode>
                <c:ptCount val="10"/>
                <c:pt idx="0">
                  <c:v>72.744</c:v>
                </c:pt>
                <c:pt idx="1">
                  <c:v>78.81411764705885</c:v>
                </c:pt>
                <c:pt idx="2">
                  <c:v>89.355529411764763</c:v>
                </c:pt>
                <c:pt idx="3">
                  <c:v>97.205647058823629</c:v>
                </c:pt>
                <c:pt idx="4">
                  <c:v>105.26447058823545</c:v>
                </c:pt>
                <c:pt idx="5">
                  <c:v>111.34211764705879</c:v>
                </c:pt>
                <c:pt idx="6">
                  <c:v>122.22423529411765</c:v>
                </c:pt>
                <c:pt idx="7">
                  <c:v>132.43200000000004</c:v>
                </c:pt>
                <c:pt idx="8">
                  <c:v>139.7828235294119</c:v>
                </c:pt>
                <c:pt idx="9">
                  <c:v>156.51388235294141</c:v>
                </c:pt>
              </c:numCache>
            </c:numRef>
          </c:yVal>
          <c:smooth val="0"/>
          <c:extLst>
            <c:ext xmlns:c16="http://schemas.microsoft.com/office/drawing/2014/chart" uri="{C3380CC4-5D6E-409C-BE32-E72D297353CC}">
              <c16:uniqueId val="{00000010-3649-44A2-ABA1-3AC34B48FB7E}"/>
            </c:ext>
          </c:extLst>
        </c:ser>
        <c:ser>
          <c:idx val="11"/>
          <c:order val="11"/>
          <c:tx>
            <c:strRef>
              <c:f>Demographics!$A$166</c:f>
              <c:strCache>
                <c:ptCount val="1"/>
                <c:pt idx="0">
                  <c:v>55-59</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trendline>
            <c:spPr>
              <a:ln w="19050" cap="rnd">
                <a:solidFill>
                  <a:schemeClr val="accent6">
                    <a:lumMod val="60000"/>
                  </a:schemeClr>
                </a:solidFill>
                <a:prstDash val="sysDot"/>
              </a:ln>
              <a:effectLst/>
            </c:spPr>
            <c:trendlineType val="exp"/>
            <c:dispRSqr val="0"/>
            <c:dispEq val="0"/>
          </c:trendline>
          <c:xVal>
            <c:numRef>
              <c:f>Demographics!$B$154:$K$154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Demographics!$B$166:$K$166</c:f>
              <c:numCache>
                <c:formatCode>General</c:formatCode>
                <c:ptCount val="10"/>
                <c:pt idx="0">
                  <c:v>58.989882352941173</c:v>
                </c:pt>
                <c:pt idx="1">
                  <c:v>63.051294117647075</c:v>
                </c:pt>
                <c:pt idx="2">
                  <c:v>68.824000000000041</c:v>
                </c:pt>
                <c:pt idx="3">
                  <c:v>78.382588235294193</c:v>
                </c:pt>
                <c:pt idx="4">
                  <c:v>86.17505882352954</c:v>
                </c:pt>
                <c:pt idx="5">
                  <c:v>93.622588235294074</c:v>
                </c:pt>
                <c:pt idx="6">
                  <c:v>98.394352941176464</c:v>
                </c:pt>
                <c:pt idx="7">
                  <c:v>108.87200000000004</c:v>
                </c:pt>
                <c:pt idx="8">
                  <c:v>117.24494117647069</c:v>
                </c:pt>
                <c:pt idx="9">
                  <c:v>129.19341176470607</c:v>
                </c:pt>
              </c:numCache>
            </c:numRef>
          </c:yVal>
          <c:smooth val="0"/>
          <c:extLst>
            <c:ext xmlns:c16="http://schemas.microsoft.com/office/drawing/2014/chart" uri="{C3380CC4-5D6E-409C-BE32-E72D297353CC}">
              <c16:uniqueId val="{00000011-3649-44A2-ABA1-3AC34B48FB7E}"/>
            </c:ext>
          </c:extLst>
        </c:ser>
        <c:ser>
          <c:idx val="12"/>
          <c:order val="12"/>
          <c:tx>
            <c:strRef>
              <c:f>Demographics!$A$167</c:f>
              <c:strCache>
                <c:ptCount val="1"/>
                <c:pt idx="0">
                  <c:v>60-64</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trendline>
            <c:spPr>
              <a:ln w="19050" cap="rnd">
                <a:solidFill>
                  <a:schemeClr val="accent1">
                    <a:lumMod val="80000"/>
                    <a:lumOff val="20000"/>
                  </a:schemeClr>
                </a:solidFill>
                <a:prstDash val="sysDot"/>
              </a:ln>
              <a:effectLst/>
            </c:spPr>
            <c:trendlineType val="exp"/>
            <c:dispRSqr val="0"/>
            <c:dispEq val="0"/>
          </c:trendline>
          <c:xVal>
            <c:numRef>
              <c:f>Demographics!$B$154:$K$154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Demographics!$B$167:$K$167</c:f>
              <c:numCache>
                <c:formatCode>General</c:formatCode>
                <c:ptCount val="10"/>
                <c:pt idx="0">
                  <c:v>44.62447058823529</c:v>
                </c:pt>
                <c:pt idx="1">
                  <c:v>49.370352941176485</c:v>
                </c:pt>
                <c:pt idx="2">
                  <c:v>52.919294117647091</c:v>
                </c:pt>
                <c:pt idx="3">
                  <c:v>58.154823529411829</c:v>
                </c:pt>
                <c:pt idx="4">
                  <c:v>66.812941176470687</c:v>
                </c:pt>
                <c:pt idx="5">
                  <c:v>73.787294117647036</c:v>
                </c:pt>
                <c:pt idx="6">
                  <c:v>79.689176470588237</c:v>
                </c:pt>
                <c:pt idx="7">
                  <c:v>84.56800000000004</c:v>
                </c:pt>
                <c:pt idx="8">
                  <c:v>93.987764705882441</c:v>
                </c:pt>
                <c:pt idx="9">
                  <c:v>108.35576470588251</c:v>
                </c:pt>
              </c:numCache>
            </c:numRef>
          </c:yVal>
          <c:smooth val="0"/>
          <c:extLst>
            <c:ext xmlns:c16="http://schemas.microsoft.com/office/drawing/2014/chart" uri="{C3380CC4-5D6E-409C-BE32-E72D297353CC}">
              <c16:uniqueId val="{00000012-3649-44A2-ABA1-3AC34B48FB7E}"/>
            </c:ext>
          </c:extLst>
        </c:ser>
        <c:ser>
          <c:idx val="13"/>
          <c:order val="13"/>
          <c:tx>
            <c:strRef>
              <c:f>Demographics!$A$168</c:f>
              <c:strCache>
                <c:ptCount val="1"/>
                <c:pt idx="0">
                  <c:v>65-69</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trendline>
            <c:spPr>
              <a:ln w="19050" cap="rnd">
                <a:solidFill>
                  <a:schemeClr val="accent2">
                    <a:lumMod val="80000"/>
                    <a:lumOff val="20000"/>
                  </a:schemeClr>
                </a:solidFill>
                <a:prstDash val="sysDot"/>
              </a:ln>
              <a:effectLst/>
            </c:spPr>
            <c:trendlineType val="exp"/>
            <c:dispRSqr val="0"/>
            <c:dispEq val="0"/>
          </c:trendline>
          <c:xVal>
            <c:numRef>
              <c:f>Demographics!$B$154:$K$154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Demographics!$B$168:$K$168</c:f>
              <c:numCache>
                <c:formatCode>General</c:formatCode>
                <c:ptCount val="10"/>
                <c:pt idx="0">
                  <c:v>30.870352941176467</c:v>
                </c:pt>
                <c:pt idx="1">
                  <c:v>35.094588235294125</c:v>
                </c:pt>
                <c:pt idx="2">
                  <c:v>39.038823529411786</c:v>
                </c:pt>
                <c:pt idx="3">
                  <c:v>42.141176470588277</c:v>
                </c:pt>
                <c:pt idx="4">
                  <c:v>46.36000000000007</c:v>
                </c:pt>
                <c:pt idx="5">
                  <c:v>53.687529411764686</c:v>
                </c:pt>
                <c:pt idx="6">
                  <c:v>58.934117647058827</c:v>
                </c:pt>
                <c:pt idx="7">
                  <c:v>64.232000000000028</c:v>
                </c:pt>
                <c:pt idx="8">
                  <c:v>68.812470588235357</c:v>
                </c:pt>
                <c:pt idx="9">
                  <c:v>81.961411764706</c:v>
                </c:pt>
              </c:numCache>
            </c:numRef>
          </c:yVal>
          <c:smooth val="0"/>
          <c:extLst>
            <c:ext xmlns:c16="http://schemas.microsoft.com/office/drawing/2014/chart" uri="{C3380CC4-5D6E-409C-BE32-E72D297353CC}">
              <c16:uniqueId val="{00000013-3649-44A2-ABA1-3AC34B48FB7E}"/>
            </c:ext>
          </c:extLst>
        </c:ser>
        <c:ser>
          <c:idx val="14"/>
          <c:order val="14"/>
          <c:tx>
            <c:strRef>
              <c:f>Demographics!$A$169</c:f>
              <c:strCache>
                <c:ptCount val="1"/>
                <c:pt idx="0">
                  <c:v>70-74</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trendline>
            <c:spPr>
              <a:ln w="19050" cap="rnd">
                <a:solidFill>
                  <a:schemeClr val="accent3">
                    <a:lumMod val="80000"/>
                    <a:lumOff val="20000"/>
                  </a:schemeClr>
                </a:solidFill>
                <a:prstDash val="sysDot"/>
              </a:ln>
              <a:effectLst/>
            </c:spPr>
            <c:trendlineType val="exp"/>
            <c:dispRSqr val="0"/>
            <c:dispEq val="0"/>
          </c:trendline>
          <c:xVal>
            <c:numRef>
              <c:f>Demographics!$B$154:$K$154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Demographics!$B$169:$K$169</c:f>
              <c:numCache>
                <c:formatCode>General</c:formatCode>
                <c:ptCount val="10"/>
                <c:pt idx="0">
                  <c:v>22.617882352941173</c:v>
                </c:pt>
                <c:pt idx="1">
                  <c:v>22.008470588235301</c:v>
                </c:pt>
                <c:pt idx="2">
                  <c:v>24.869176470588251</c:v>
                </c:pt>
                <c:pt idx="3">
                  <c:v>27.813176470588264</c:v>
                </c:pt>
                <c:pt idx="4">
                  <c:v>30.270352941176515</c:v>
                </c:pt>
                <c:pt idx="5">
                  <c:v>33.587764705882343</c:v>
                </c:pt>
                <c:pt idx="6">
                  <c:v>38.691529411764705</c:v>
                </c:pt>
                <c:pt idx="7">
                  <c:v>42.65600000000002</c:v>
                </c:pt>
                <c:pt idx="8">
                  <c:v>47.233647058823571</c:v>
                </c:pt>
                <c:pt idx="9">
                  <c:v>54.409411764705958</c:v>
                </c:pt>
              </c:numCache>
            </c:numRef>
          </c:yVal>
          <c:smooth val="0"/>
          <c:extLst>
            <c:ext xmlns:c16="http://schemas.microsoft.com/office/drawing/2014/chart" uri="{C3380CC4-5D6E-409C-BE32-E72D297353CC}">
              <c16:uniqueId val="{00000014-3649-44A2-ABA1-3AC34B48FB7E}"/>
            </c:ext>
          </c:extLst>
        </c:ser>
        <c:ser>
          <c:idx val="15"/>
          <c:order val="15"/>
          <c:tx>
            <c:strRef>
              <c:f>Demographics!$A$170</c:f>
              <c:strCache>
                <c:ptCount val="1"/>
                <c:pt idx="0">
                  <c:v>75-79</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trendline>
            <c:spPr>
              <a:ln w="19050" cap="rnd">
                <a:solidFill>
                  <a:schemeClr val="accent4">
                    <a:lumMod val="80000"/>
                    <a:lumOff val="20000"/>
                  </a:schemeClr>
                </a:solidFill>
                <a:prstDash val="sysDot"/>
              </a:ln>
              <a:effectLst/>
            </c:spPr>
            <c:trendlineType val="exp"/>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Demographics!$B$154:$K$154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Demographics!$B$170:$K$170</c:f>
              <c:numCache>
                <c:formatCode>General</c:formatCode>
                <c:ptCount val="10"/>
                <c:pt idx="0">
                  <c:v>11.614588235294116</c:v>
                </c:pt>
                <c:pt idx="1">
                  <c:v>13.680941176470592</c:v>
                </c:pt>
                <c:pt idx="2">
                  <c:v>13.012941176470596</c:v>
                </c:pt>
                <c:pt idx="3">
                  <c:v>14.889882352941193</c:v>
                </c:pt>
                <c:pt idx="4">
                  <c:v>16.907764705882379</c:v>
                </c:pt>
                <c:pt idx="5">
                  <c:v>18.248470588235286</c:v>
                </c:pt>
                <c:pt idx="6">
                  <c:v>20.242588235294118</c:v>
                </c:pt>
                <c:pt idx="7">
                  <c:v>23.560000000000009</c:v>
                </c:pt>
                <c:pt idx="8">
                  <c:v>26.6138823529412</c:v>
                </c:pt>
                <c:pt idx="9">
                  <c:v>31.256470588235338</c:v>
                </c:pt>
              </c:numCache>
            </c:numRef>
          </c:yVal>
          <c:smooth val="0"/>
          <c:extLst>
            <c:ext xmlns:c16="http://schemas.microsoft.com/office/drawing/2014/chart" uri="{C3380CC4-5D6E-409C-BE32-E72D297353CC}">
              <c16:uniqueId val="{00000015-3649-44A2-ABA1-3AC34B48FB7E}"/>
            </c:ext>
          </c:extLst>
        </c:ser>
        <c:dLbls>
          <c:showLegendKey val="0"/>
          <c:showVal val="0"/>
          <c:showCatName val="0"/>
          <c:showSerName val="0"/>
          <c:showPercent val="0"/>
          <c:showBubbleSize val="0"/>
        </c:dLbls>
        <c:axId val="1514902800"/>
        <c:axId val="1514905296"/>
        <c:extLst>
          <c:ext xmlns:c15="http://schemas.microsoft.com/office/drawing/2012/chart" uri="{02D57815-91ED-43cb-92C2-25804820EDAC}">
            <c15:filteredScatterSeries>
              <c15:ser>
                <c:idx val="8"/>
                <c:order val="8"/>
                <c:tx>
                  <c:strRef>
                    <c:extLst>
                      <c:ext uri="{02D57815-91ED-43cb-92C2-25804820EDAC}">
                        <c15:formulaRef>
                          <c15:sqref>Demographics!$A$163</c15:sqref>
                        </c15:formulaRef>
                      </c:ext>
                    </c:extLst>
                    <c:strCache>
                      <c:ptCount val="1"/>
                      <c:pt idx="0">
                        <c:v>40-44</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exp"/>
                  <c:dispRSqr val="0"/>
                  <c:dispEq val="0"/>
                </c:trendline>
                <c:xVal>
                  <c:numRef>
                    <c:extLst>
                      <c:ext uri="{02D57815-91ED-43cb-92C2-25804820EDAC}">
                        <c15:formulaRef>
                          <c15:sqref>Demographics!$B$154:$K$154</c15:sqref>
                        </c15:formulaRef>
                      </c:ext>
                    </c:extLst>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extLst>
                      <c:ext uri="{02D57815-91ED-43cb-92C2-25804820EDAC}">
                        <c15:formulaRef>
                          <c15:sqref>Demographics!$B$163:$K$163</c15:sqref>
                        </c15:formulaRef>
                      </c:ext>
                    </c:extLst>
                    <c:numCache>
                      <c:formatCode>General</c:formatCode>
                      <c:ptCount val="10"/>
                      <c:pt idx="0">
                        <c:v>111.56117647058822</c:v>
                      </c:pt>
                      <c:pt idx="1">
                        <c:v>119.85694117647061</c:v>
                      </c:pt>
                      <c:pt idx="2">
                        <c:v>126.65929411764714</c:v>
                      </c:pt>
                      <c:pt idx="3">
                        <c:v>131.48047058823542</c:v>
                      </c:pt>
                      <c:pt idx="4">
                        <c:v>144.80682352941199</c:v>
                      </c:pt>
                      <c:pt idx="5">
                        <c:v>157.62447058823523</c:v>
                      </c:pt>
                      <c:pt idx="6">
                        <c:v>167.32164705882354</c:v>
                      </c:pt>
                      <c:pt idx="7">
                        <c:v>186.00000000000009</c:v>
                      </c:pt>
                      <c:pt idx="8">
                        <c:v>194.20941176470606</c:v>
                      </c:pt>
                      <c:pt idx="9">
                        <c:v>236.39152941176505</c:v>
                      </c:pt>
                    </c:numCache>
                  </c:numRef>
                </c:yVal>
                <c:smooth val="0"/>
                <c:extLst>
                  <c:ext xmlns:c16="http://schemas.microsoft.com/office/drawing/2014/chart" uri="{C3380CC4-5D6E-409C-BE32-E72D297353CC}">
                    <c16:uniqueId val="{00000008-3649-44A2-ABA1-3AC34B48FB7E}"/>
                  </c:ext>
                </c:extLst>
              </c15:ser>
            </c15:filteredScatterSeries>
          </c:ext>
        </c:extLst>
      </c:scatterChart>
      <c:valAx>
        <c:axId val="1514902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905296"/>
        <c:crosses val="autoZero"/>
        <c:crossBetween val="midCat"/>
      </c:valAx>
      <c:valAx>
        <c:axId val="151490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90280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Demographics!$A$175</c:f>
              <c:strCache>
                <c:ptCount val="1"/>
                <c:pt idx="0">
                  <c:v>0-4</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Demographics!$B$174:$K$174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Demographics!$B$175:$K$175</c:f>
              <c:numCache>
                <c:formatCode>General</c:formatCode>
                <c:ptCount val="10"/>
                <c:pt idx="0">
                  <c:v>308.70352941176469</c:v>
                </c:pt>
                <c:pt idx="1">
                  <c:v>371.76470588235304</c:v>
                </c:pt>
                <c:pt idx="2">
                  <c:v>408.02800000000025</c:v>
                </c:pt>
                <c:pt idx="3">
                  <c:v>444.44894117647107</c:v>
                </c:pt>
                <c:pt idx="4">
                  <c:v>479.41694117647131</c:v>
                </c:pt>
                <c:pt idx="5">
                  <c:v>524.44517647058808</c:v>
                </c:pt>
                <c:pt idx="6">
                  <c:v>561.6677647058824</c:v>
                </c:pt>
                <c:pt idx="7">
                  <c:v>629.9200000000003</c:v>
                </c:pt>
                <c:pt idx="8">
                  <c:v>643.7682352941182</c:v>
                </c:pt>
                <c:pt idx="9">
                  <c:v>585.53788235294201</c:v>
                </c:pt>
              </c:numCache>
            </c:numRef>
          </c:yVal>
          <c:smooth val="0"/>
          <c:extLst>
            <c:ext xmlns:c16="http://schemas.microsoft.com/office/drawing/2014/chart" uri="{C3380CC4-5D6E-409C-BE32-E72D297353CC}">
              <c16:uniqueId val="{00000000-BCC6-42AF-B10E-EAC3A104FD2C}"/>
            </c:ext>
          </c:extLst>
        </c:ser>
        <c:ser>
          <c:idx val="1"/>
          <c:order val="1"/>
          <c:tx>
            <c:strRef>
              <c:f>Demographics!$A$176</c:f>
              <c:strCache>
                <c:ptCount val="1"/>
                <c:pt idx="0">
                  <c:v>5-9</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exp"/>
            <c:dispRSqr val="0"/>
            <c:dispEq val="0"/>
          </c:trendline>
          <c:xVal>
            <c:numRef>
              <c:f>Demographics!$B$174:$K$174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Demographics!$B$176:$K$176</c:f>
              <c:numCache>
                <c:formatCode>General</c:formatCode>
                <c:ptCount val="10"/>
                <c:pt idx="0">
                  <c:v>259.79999999999995</c:v>
                </c:pt>
                <c:pt idx="1">
                  <c:v>276.89035294117656</c:v>
                </c:pt>
                <c:pt idx="2">
                  <c:v>338.3364705882355</c:v>
                </c:pt>
                <c:pt idx="3">
                  <c:v>374.21364705882394</c:v>
                </c:pt>
                <c:pt idx="4">
                  <c:v>410.96776470588293</c:v>
                </c:pt>
                <c:pt idx="5">
                  <c:v>448.27764705882333</c:v>
                </c:pt>
                <c:pt idx="6">
                  <c:v>494.53411764705885</c:v>
                </c:pt>
                <c:pt idx="7">
                  <c:v>533.20000000000027</c:v>
                </c:pt>
                <c:pt idx="8">
                  <c:v>598.93223529411819</c:v>
                </c:pt>
                <c:pt idx="9">
                  <c:v>613.7844705882361</c:v>
                </c:pt>
              </c:numCache>
            </c:numRef>
          </c:yVal>
          <c:smooth val="0"/>
          <c:extLst>
            <c:ext xmlns:c16="http://schemas.microsoft.com/office/drawing/2014/chart" uri="{C3380CC4-5D6E-409C-BE32-E72D297353CC}">
              <c16:uniqueId val="{00000001-BCC6-42AF-B10E-EAC3A104FD2C}"/>
            </c:ext>
          </c:extLst>
        </c:ser>
        <c:ser>
          <c:idx val="2"/>
          <c:order val="2"/>
          <c:tx>
            <c:strRef>
              <c:f>Demographics!$A$177</c:f>
              <c:strCache>
                <c:ptCount val="1"/>
                <c:pt idx="0">
                  <c:v>10-14</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exp"/>
            <c:dispRSqr val="0"/>
            <c:dispEq val="0"/>
          </c:trendline>
          <c:xVal>
            <c:numRef>
              <c:f>Demographics!$B$174:$K$174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Demographics!$B$177:$K$177</c:f>
              <c:numCache>
                <c:formatCode>General</c:formatCode>
                <c:ptCount val="10"/>
                <c:pt idx="0">
                  <c:v>226.79011764705879</c:v>
                </c:pt>
                <c:pt idx="1">
                  <c:v>245.36470588235301</c:v>
                </c:pt>
                <c:pt idx="2">
                  <c:v>262.86141176470608</c:v>
                </c:pt>
                <c:pt idx="3">
                  <c:v>321.95858823529443</c:v>
                </c:pt>
                <c:pt idx="4">
                  <c:v>356.97200000000055</c:v>
                </c:pt>
                <c:pt idx="5">
                  <c:v>393.53223529411747</c:v>
                </c:pt>
                <c:pt idx="6">
                  <c:v>429.19411764705882</c:v>
                </c:pt>
                <c:pt idx="7">
                  <c:v>474.17600000000022</c:v>
                </c:pt>
                <c:pt idx="8">
                  <c:v>510.45905882352986</c:v>
                </c:pt>
                <c:pt idx="9">
                  <c:v>574.88752941176551</c:v>
                </c:pt>
              </c:numCache>
            </c:numRef>
          </c:yVal>
          <c:smooth val="0"/>
          <c:extLst>
            <c:ext xmlns:c16="http://schemas.microsoft.com/office/drawing/2014/chart" uri="{C3380CC4-5D6E-409C-BE32-E72D297353CC}">
              <c16:uniqueId val="{00000002-BCC6-42AF-B10E-EAC3A104FD2C}"/>
            </c:ext>
          </c:extLst>
        </c:ser>
        <c:ser>
          <c:idx val="3"/>
          <c:order val="3"/>
          <c:tx>
            <c:strRef>
              <c:f>Demographics!$A$178</c:f>
              <c:strCache>
                <c:ptCount val="1"/>
                <c:pt idx="0">
                  <c:v>15-19</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exp"/>
            <c:dispRSqr val="0"/>
            <c:dispEq val="0"/>
          </c:trendline>
          <c:xVal>
            <c:numRef>
              <c:f>Demographics!$B$174:$K$174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Demographics!$B$178:$K$178</c:f>
              <c:numCache>
                <c:formatCode>General</c:formatCode>
                <c:ptCount val="10"/>
                <c:pt idx="0">
                  <c:v>198.6705882352941</c:v>
                </c:pt>
                <c:pt idx="1">
                  <c:v>215.62352941176476</c:v>
                </c:pt>
                <c:pt idx="2">
                  <c:v>234.23294117647075</c:v>
                </c:pt>
                <c:pt idx="3">
                  <c:v>251.44235294117672</c:v>
                </c:pt>
                <c:pt idx="4">
                  <c:v>308.43035294117692</c:v>
                </c:pt>
                <c:pt idx="5">
                  <c:v>342.75388235294105</c:v>
                </c:pt>
                <c:pt idx="6">
                  <c:v>377.43458823529414</c:v>
                </c:pt>
                <c:pt idx="7">
                  <c:v>412.42400000000021</c:v>
                </c:pt>
                <c:pt idx="8">
                  <c:v>454.35411764705924</c:v>
                </c:pt>
                <c:pt idx="9">
                  <c:v>492.69458823529482</c:v>
                </c:pt>
              </c:numCache>
            </c:numRef>
          </c:yVal>
          <c:smooth val="0"/>
          <c:extLst>
            <c:ext xmlns:c16="http://schemas.microsoft.com/office/drawing/2014/chart" uri="{C3380CC4-5D6E-409C-BE32-E72D297353CC}">
              <c16:uniqueId val="{00000003-BCC6-42AF-B10E-EAC3A104FD2C}"/>
            </c:ext>
          </c:extLst>
        </c:ser>
        <c:ser>
          <c:idx val="4"/>
          <c:order val="4"/>
          <c:tx>
            <c:strRef>
              <c:f>Demographics!$A$179</c:f>
              <c:strCache>
                <c:ptCount val="1"/>
                <c:pt idx="0">
                  <c:v>20-24</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exp"/>
            <c:dispRSqr val="0"/>
            <c:dispEq val="0"/>
          </c:trendline>
          <c:xVal>
            <c:numRef>
              <c:f>Demographics!$B$174:$K$174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Demographics!$B$179:$K$179</c:f>
              <c:numCache>
                <c:formatCode>General</c:formatCode>
                <c:ptCount val="10"/>
                <c:pt idx="0">
                  <c:v>177.27529411764704</c:v>
                </c:pt>
                <c:pt idx="1">
                  <c:v>188.55905882352945</c:v>
                </c:pt>
                <c:pt idx="2">
                  <c:v>205.3152941176472</c:v>
                </c:pt>
                <c:pt idx="3">
                  <c:v>224.75294117647081</c:v>
                </c:pt>
                <c:pt idx="4">
                  <c:v>242.16282352941212</c:v>
                </c:pt>
                <c:pt idx="5">
                  <c:v>296.47152941176461</c:v>
                </c:pt>
                <c:pt idx="6">
                  <c:v>328.23741176470588</c:v>
                </c:pt>
                <c:pt idx="7">
                  <c:v>362.57600000000014</c:v>
                </c:pt>
                <c:pt idx="8">
                  <c:v>394.1731764705886</c:v>
                </c:pt>
                <c:pt idx="9">
                  <c:v>444.99952941176531</c:v>
                </c:pt>
              </c:numCache>
            </c:numRef>
          </c:yVal>
          <c:smooth val="0"/>
          <c:extLst>
            <c:ext xmlns:c16="http://schemas.microsoft.com/office/drawing/2014/chart" uri="{C3380CC4-5D6E-409C-BE32-E72D297353CC}">
              <c16:uniqueId val="{00000004-BCC6-42AF-B10E-EAC3A104FD2C}"/>
            </c:ext>
          </c:extLst>
        </c:ser>
        <c:ser>
          <c:idx val="5"/>
          <c:order val="5"/>
          <c:tx>
            <c:strRef>
              <c:f>Demographics!$A$180</c:f>
              <c:strCache>
                <c:ptCount val="1"/>
                <c:pt idx="0">
                  <c:v>25-29</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exp"/>
            <c:dispRSqr val="0"/>
            <c:dispEq val="0"/>
          </c:trendline>
          <c:xVal>
            <c:numRef>
              <c:f>Demographics!$B$174:$K$174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Demographics!$B$180:$K$180</c:f>
              <c:numCache>
                <c:formatCode>General</c:formatCode>
                <c:ptCount val="10"/>
                <c:pt idx="0">
                  <c:v>155.88</c:v>
                </c:pt>
                <c:pt idx="1">
                  <c:v>167.44282352941181</c:v>
                </c:pt>
                <c:pt idx="2">
                  <c:v>178.71105882352953</c:v>
                </c:pt>
                <c:pt idx="3">
                  <c:v>196.93976470588257</c:v>
                </c:pt>
                <c:pt idx="4">
                  <c:v>216.52847058823562</c:v>
                </c:pt>
                <c:pt idx="5">
                  <c:v>232.99858823529402</c:v>
                </c:pt>
                <c:pt idx="6">
                  <c:v>282.88376470588236</c:v>
                </c:pt>
                <c:pt idx="7">
                  <c:v>314.96000000000015</c:v>
                </c:pt>
                <c:pt idx="8">
                  <c:v>345.02141176470622</c:v>
                </c:pt>
                <c:pt idx="9">
                  <c:v>392.21082352941232</c:v>
                </c:pt>
              </c:numCache>
            </c:numRef>
          </c:yVal>
          <c:smooth val="0"/>
          <c:extLst>
            <c:ext xmlns:c16="http://schemas.microsoft.com/office/drawing/2014/chart" uri="{C3380CC4-5D6E-409C-BE32-E72D297353CC}">
              <c16:uniqueId val="{00000005-BCC6-42AF-B10E-EAC3A104FD2C}"/>
            </c:ext>
          </c:extLst>
        </c:ser>
        <c:ser>
          <c:idx val="6"/>
          <c:order val="6"/>
          <c:tx>
            <c:strRef>
              <c:f>Demographics!$A$181</c:f>
              <c:strCache>
                <c:ptCount val="1"/>
                <c:pt idx="0">
                  <c:v>30-34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exp"/>
            <c:dispRSqr val="0"/>
            <c:dispEq val="0"/>
          </c:trendline>
          <c:xVal>
            <c:numRef>
              <c:f>Demographics!$B$174:$K$174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Demographics!$B$181:$K$181</c:f>
              <c:numCache>
                <c:formatCode>General</c:formatCode>
                <c:ptCount val="10"/>
                <c:pt idx="0">
                  <c:v>143.6541176470588</c:v>
                </c:pt>
                <c:pt idx="1">
                  <c:v>146.62400000000005</c:v>
                </c:pt>
                <c:pt idx="2">
                  <c:v>158.1795294117648</c:v>
                </c:pt>
                <c:pt idx="3">
                  <c:v>170.81223529411781</c:v>
                </c:pt>
                <c:pt idx="4">
                  <c:v>188.9851764705885</c:v>
                </c:pt>
                <c:pt idx="5">
                  <c:v>208.13835294117638</c:v>
                </c:pt>
                <c:pt idx="6">
                  <c:v>221.64352941176472</c:v>
                </c:pt>
                <c:pt idx="7">
                  <c:v>270.5680000000001</c:v>
                </c:pt>
                <c:pt idx="8">
                  <c:v>298.74682352941204</c:v>
                </c:pt>
                <c:pt idx="9">
                  <c:v>344.97882352941224</c:v>
                </c:pt>
              </c:numCache>
            </c:numRef>
          </c:yVal>
          <c:smooth val="0"/>
          <c:extLst>
            <c:ext xmlns:c16="http://schemas.microsoft.com/office/drawing/2014/chart" uri="{C3380CC4-5D6E-409C-BE32-E72D297353CC}">
              <c16:uniqueId val="{00000006-BCC6-42AF-B10E-EAC3A104FD2C}"/>
            </c:ext>
          </c:extLst>
        </c:ser>
        <c:ser>
          <c:idx val="7"/>
          <c:order val="7"/>
          <c:tx>
            <c:strRef>
              <c:f>Demographics!$A$182</c:f>
              <c:strCache>
                <c:ptCount val="1"/>
                <c:pt idx="0">
                  <c:v>35-39</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exp"/>
            <c:dispRSqr val="0"/>
            <c:dispEq val="0"/>
          </c:trendline>
          <c:xVal>
            <c:numRef>
              <c:f>Demographics!$B$174:$K$174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Demographics!$B$182:$K$182</c:f>
              <c:numCache>
                <c:formatCode>General</c:formatCode>
                <c:ptCount val="10"/>
                <c:pt idx="0">
                  <c:v>120.73058823529411</c:v>
                </c:pt>
                <c:pt idx="1">
                  <c:v>134.43011764705886</c:v>
                </c:pt>
                <c:pt idx="2">
                  <c:v>137.64800000000008</c:v>
                </c:pt>
                <c:pt idx="3">
                  <c:v>150.02258823529428</c:v>
                </c:pt>
                <c:pt idx="4">
                  <c:v>163.07811764705906</c:v>
                </c:pt>
                <c:pt idx="5">
                  <c:v>180.36894117647051</c:v>
                </c:pt>
                <c:pt idx="6">
                  <c:v>196.78870588235293</c:v>
                </c:pt>
                <c:pt idx="7">
                  <c:v>211.04800000000009</c:v>
                </c:pt>
                <c:pt idx="8">
                  <c:v>255.82894117647081</c:v>
                </c:pt>
                <c:pt idx="9">
                  <c:v>297.74682352941215</c:v>
                </c:pt>
              </c:numCache>
            </c:numRef>
          </c:yVal>
          <c:smooth val="0"/>
          <c:extLst>
            <c:ext xmlns:c16="http://schemas.microsoft.com/office/drawing/2014/chart" uri="{C3380CC4-5D6E-409C-BE32-E72D297353CC}">
              <c16:uniqueId val="{00000007-BCC6-42AF-B10E-EAC3A104FD2C}"/>
            </c:ext>
          </c:extLst>
        </c:ser>
        <c:ser>
          <c:idx val="8"/>
          <c:order val="8"/>
          <c:tx>
            <c:strRef>
              <c:f>Demographics!$A$183</c:f>
              <c:strCache>
                <c:ptCount val="1"/>
                <c:pt idx="0">
                  <c:v>40-44</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exp"/>
            <c:dispRSqr val="0"/>
            <c:dispEq val="0"/>
          </c:trendline>
          <c:xVal>
            <c:numRef>
              <c:f>Demographics!$B$174:$K$174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Demographics!$B$183:$K$183</c:f>
              <c:numCache>
                <c:formatCode>General</c:formatCode>
                <c:ptCount val="10"/>
                <c:pt idx="0">
                  <c:v>106.97647058823529</c:v>
                </c:pt>
                <c:pt idx="1">
                  <c:v>112.42164705882355</c:v>
                </c:pt>
                <c:pt idx="2">
                  <c:v>125.5025882352942</c:v>
                </c:pt>
                <c:pt idx="3">
                  <c:v>129.51388235294132</c:v>
                </c:pt>
                <c:pt idx="4">
                  <c:v>142.07976470588255</c:v>
                </c:pt>
                <c:pt idx="5">
                  <c:v>154.45082352941171</c:v>
                </c:pt>
                <c:pt idx="6">
                  <c:v>169.3715294117647</c:v>
                </c:pt>
                <c:pt idx="7">
                  <c:v>185.75200000000009</c:v>
                </c:pt>
                <c:pt idx="8">
                  <c:v>198.76494117647076</c:v>
                </c:pt>
                <c:pt idx="9">
                  <c:v>252.59858823529447</c:v>
                </c:pt>
              </c:numCache>
            </c:numRef>
          </c:yVal>
          <c:smooth val="0"/>
          <c:extLst>
            <c:ext xmlns:c16="http://schemas.microsoft.com/office/drawing/2014/chart" uri="{C3380CC4-5D6E-409C-BE32-E72D297353CC}">
              <c16:uniqueId val="{00000008-BCC6-42AF-B10E-EAC3A104FD2C}"/>
            </c:ext>
          </c:extLst>
        </c:ser>
        <c:ser>
          <c:idx val="9"/>
          <c:order val="9"/>
          <c:tx>
            <c:strRef>
              <c:f>Demographics!$A$184</c:f>
              <c:strCache>
                <c:ptCount val="1"/>
                <c:pt idx="0">
                  <c:v>45-49</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exp"/>
            <c:dispRSqr val="0"/>
            <c:dispEq val="0"/>
          </c:trendline>
          <c:xVal>
            <c:numRef>
              <c:f>Demographics!$B$174:$K$174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Demographics!$B$184:$K$184</c:f>
              <c:numCache>
                <c:formatCode>General</c:formatCode>
                <c:ptCount val="10"/>
                <c:pt idx="0">
                  <c:v>84.052941176470583</c:v>
                </c:pt>
                <c:pt idx="1">
                  <c:v>99.038117647058854</c:v>
                </c:pt>
                <c:pt idx="2">
                  <c:v>104.10352941176477</c:v>
                </c:pt>
                <c:pt idx="3">
                  <c:v>117.15247058823542</c:v>
                </c:pt>
                <c:pt idx="4">
                  <c:v>121.354117647059</c:v>
                </c:pt>
                <c:pt idx="5">
                  <c:v>133.55764705882348</c:v>
                </c:pt>
                <c:pt idx="6">
                  <c:v>144.00423529411765</c:v>
                </c:pt>
                <c:pt idx="7">
                  <c:v>158.72000000000008</c:v>
                </c:pt>
                <c:pt idx="8">
                  <c:v>174.06917647058839</c:v>
                </c:pt>
                <c:pt idx="9">
                  <c:v>195.87388235294145</c:v>
                </c:pt>
              </c:numCache>
            </c:numRef>
          </c:yVal>
          <c:smooth val="0"/>
          <c:extLst>
            <c:ext xmlns:c16="http://schemas.microsoft.com/office/drawing/2014/chart" uri="{C3380CC4-5D6E-409C-BE32-E72D297353CC}">
              <c16:uniqueId val="{00000009-BCC6-42AF-B10E-EAC3A104FD2C}"/>
            </c:ext>
          </c:extLst>
        </c:ser>
        <c:ser>
          <c:idx val="10"/>
          <c:order val="10"/>
          <c:tx>
            <c:strRef>
              <c:f>Demographics!$A$185</c:f>
              <c:strCache>
                <c:ptCount val="1"/>
                <c:pt idx="0">
                  <c:v>50-54</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trendline>
            <c:spPr>
              <a:ln w="19050" cap="rnd">
                <a:solidFill>
                  <a:schemeClr val="accent5">
                    <a:lumMod val="60000"/>
                  </a:schemeClr>
                </a:solidFill>
                <a:prstDash val="sysDot"/>
              </a:ln>
              <a:effectLst/>
            </c:spPr>
            <c:trendlineType val="exp"/>
            <c:dispRSqr val="0"/>
            <c:dispEq val="0"/>
          </c:trendline>
          <c:xVal>
            <c:numRef>
              <c:f>Demographics!$B$174:$K$174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Demographics!$B$185:$K$185</c:f>
              <c:numCache>
                <c:formatCode>General</c:formatCode>
                <c:ptCount val="10"/>
                <c:pt idx="0">
                  <c:v>76.411764705882348</c:v>
                </c:pt>
                <c:pt idx="1">
                  <c:v>77.029647058823556</c:v>
                </c:pt>
                <c:pt idx="2">
                  <c:v>91.090588235294177</c:v>
                </c:pt>
                <c:pt idx="3">
                  <c:v>96.36282352941187</c:v>
                </c:pt>
                <c:pt idx="4">
                  <c:v>108.53694117647075</c:v>
                </c:pt>
                <c:pt idx="5">
                  <c:v>112.66447058823525</c:v>
                </c:pt>
                <c:pt idx="6">
                  <c:v>123.24917647058824</c:v>
                </c:pt>
                <c:pt idx="7">
                  <c:v>133.67200000000005</c:v>
                </c:pt>
                <c:pt idx="8">
                  <c:v>147.69505882352954</c:v>
                </c:pt>
                <c:pt idx="9">
                  <c:v>171.10023529411788</c:v>
                </c:pt>
              </c:numCache>
            </c:numRef>
          </c:yVal>
          <c:smooth val="0"/>
          <c:extLst>
            <c:ext xmlns:c16="http://schemas.microsoft.com/office/drawing/2014/chart" uri="{C3380CC4-5D6E-409C-BE32-E72D297353CC}">
              <c16:uniqueId val="{0000000A-BCC6-42AF-B10E-EAC3A104FD2C}"/>
            </c:ext>
          </c:extLst>
        </c:ser>
        <c:ser>
          <c:idx val="11"/>
          <c:order val="11"/>
          <c:tx>
            <c:strRef>
              <c:f>Demographics!$A$186</c:f>
              <c:strCache>
                <c:ptCount val="1"/>
                <c:pt idx="0">
                  <c:v>55-59</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trendline>
            <c:spPr>
              <a:ln w="19050" cap="rnd">
                <a:solidFill>
                  <a:schemeClr val="accent6">
                    <a:lumMod val="60000"/>
                  </a:schemeClr>
                </a:solidFill>
                <a:prstDash val="sysDot"/>
              </a:ln>
              <a:effectLst/>
            </c:spPr>
            <c:trendlineType val="exp"/>
            <c:dispRSqr val="0"/>
            <c:dispEq val="0"/>
          </c:trendline>
          <c:xVal>
            <c:numRef>
              <c:f>Demographics!$B$174:$K$174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Demographics!$B$186:$K$186</c:f>
              <c:numCache>
                <c:formatCode>General</c:formatCode>
                <c:ptCount val="10"/>
                <c:pt idx="0">
                  <c:v>61.129411764705878</c:v>
                </c:pt>
                <c:pt idx="1">
                  <c:v>68.702117647058841</c:v>
                </c:pt>
                <c:pt idx="2">
                  <c:v>69.402352941176517</c:v>
                </c:pt>
                <c:pt idx="3">
                  <c:v>82.315764705882444</c:v>
                </c:pt>
                <c:pt idx="4">
                  <c:v>87.538588235294242</c:v>
                </c:pt>
                <c:pt idx="5">
                  <c:v>98.911999999999964</c:v>
                </c:pt>
                <c:pt idx="6">
                  <c:v>102.49411764705883</c:v>
                </c:pt>
                <c:pt idx="7">
                  <c:v>112.59200000000006</c:v>
                </c:pt>
                <c:pt idx="8">
                  <c:v>122.75952941176482</c:v>
                </c:pt>
                <c:pt idx="9">
                  <c:v>144.01129411764725</c:v>
                </c:pt>
              </c:numCache>
            </c:numRef>
          </c:yVal>
          <c:smooth val="0"/>
          <c:extLst>
            <c:ext xmlns:c16="http://schemas.microsoft.com/office/drawing/2014/chart" uri="{C3380CC4-5D6E-409C-BE32-E72D297353CC}">
              <c16:uniqueId val="{0000000B-BCC6-42AF-B10E-EAC3A104FD2C}"/>
            </c:ext>
          </c:extLst>
        </c:ser>
        <c:ser>
          <c:idx val="12"/>
          <c:order val="12"/>
          <c:tx>
            <c:strRef>
              <c:f>Demographics!$A$187</c:f>
              <c:strCache>
                <c:ptCount val="1"/>
                <c:pt idx="0">
                  <c:v>60-64</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trendline>
            <c:spPr>
              <a:ln w="19050" cap="rnd">
                <a:solidFill>
                  <a:schemeClr val="accent1">
                    <a:lumMod val="80000"/>
                    <a:lumOff val="20000"/>
                  </a:schemeClr>
                </a:solidFill>
                <a:prstDash val="sysDot"/>
              </a:ln>
              <a:effectLst/>
            </c:spPr>
            <c:trendlineType val="exp"/>
            <c:dispRSqr val="0"/>
            <c:dispEq val="0"/>
          </c:trendline>
          <c:xVal>
            <c:numRef>
              <c:f>Demographics!$B$174:$K$174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Demographics!$B$187:$K$187</c:f>
              <c:numCache>
                <c:formatCode>General</c:formatCode>
                <c:ptCount val="10"/>
                <c:pt idx="0">
                  <c:v>54.099529411764699</c:v>
                </c:pt>
                <c:pt idx="1">
                  <c:v>53.236705882352958</c:v>
                </c:pt>
                <c:pt idx="2">
                  <c:v>60.148705882352978</c:v>
                </c:pt>
                <c:pt idx="3">
                  <c:v>60.964235294117714</c:v>
                </c:pt>
                <c:pt idx="4">
                  <c:v>72.812470588235399</c:v>
                </c:pt>
                <c:pt idx="5">
                  <c:v>77.489882352941152</c:v>
                </c:pt>
                <c:pt idx="6">
                  <c:v>87.376235294117649</c:v>
                </c:pt>
                <c:pt idx="7">
                  <c:v>91.264000000000038</c:v>
                </c:pt>
                <c:pt idx="8">
                  <c:v>101.18070588235304</c:v>
                </c:pt>
                <c:pt idx="9">
                  <c:v>118.08000000000017</c:v>
                </c:pt>
              </c:numCache>
            </c:numRef>
          </c:yVal>
          <c:smooth val="0"/>
          <c:extLst>
            <c:ext xmlns:c16="http://schemas.microsoft.com/office/drawing/2014/chart" uri="{C3380CC4-5D6E-409C-BE32-E72D297353CC}">
              <c16:uniqueId val="{0000000C-BCC6-42AF-B10E-EAC3A104FD2C}"/>
            </c:ext>
          </c:extLst>
        </c:ser>
        <c:ser>
          <c:idx val="13"/>
          <c:order val="13"/>
          <c:tx>
            <c:strRef>
              <c:f>Demographics!$A$188</c:f>
              <c:strCache>
                <c:ptCount val="1"/>
                <c:pt idx="0">
                  <c:v>65-69</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trendline>
            <c:spPr>
              <a:ln w="19050" cap="rnd">
                <a:solidFill>
                  <a:schemeClr val="accent2">
                    <a:lumMod val="80000"/>
                    <a:lumOff val="20000"/>
                  </a:schemeClr>
                </a:solidFill>
                <a:prstDash val="sysDot"/>
              </a:ln>
              <a:effectLst/>
            </c:spPr>
            <c:trendlineType val="exp"/>
            <c:dispRSqr val="0"/>
            <c:dispEq val="0"/>
          </c:trendline>
          <c:xVal>
            <c:numRef>
              <c:f>Demographics!$B$174:$K$174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Demographics!$B$188:$K$188</c:f>
              <c:numCache>
                <c:formatCode>General</c:formatCode>
                <c:ptCount val="10"/>
                <c:pt idx="0">
                  <c:v>38.81717647058823</c:v>
                </c:pt>
                <c:pt idx="1">
                  <c:v>44.31435294117648</c:v>
                </c:pt>
                <c:pt idx="2">
                  <c:v>43.95482352941179</c:v>
                </c:pt>
                <c:pt idx="3">
                  <c:v>50.007529411764757</c:v>
                </c:pt>
                <c:pt idx="4">
                  <c:v>50.996000000000073</c:v>
                </c:pt>
                <c:pt idx="5">
                  <c:v>61.092705882352917</c:v>
                </c:pt>
                <c:pt idx="6">
                  <c:v>65.083764705882359</c:v>
                </c:pt>
                <c:pt idx="7">
                  <c:v>74.152000000000029</c:v>
                </c:pt>
                <c:pt idx="8">
                  <c:v>78.163294117647126</c:v>
                </c:pt>
                <c:pt idx="9">
                  <c:v>92.611764705882479</c:v>
                </c:pt>
              </c:numCache>
            </c:numRef>
          </c:yVal>
          <c:smooth val="0"/>
          <c:extLst>
            <c:ext xmlns:c16="http://schemas.microsoft.com/office/drawing/2014/chart" uri="{C3380CC4-5D6E-409C-BE32-E72D297353CC}">
              <c16:uniqueId val="{0000000D-BCC6-42AF-B10E-EAC3A104FD2C}"/>
            </c:ext>
          </c:extLst>
        </c:ser>
        <c:ser>
          <c:idx val="14"/>
          <c:order val="14"/>
          <c:tx>
            <c:strRef>
              <c:f>Demographics!$A$189</c:f>
              <c:strCache>
                <c:ptCount val="1"/>
                <c:pt idx="0">
                  <c:v>70-74</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trendline>
            <c:spPr>
              <a:ln w="19050" cap="rnd">
                <a:solidFill>
                  <a:schemeClr val="accent3">
                    <a:lumMod val="80000"/>
                    <a:lumOff val="20000"/>
                  </a:schemeClr>
                </a:solidFill>
                <a:prstDash val="sysDot"/>
              </a:ln>
              <a:effectLst/>
            </c:spPr>
            <c:trendlineType val="exp"/>
            <c:dispRSqr val="0"/>
            <c:dispEq val="0"/>
          </c:trendline>
          <c:xVal>
            <c:numRef>
              <c:f>Demographics!$B$174:$K$174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Demographics!$B$189:$K$189</c:f>
              <c:numCache>
                <c:formatCode>General</c:formatCode>
                <c:ptCount val="10"/>
                <c:pt idx="0">
                  <c:v>25.979999999999997</c:v>
                </c:pt>
                <c:pt idx="1">
                  <c:v>28.848941176470596</c:v>
                </c:pt>
                <c:pt idx="2">
                  <c:v>33.255294117647082</c:v>
                </c:pt>
                <c:pt idx="3">
                  <c:v>33.151058823529446</c:v>
                </c:pt>
                <c:pt idx="4">
                  <c:v>37.906117647058878</c:v>
                </c:pt>
                <c:pt idx="5">
                  <c:v>38.877176470588218</c:v>
                </c:pt>
                <c:pt idx="6">
                  <c:v>46.891058823529413</c:v>
                </c:pt>
                <c:pt idx="7">
                  <c:v>50.59200000000002</c:v>
                </c:pt>
                <c:pt idx="8">
                  <c:v>58.74235294117652</c:v>
                </c:pt>
                <c:pt idx="9">
                  <c:v>65.985882352941275</c:v>
                </c:pt>
              </c:numCache>
            </c:numRef>
          </c:yVal>
          <c:smooth val="0"/>
          <c:extLst>
            <c:ext xmlns:c16="http://schemas.microsoft.com/office/drawing/2014/chart" uri="{C3380CC4-5D6E-409C-BE32-E72D297353CC}">
              <c16:uniqueId val="{0000000E-BCC6-42AF-B10E-EAC3A104FD2C}"/>
            </c:ext>
          </c:extLst>
        </c:ser>
        <c:ser>
          <c:idx val="15"/>
          <c:order val="15"/>
          <c:tx>
            <c:strRef>
              <c:f>Demographics!$A$190</c:f>
              <c:strCache>
                <c:ptCount val="1"/>
                <c:pt idx="0">
                  <c:v>75-79</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trendline>
            <c:spPr>
              <a:ln w="19050" cap="rnd">
                <a:solidFill>
                  <a:schemeClr val="accent4">
                    <a:lumMod val="80000"/>
                    <a:lumOff val="20000"/>
                  </a:schemeClr>
                </a:solidFill>
                <a:prstDash val="sysDot"/>
              </a:ln>
              <a:effectLst/>
            </c:spPr>
            <c:trendlineType val="exp"/>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Demographics!$B$174:$K$174</c:f>
              <c:numCache>
                <c:formatCode>General</c:formatCode>
                <c:ptCount val="10"/>
                <c:pt idx="0">
                  <c:v>1950</c:v>
                </c:pt>
                <c:pt idx="1">
                  <c:v>1955</c:v>
                </c:pt>
                <c:pt idx="2">
                  <c:v>1960</c:v>
                </c:pt>
                <c:pt idx="3">
                  <c:v>1965</c:v>
                </c:pt>
                <c:pt idx="4">
                  <c:v>1970</c:v>
                </c:pt>
                <c:pt idx="5">
                  <c:v>1975</c:v>
                </c:pt>
                <c:pt idx="6">
                  <c:v>1980</c:v>
                </c:pt>
                <c:pt idx="7">
                  <c:v>1985</c:v>
                </c:pt>
                <c:pt idx="8">
                  <c:v>1990</c:v>
                </c:pt>
                <c:pt idx="9">
                  <c:v>1995</c:v>
                </c:pt>
              </c:numCache>
            </c:numRef>
          </c:xVal>
          <c:yVal>
            <c:numRef>
              <c:f>Demographics!$B$190:$K$190</c:f>
              <c:numCache>
                <c:formatCode>General</c:formatCode>
                <c:ptCount val="10"/>
                <c:pt idx="0">
                  <c:v>12.531529411764705</c:v>
                </c:pt>
                <c:pt idx="1">
                  <c:v>16.357647058823535</c:v>
                </c:pt>
                <c:pt idx="2">
                  <c:v>18.507294117647071</c:v>
                </c:pt>
                <c:pt idx="3">
                  <c:v>21.351529411764727</c:v>
                </c:pt>
                <c:pt idx="4">
                  <c:v>21.543764705882385</c:v>
                </c:pt>
                <c:pt idx="5">
                  <c:v>24.860235294117636</c:v>
                </c:pt>
                <c:pt idx="6">
                  <c:v>25.623529411764707</c:v>
                </c:pt>
                <c:pt idx="7">
                  <c:v>31.248000000000015</c:v>
                </c:pt>
                <c:pt idx="8">
                  <c:v>34.765882352941205</c:v>
                </c:pt>
                <c:pt idx="9">
                  <c:v>43.064470588235352</c:v>
                </c:pt>
              </c:numCache>
            </c:numRef>
          </c:yVal>
          <c:smooth val="0"/>
          <c:extLst>
            <c:ext xmlns:c16="http://schemas.microsoft.com/office/drawing/2014/chart" uri="{C3380CC4-5D6E-409C-BE32-E72D297353CC}">
              <c16:uniqueId val="{0000000F-BCC6-42AF-B10E-EAC3A104FD2C}"/>
            </c:ext>
          </c:extLst>
        </c:ser>
        <c:dLbls>
          <c:showLegendKey val="0"/>
          <c:showVal val="0"/>
          <c:showCatName val="0"/>
          <c:showSerName val="0"/>
          <c:showPercent val="0"/>
          <c:showBubbleSize val="0"/>
        </c:dLbls>
        <c:axId val="1461853472"/>
        <c:axId val="1461850144"/>
      </c:scatterChart>
      <c:valAx>
        <c:axId val="1461853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850144"/>
        <c:crosses val="autoZero"/>
        <c:crossBetween val="midCat"/>
      </c:valAx>
      <c:valAx>
        <c:axId val="146185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853472"/>
        <c:crosses val="autoZero"/>
        <c:crossBetween val="midCat"/>
      </c:valAx>
      <c:spPr>
        <a:noFill/>
        <a:ln w="25400">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KZN historical age distribution in broad</a:t>
            </a:r>
            <a:r>
              <a:rPr lang="en-US" baseline="0"/>
              <a:t>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Ages 9-14</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Demographics!$AA$91:$AE$91</c:f>
              <c:numCache>
                <c:formatCode>General</c:formatCode>
                <c:ptCount val="5"/>
                <c:pt idx="0">
                  <c:v>1996</c:v>
                </c:pt>
                <c:pt idx="1">
                  <c:v>2001</c:v>
                </c:pt>
                <c:pt idx="2">
                  <c:v>2011</c:v>
                </c:pt>
                <c:pt idx="3">
                  <c:v>2016</c:v>
                </c:pt>
                <c:pt idx="4">
                  <c:v>2019</c:v>
                </c:pt>
              </c:numCache>
            </c:numRef>
          </c:xVal>
          <c:yVal>
            <c:numRef>
              <c:f>Demographics!$AA$92:$AE$92</c:f>
              <c:numCache>
                <c:formatCode>General</c:formatCode>
                <c:ptCount val="5"/>
                <c:pt idx="0">
                  <c:v>0.12350906560165938</c:v>
                </c:pt>
                <c:pt idx="1">
                  <c:v>0.12209031535343037</c:v>
                </c:pt>
                <c:pt idx="2">
                  <c:v>0.10225855169950235</c:v>
                </c:pt>
                <c:pt idx="3">
                  <c:v>0.11046601901807133</c:v>
                </c:pt>
                <c:pt idx="4">
                  <c:v>0.10150963193563783</c:v>
                </c:pt>
              </c:numCache>
            </c:numRef>
          </c:yVal>
          <c:smooth val="1"/>
          <c:extLst>
            <c:ext xmlns:c16="http://schemas.microsoft.com/office/drawing/2014/chart" uri="{C3380CC4-5D6E-409C-BE32-E72D297353CC}">
              <c16:uniqueId val="{00000000-349B-4E4C-BB3D-76A489E12A95}"/>
            </c:ext>
          </c:extLst>
        </c:ser>
        <c:ser>
          <c:idx val="1"/>
          <c:order val="1"/>
          <c:tx>
            <c:v>Ages 15-24</c:v>
          </c:tx>
          <c:spPr>
            <a:ln w="19050" cap="rnd">
              <a:solidFill>
                <a:srgbClr val="FF0000"/>
              </a:solidFill>
              <a:round/>
            </a:ln>
            <a:effectLst/>
          </c:spPr>
          <c:marker>
            <c:symbol val="circle"/>
            <c:size val="5"/>
            <c:spPr>
              <a:solidFill>
                <a:srgbClr val="FF0000"/>
              </a:solidFill>
              <a:ln w="9525">
                <a:solidFill>
                  <a:srgbClr val="FF0000"/>
                </a:solidFill>
              </a:ln>
              <a:effectLst/>
            </c:spPr>
          </c:marker>
          <c:xVal>
            <c:numRef>
              <c:f>Demographics!$AA$91:$AE$91</c:f>
              <c:numCache>
                <c:formatCode>General</c:formatCode>
                <c:ptCount val="5"/>
                <c:pt idx="0">
                  <c:v>1996</c:v>
                </c:pt>
                <c:pt idx="1">
                  <c:v>2001</c:v>
                </c:pt>
                <c:pt idx="2">
                  <c:v>2011</c:v>
                </c:pt>
                <c:pt idx="3">
                  <c:v>2016</c:v>
                </c:pt>
                <c:pt idx="4">
                  <c:v>2019</c:v>
                </c:pt>
              </c:numCache>
            </c:numRef>
          </c:xVal>
          <c:yVal>
            <c:numRef>
              <c:f>Demographics!$AA$93:$AE$93</c:f>
              <c:numCache>
                <c:formatCode>General</c:formatCode>
                <c:ptCount val="5"/>
                <c:pt idx="0">
                  <c:v>0.21424574618741338</c:v>
                </c:pt>
                <c:pt idx="1">
                  <c:v>0.2173382877390653</c:v>
                </c:pt>
                <c:pt idx="2">
                  <c:v>0.21871213070500883</c:v>
                </c:pt>
                <c:pt idx="3">
                  <c:v>0.19578630982101591</c:v>
                </c:pt>
                <c:pt idx="4">
                  <c:v>0.17749164586583602</c:v>
                </c:pt>
              </c:numCache>
            </c:numRef>
          </c:yVal>
          <c:smooth val="1"/>
          <c:extLst>
            <c:ext xmlns:c16="http://schemas.microsoft.com/office/drawing/2014/chart" uri="{C3380CC4-5D6E-409C-BE32-E72D297353CC}">
              <c16:uniqueId val="{00000001-349B-4E4C-BB3D-76A489E12A95}"/>
            </c:ext>
          </c:extLst>
        </c:ser>
        <c:ser>
          <c:idx val="2"/>
          <c:order val="2"/>
          <c:tx>
            <c:v>Ages 25-34</c:v>
          </c:tx>
          <c:spPr>
            <a:ln w="19050" cap="rnd">
              <a:solidFill>
                <a:srgbClr val="FFC000"/>
              </a:solidFill>
              <a:round/>
            </a:ln>
            <a:effectLst/>
          </c:spPr>
          <c:marker>
            <c:symbol val="circle"/>
            <c:size val="5"/>
            <c:spPr>
              <a:solidFill>
                <a:srgbClr val="FFC000"/>
              </a:solidFill>
              <a:ln w="9525">
                <a:solidFill>
                  <a:srgbClr val="FFC000"/>
                </a:solidFill>
              </a:ln>
              <a:effectLst/>
            </c:spPr>
          </c:marker>
          <c:xVal>
            <c:numRef>
              <c:f>Demographics!$AA$91:$AE$91</c:f>
              <c:numCache>
                <c:formatCode>General</c:formatCode>
                <c:ptCount val="5"/>
                <c:pt idx="0">
                  <c:v>1996</c:v>
                </c:pt>
                <c:pt idx="1">
                  <c:v>2001</c:v>
                </c:pt>
                <c:pt idx="2">
                  <c:v>2011</c:v>
                </c:pt>
                <c:pt idx="3">
                  <c:v>2016</c:v>
                </c:pt>
                <c:pt idx="4">
                  <c:v>2019</c:v>
                </c:pt>
              </c:numCache>
            </c:numRef>
          </c:xVal>
          <c:yVal>
            <c:numRef>
              <c:f>Demographics!$AA$94:$AE$94</c:f>
              <c:numCache>
                <c:formatCode>General</c:formatCode>
                <c:ptCount val="5"/>
                <c:pt idx="0">
                  <c:v>0.15468782125344566</c:v>
                </c:pt>
                <c:pt idx="1">
                  <c:v>0.15232401436943113</c:v>
                </c:pt>
                <c:pt idx="2">
                  <c:v>0.1683373000479077</c:v>
                </c:pt>
                <c:pt idx="3">
                  <c:v>0.17274911956912906</c:v>
                </c:pt>
                <c:pt idx="4">
                  <c:v>0.18491088179023007</c:v>
                </c:pt>
              </c:numCache>
            </c:numRef>
          </c:yVal>
          <c:smooth val="1"/>
          <c:extLst>
            <c:ext xmlns:c16="http://schemas.microsoft.com/office/drawing/2014/chart" uri="{C3380CC4-5D6E-409C-BE32-E72D297353CC}">
              <c16:uniqueId val="{00000002-349B-4E4C-BB3D-76A489E12A95}"/>
            </c:ext>
          </c:extLst>
        </c:ser>
        <c:ser>
          <c:idx val="3"/>
          <c:order val="3"/>
          <c:tx>
            <c:v>Ages 35-49</c:v>
          </c:tx>
          <c:spPr>
            <a:ln w="19050" cap="rnd">
              <a:solidFill>
                <a:srgbClr val="7030A0"/>
              </a:solidFill>
              <a:round/>
            </a:ln>
            <a:effectLst/>
          </c:spPr>
          <c:marker>
            <c:symbol val="circle"/>
            <c:size val="5"/>
            <c:spPr>
              <a:solidFill>
                <a:srgbClr val="7030A0"/>
              </a:solidFill>
              <a:ln w="9525">
                <a:solidFill>
                  <a:srgbClr val="7030A0"/>
                </a:solidFill>
              </a:ln>
              <a:effectLst/>
            </c:spPr>
          </c:marker>
          <c:xVal>
            <c:numRef>
              <c:f>Demographics!$AA$91:$AE$91</c:f>
              <c:numCache>
                <c:formatCode>General</c:formatCode>
                <c:ptCount val="5"/>
                <c:pt idx="0">
                  <c:v>1996</c:v>
                </c:pt>
                <c:pt idx="1">
                  <c:v>2001</c:v>
                </c:pt>
                <c:pt idx="2">
                  <c:v>2011</c:v>
                </c:pt>
                <c:pt idx="3">
                  <c:v>2016</c:v>
                </c:pt>
                <c:pt idx="4">
                  <c:v>2019</c:v>
                </c:pt>
              </c:numCache>
            </c:numRef>
          </c:xVal>
          <c:yVal>
            <c:numRef>
              <c:f>Demographics!$AA$95:$AE$95</c:f>
              <c:numCache>
                <c:formatCode>General</c:formatCode>
                <c:ptCount val="5"/>
                <c:pt idx="0">
                  <c:v>0.15181873042154517</c:v>
                </c:pt>
                <c:pt idx="1">
                  <c:v>0.15758172341177071</c:v>
                </c:pt>
                <c:pt idx="2">
                  <c:v>0.1541820399619219</c:v>
                </c:pt>
                <c:pt idx="3">
                  <c:v>0.15017719655374592</c:v>
                </c:pt>
                <c:pt idx="4">
                  <c:v>0.172924814490065</c:v>
                </c:pt>
              </c:numCache>
            </c:numRef>
          </c:yVal>
          <c:smooth val="1"/>
          <c:extLst>
            <c:ext xmlns:c16="http://schemas.microsoft.com/office/drawing/2014/chart" uri="{C3380CC4-5D6E-409C-BE32-E72D297353CC}">
              <c16:uniqueId val="{00000003-349B-4E4C-BB3D-76A489E12A95}"/>
            </c:ext>
          </c:extLst>
        </c:ser>
        <c:ser>
          <c:idx val="4"/>
          <c:order val="4"/>
          <c:tx>
            <c:v>Ages 50-74</c:v>
          </c:tx>
          <c:spPr>
            <a:ln w="19050" cap="rnd">
              <a:solidFill>
                <a:srgbClr val="00B050"/>
              </a:solidFill>
              <a:round/>
            </a:ln>
            <a:effectLst/>
          </c:spPr>
          <c:marker>
            <c:symbol val="circle"/>
            <c:size val="5"/>
            <c:spPr>
              <a:solidFill>
                <a:srgbClr val="00B050"/>
              </a:solidFill>
              <a:ln w="9525">
                <a:solidFill>
                  <a:srgbClr val="00B050"/>
                </a:solidFill>
              </a:ln>
              <a:effectLst/>
            </c:spPr>
          </c:marker>
          <c:xVal>
            <c:numRef>
              <c:f>Demographics!$AA$91:$AE$91</c:f>
              <c:numCache>
                <c:formatCode>General</c:formatCode>
                <c:ptCount val="5"/>
                <c:pt idx="0">
                  <c:v>1996</c:v>
                </c:pt>
                <c:pt idx="1">
                  <c:v>2001</c:v>
                </c:pt>
                <c:pt idx="2">
                  <c:v>2011</c:v>
                </c:pt>
                <c:pt idx="3">
                  <c:v>2016</c:v>
                </c:pt>
                <c:pt idx="4">
                  <c:v>2019</c:v>
                </c:pt>
              </c:numCache>
            </c:numRef>
          </c:xVal>
          <c:yVal>
            <c:numRef>
              <c:f>Demographics!$AA$96:$AE$96</c:f>
              <c:numCache>
                <c:formatCode>General</c:formatCode>
                <c:ptCount val="5"/>
                <c:pt idx="0">
                  <c:v>0.10840258003475223</c:v>
                </c:pt>
                <c:pt idx="1">
                  <c:v>0.11509451360468317</c:v>
                </c:pt>
                <c:pt idx="2">
                  <c:v>0.12745079027998585</c:v>
                </c:pt>
                <c:pt idx="3">
                  <c:v>0.12328644315757724</c:v>
                </c:pt>
                <c:pt idx="4">
                  <c:v>0.13675450933835043</c:v>
                </c:pt>
              </c:numCache>
            </c:numRef>
          </c:yVal>
          <c:smooth val="1"/>
          <c:extLst>
            <c:ext xmlns:c16="http://schemas.microsoft.com/office/drawing/2014/chart" uri="{C3380CC4-5D6E-409C-BE32-E72D297353CC}">
              <c16:uniqueId val="{00000004-349B-4E4C-BB3D-76A489E12A95}"/>
            </c:ext>
          </c:extLst>
        </c:ser>
        <c:dLbls>
          <c:showLegendKey val="0"/>
          <c:showVal val="0"/>
          <c:showCatName val="0"/>
          <c:showSerName val="0"/>
          <c:showPercent val="0"/>
          <c:showBubbleSize val="0"/>
        </c:dLbls>
        <c:axId val="1023013648"/>
        <c:axId val="1023012400"/>
      </c:scatterChart>
      <c:valAx>
        <c:axId val="1023013648"/>
        <c:scaling>
          <c:orientation val="minMax"/>
          <c:max val="2100"/>
          <c:min val="19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12400"/>
        <c:crosses val="autoZero"/>
        <c:crossBetween val="midCat"/>
      </c:valAx>
      <c:valAx>
        <c:axId val="1023012400"/>
        <c:scaling>
          <c:orientation val="minMax"/>
          <c:max val="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136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KZN Population Proportion</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0444006999125108E-3"/>
                  <c:y val="-0.300146908719743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Demographics!$AD$156:$AE$156</c:f>
              <c:numCache>
                <c:formatCode>General</c:formatCode>
                <c:ptCount val="2"/>
                <c:pt idx="0">
                  <c:v>2002</c:v>
                </c:pt>
                <c:pt idx="1">
                  <c:v>2019</c:v>
                </c:pt>
              </c:numCache>
            </c:numRef>
          </c:xVal>
          <c:yVal>
            <c:numRef>
              <c:f>Demographics!$AD$157:$AE$157</c:f>
              <c:numCache>
                <c:formatCode>General</c:formatCode>
                <c:ptCount val="2"/>
                <c:pt idx="0">
                  <c:v>22</c:v>
                </c:pt>
                <c:pt idx="1">
                  <c:v>19.2</c:v>
                </c:pt>
              </c:numCache>
            </c:numRef>
          </c:yVal>
          <c:smooth val="0"/>
          <c:extLst>
            <c:ext xmlns:c16="http://schemas.microsoft.com/office/drawing/2014/chart" uri="{C3380CC4-5D6E-409C-BE32-E72D297353CC}">
              <c16:uniqueId val="{00000000-6ACE-4FF9-8C31-46C9E223DA07}"/>
            </c:ext>
          </c:extLst>
        </c:ser>
        <c:dLbls>
          <c:showLegendKey val="0"/>
          <c:showVal val="0"/>
          <c:showCatName val="0"/>
          <c:showSerName val="0"/>
          <c:showPercent val="0"/>
          <c:showBubbleSize val="0"/>
        </c:dLbls>
        <c:axId val="212667296"/>
        <c:axId val="212678112"/>
      </c:scatterChart>
      <c:valAx>
        <c:axId val="212667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8112"/>
        <c:crosses val="autoZero"/>
        <c:crossBetween val="midCat"/>
      </c:valAx>
      <c:valAx>
        <c:axId val="212678112"/>
        <c:scaling>
          <c:orientation val="minMax"/>
          <c:min val="1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67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454024</xdr:colOff>
      <xdr:row>4</xdr:row>
      <xdr:rowOff>47624</xdr:rowOff>
    </xdr:from>
    <xdr:to>
      <xdr:col>26</xdr:col>
      <xdr:colOff>400049</xdr:colOff>
      <xdr:row>28</xdr:row>
      <xdr:rowOff>146049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315910</xdr:colOff>
      <xdr:row>38</xdr:row>
      <xdr:rowOff>163512</xdr:rowOff>
    </xdr:from>
    <xdr:to>
      <xdr:col>31</xdr:col>
      <xdr:colOff>198436</xdr:colOff>
      <xdr:row>70</xdr:row>
      <xdr:rowOff>103909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59531</xdr:colOff>
      <xdr:row>134</xdr:row>
      <xdr:rowOff>29369</xdr:rowOff>
    </xdr:from>
    <xdr:to>
      <xdr:col>27</xdr:col>
      <xdr:colOff>353218</xdr:colOff>
      <xdr:row>144</xdr:row>
      <xdr:rowOff>26193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334737</xdr:colOff>
      <xdr:row>152</xdr:row>
      <xdr:rowOff>10079</xdr:rowOff>
    </xdr:from>
    <xdr:to>
      <xdr:col>27</xdr:col>
      <xdr:colOff>184454</xdr:colOff>
      <xdr:row>177</xdr:row>
      <xdr:rowOff>104240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327121</xdr:colOff>
      <xdr:row>178</xdr:row>
      <xdr:rowOff>100446</xdr:rowOff>
    </xdr:from>
    <xdr:to>
      <xdr:col>27</xdr:col>
      <xdr:colOff>226098</xdr:colOff>
      <xdr:row>205</xdr:row>
      <xdr:rowOff>112568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122465</xdr:colOff>
      <xdr:row>96</xdr:row>
      <xdr:rowOff>383721</xdr:rowOff>
    </xdr:from>
    <xdr:to>
      <xdr:col>36</xdr:col>
      <xdr:colOff>140609</xdr:colOff>
      <xdr:row>116</xdr:row>
      <xdr:rowOff>54429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21166</xdr:colOff>
      <xdr:row>158</xdr:row>
      <xdr:rowOff>179916</xdr:rowOff>
    </xdr:from>
    <xdr:to>
      <xdr:col>33</xdr:col>
      <xdr:colOff>314853</xdr:colOff>
      <xdr:row>175</xdr:row>
      <xdr:rowOff>176740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92"/>
  <sheetViews>
    <sheetView tabSelected="1" topLeftCell="A146" zoomScale="90" zoomScaleNormal="90" workbookViewId="0">
      <selection activeCell="A152" sqref="A152"/>
    </sheetView>
  </sheetViews>
  <sheetFormatPr defaultRowHeight="15" x14ac:dyDescent="0.25"/>
  <cols>
    <col min="1" max="2" width="11.85546875" customWidth="1"/>
    <col min="3" max="3" width="15.28515625" bestFit="1" customWidth="1"/>
    <col min="4" max="4" width="10.42578125" bestFit="1" customWidth="1"/>
    <col min="5" max="5" width="10.85546875" bestFit="1" customWidth="1"/>
    <col min="8" max="8" width="13" customWidth="1"/>
    <col min="14" max="14" width="9.140625" customWidth="1"/>
    <col min="15" max="15" width="9.85546875" bestFit="1" customWidth="1"/>
    <col min="16" max="16" width="14.85546875" bestFit="1" customWidth="1"/>
    <col min="30" max="30" width="14.28515625" customWidth="1"/>
    <col min="31" max="31" width="15.28515625" customWidth="1"/>
    <col min="32" max="32" width="16.28515625" customWidth="1"/>
  </cols>
  <sheetData>
    <row r="1" spans="1:27" x14ac:dyDescent="0.25">
      <c r="A1" s="69" t="s">
        <v>38</v>
      </c>
      <c r="B1" s="69"/>
      <c r="C1" s="69"/>
      <c r="D1" s="69"/>
      <c r="E1" s="69"/>
      <c r="F1" s="69"/>
      <c r="G1" s="69"/>
      <c r="H1" s="69"/>
      <c r="I1" s="1"/>
      <c r="J1" s="1"/>
      <c r="K1" s="1"/>
      <c r="L1" s="1"/>
      <c r="M1" s="1"/>
      <c r="N1" s="1"/>
      <c r="O1" s="1"/>
      <c r="P1" s="1"/>
      <c r="Q1" s="1"/>
      <c r="R1" s="1"/>
      <c r="S1" s="1"/>
      <c r="T1" s="1"/>
      <c r="U1" s="1"/>
      <c r="V1" s="1"/>
      <c r="W1" s="1"/>
      <c r="X1" s="1"/>
      <c r="Y1" s="1"/>
      <c r="Z1" s="1"/>
      <c r="AA1" s="1"/>
    </row>
    <row r="2" spans="1:27" x14ac:dyDescent="0.25">
      <c r="A2" s="70" t="s">
        <v>35</v>
      </c>
      <c r="B2" s="70"/>
      <c r="C2" s="70"/>
      <c r="D2" s="70"/>
      <c r="E2" s="70"/>
      <c r="F2" s="70"/>
      <c r="G2" s="70"/>
      <c r="H2" s="70"/>
      <c r="I2" s="1"/>
      <c r="J2" s="1"/>
      <c r="K2" s="1"/>
      <c r="L2" s="1"/>
      <c r="M2" s="1"/>
      <c r="N2" s="1"/>
      <c r="O2" s="1"/>
      <c r="P2" s="1"/>
      <c r="Q2" s="1"/>
      <c r="R2" s="1"/>
      <c r="S2" s="1"/>
      <c r="T2" s="1"/>
      <c r="U2" s="1"/>
      <c r="V2" s="1"/>
      <c r="W2" s="1"/>
      <c r="X2" s="1"/>
      <c r="Y2" s="1"/>
      <c r="Z2" s="1"/>
      <c r="AA2" s="1"/>
    </row>
    <row r="3" spans="1:27" x14ac:dyDescent="0.25">
      <c r="A3" s="7"/>
      <c r="B3" s="7"/>
      <c r="C3" s="7" t="s">
        <v>14</v>
      </c>
      <c r="D3" s="7" t="s">
        <v>15</v>
      </c>
      <c r="E3" s="7" t="s">
        <v>16</v>
      </c>
      <c r="F3" s="7" t="s">
        <v>17</v>
      </c>
      <c r="G3" s="7" t="s">
        <v>18</v>
      </c>
    </row>
    <row r="4" spans="1:27" x14ac:dyDescent="0.25">
      <c r="A4" s="4" t="s">
        <v>0</v>
      </c>
      <c r="B4" s="35">
        <v>1950</v>
      </c>
      <c r="C4" s="36">
        <v>6.05</v>
      </c>
      <c r="D4" s="4"/>
      <c r="E4" s="4"/>
      <c r="F4" s="4"/>
      <c r="G4" s="4"/>
      <c r="H4" t="s">
        <v>36</v>
      </c>
    </row>
    <row r="5" spans="1:27" x14ac:dyDescent="0.25">
      <c r="A5" s="4" t="s">
        <v>1</v>
      </c>
      <c r="B5" s="35">
        <f>B4+5</f>
        <v>1955</v>
      </c>
      <c r="C5" s="36">
        <v>6.05</v>
      </c>
      <c r="D5" s="4"/>
      <c r="E5" s="4"/>
      <c r="F5" s="4"/>
      <c r="G5" s="4"/>
    </row>
    <row r="6" spans="1:27" x14ac:dyDescent="0.25">
      <c r="A6" s="4" t="s">
        <v>2</v>
      </c>
      <c r="B6" s="35">
        <f t="shared" ref="B6:B33" si="0">B5+5</f>
        <v>1960</v>
      </c>
      <c r="C6" s="36">
        <v>6</v>
      </c>
      <c r="D6" s="4"/>
      <c r="E6" s="4"/>
      <c r="F6" s="4"/>
      <c r="G6" s="4"/>
    </row>
    <row r="7" spans="1:27" x14ac:dyDescent="0.25">
      <c r="A7" s="4" t="s">
        <v>3</v>
      </c>
      <c r="B7" s="35">
        <f t="shared" si="0"/>
        <v>1965</v>
      </c>
      <c r="C7" s="36">
        <v>5.8</v>
      </c>
      <c r="D7" s="4"/>
      <c r="E7" s="4"/>
      <c r="F7" s="4"/>
      <c r="G7" s="4"/>
    </row>
    <row r="8" spans="1:27" x14ac:dyDescent="0.25">
      <c r="A8" s="4" t="s">
        <v>4</v>
      </c>
      <c r="B8" s="35">
        <f t="shared" si="0"/>
        <v>1970</v>
      </c>
      <c r="C8" s="36">
        <v>5.5</v>
      </c>
      <c r="D8" s="4"/>
      <c r="E8" s="4"/>
      <c r="F8" s="4"/>
      <c r="G8" s="4"/>
    </row>
    <row r="9" spans="1:27" x14ac:dyDescent="0.25">
      <c r="A9" s="4" t="s">
        <v>5</v>
      </c>
      <c r="B9" s="35">
        <f t="shared" si="0"/>
        <v>1975</v>
      </c>
      <c r="C9" s="36">
        <v>5.05</v>
      </c>
      <c r="D9" s="4"/>
      <c r="E9" s="4"/>
      <c r="F9" s="4"/>
      <c r="G9" s="4"/>
    </row>
    <row r="10" spans="1:27" x14ac:dyDescent="0.25">
      <c r="A10" s="4" t="s">
        <v>6</v>
      </c>
      <c r="B10" s="35">
        <f t="shared" si="0"/>
        <v>1980</v>
      </c>
      <c r="C10" s="36">
        <v>4.899</v>
      </c>
      <c r="D10" s="4"/>
      <c r="E10" s="4"/>
      <c r="F10" s="4"/>
      <c r="G10" s="4"/>
    </row>
    <row r="11" spans="1:27" x14ac:dyDescent="0.25">
      <c r="A11" s="4" t="s">
        <v>7</v>
      </c>
      <c r="B11" s="35">
        <f t="shared" si="0"/>
        <v>1985</v>
      </c>
      <c r="C11" s="36">
        <v>4.4000000000000004</v>
      </c>
      <c r="D11" s="4"/>
      <c r="E11" s="4"/>
      <c r="F11" s="4"/>
      <c r="G11" s="4"/>
    </row>
    <row r="12" spans="1:27" x14ac:dyDescent="0.25">
      <c r="A12" s="4" t="s">
        <v>8</v>
      </c>
      <c r="B12" s="35">
        <f t="shared" si="0"/>
        <v>1990</v>
      </c>
      <c r="C12" s="36">
        <v>3.5070000000000001</v>
      </c>
      <c r="D12" s="4"/>
      <c r="E12" s="4"/>
      <c r="F12" s="4"/>
      <c r="G12" s="4"/>
    </row>
    <row r="13" spans="1:27" x14ac:dyDescent="0.25">
      <c r="A13" s="4" t="s">
        <v>9</v>
      </c>
      <c r="B13" s="35">
        <f t="shared" si="0"/>
        <v>1995</v>
      </c>
      <c r="C13" s="36">
        <v>2.8763000000000001</v>
      </c>
      <c r="D13" s="4"/>
      <c r="E13" s="4"/>
      <c r="F13" s="4"/>
      <c r="G13" s="4"/>
    </row>
    <row r="14" spans="1:27" x14ac:dyDescent="0.25">
      <c r="A14" s="4" t="s">
        <v>10</v>
      </c>
      <c r="B14" s="35">
        <f t="shared" si="0"/>
        <v>2000</v>
      </c>
      <c r="C14" s="36">
        <v>2.6124999999999998</v>
      </c>
      <c r="D14" s="4"/>
      <c r="E14" s="4"/>
      <c r="F14" s="4"/>
      <c r="G14" s="4"/>
    </row>
    <row r="15" spans="1:27" x14ac:dyDescent="0.25">
      <c r="A15" s="4" t="s">
        <v>11</v>
      </c>
      <c r="B15" s="35">
        <f t="shared" si="0"/>
        <v>2005</v>
      </c>
      <c r="C15" s="36">
        <v>2.625</v>
      </c>
      <c r="D15" s="4"/>
      <c r="E15" s="4"/>
      <c r="F15" s="4"/>
      <c r="G15" s="4"/>
    </row>
    <row r="16" spans="1:27" x14ac:dyDescent="0.25">
      <c r="A16" s="4" t="s">
        <v>12</v>
      </c>
      <c r="B16" s="35">
        <f t="shared" si="0"/>
        <v>2010</v>
      </c>
      <c r="C16" s="36">
        <v>2.5499999999999998</v>
      </c>
      <c r="D16" s="4"/>
      <c r="E16" s="4"/>
      <c r="F16" s="4"/>
      <c r="G16" s="4"/>
    </row>
    <row r="17" spans="1:23" x14ac:dyDescent="0.25">
      <c r="A17" s="4" t="s">
        <v>13</v>
      </c>
      <c r="B17" s="35">
        <f t="shared" si="0"/>
        <v>2015</v>
      </c>
      <c r="C17" s="36">
        <v>2.4138999999999999</v>
      </c>
      <c r="D17" s="4"/>
      <c r="E17" s="4"/>
      <c r="F17" s="4"/>
      <c r="G17" s="4"/>
    </row>
    <row r="18" spans="1:23" x14ac:dyDescent="0.25">
      <c r="A18" s="6" t="s">
        <v>19</v>
      </c>
      <c r="B18" s="35">
        <f t="shared" si="0"/>
        <v>2020</v>
      </c>
      <c r="C18" s="36">
        <v>2.3088000000000002</v>
      </c>
      <c r="D18" s="5">
        <v>1.95</v>
      </c>
      <c r="E18" s="5">
        <v>2.0737000000000001</v>
      </c>
      <c r="F18" s="5">
        <v>2.54</v>
      </c>
      <c r="G18" s="5">
        <v>2.6661999999999999</v>
      </c>
      <c r="H18" s="8" t="s">
        <v>37</v>
      </c>
      <c r="I18" s="2"/>
      <c r="J18" s="2"/>
      <c r="K18" s="2"/>
      <c r="L18" s="2"/>
      <c r="M18" s="2"/>
      <c r="N18" s="2"/>
      <c r="O18" s="2"/>
      <c r="P18" s="2"/>
      <c r="Q18" s="2"/>
      <c r="R18" s="2"/>
      <c r="S18" s="2"/>
      <c r="T18" s="2"/>
      <c r="U18" s="2"/>
      <c r="V18" s="2"/>
      <c r="W18" s="2"/>
    </row>
    <row r="19" spans="1:23" x14ac:dyDescent="0.25">
      <c r="A19" s="4" t="s">
        <v>20</v>
      </c>
      <c r="B19" s="35">
        <f t="shared" si="0"/>
        <v>2025</v>
      </c>
      <c r="C19" s="36">
        <v>2.2183000000000002</v>
      </c>
      <c r="D19" s="5">
        <v>1.75</v>
      </c>
      <c r="E19" s="5">
        <v>1.9078999999999999</v>
      </c>
      <c r="F19" s="5">
        <v>2.52</v>
      </c>
      <c r="G19" s="5">
        <v>2.6821000000000002</v>
      </c>
    </row>
    <row r="20" spans="1:23" x14ac:dyDescent="0.25">
      <c r="A20" s="4" t="s">
        <v>21</v>
      </c>
      <c r="B20" s="35">
        <f t="shared" si="0"/>
        <v>2030</v>
      </c>
      <c r="C20" s="36">
        <v>2.1366000000000001</v>
      </c>
      <c r="D20" s="5">
        <v>1.6</v>
      </c>
      <c r="E20" s="5">
        <v>1.7850999999999999</v>
      </c>
      <c r="F20" s="5">
        <v>2.48</v>
      </c>
      <c r="G20" s="5">
        <v>2.6661999999999999</v>
      </c>
    </row>
    <row r="21" spans="1:23" x14ac:dyDescent="0.25">
      <c r="A21" s="4" t="s">
        <v>22</v>
      </c>
      <c r="B21" s="35">
        <f t="shared" si="0"/>
        <v>2035</v>
      </c>
      <c r="C21" s="36">
        <v>2.0691999999999999</v>
      </c>
      <c r="D21" s="5">
        <v>1.47</v>
      </c>
      <c r="E21" s="5">
        <v>1.6830000000000001</v>
      </c>
      <c r="F21" s="5">
        <v>2.4300000000000002</v>
      </c>
      <c r="G21" s="5">
        <v>2.6391</v>
      </c>
    </row>
    <row r="22" spans="1:23" x14ac:dyDescent="0.25">
      <c r="A22" s="4" t="s">
        <v>23</v>
      </c>
      <c r="B22" s="35">
        <f t="shared" si="0"/>
        <v>2040</v>
      </c>
      <c r="C22" s="36">
        <v>2.0045000000000002</v>
      </c>
      <c r="D22" s="5">
        <v>1.38</v>
      </c>
      <c r="E22" s="5">
        <v>1.6049</v>
      </c>
      <c r="F22" s="5">
        <v>2.38</v>
      </c>
      <c r="G22" s="5">
        <v>2.6105</v>
      </c>
    </row>
    <row r="23" spans="1:23" x14ac:dyDescent="0.25">
      <c r="A23" s="4" t="s">
        <v>24</v>
      </c>
      <c r="B23" s="35">
        <f t="shared" si="0"/>
        <v>2045</v>
      </c>
      <c r="C23" s="36">
        <v>1.9553</v>
      </c>
      <c r="D23" s="5">
        <v>1.29</v>
      </c>
      <c r="E23" s="5">
        <v>1.5344</v>
      </c>
      <c r="F23" s="5">
        <v>2.34</v>
      </c>
      <c r="G23" s="5">
        <v>2.5811000000000002</v>
      </c>
    </row>
    <row r="24" spans="1:23" x14ac:dyDescent="0.25">
      <c r="A24" s="4" t="s">
        <v>25</v>
      </c>
      <c r="B24" s="35">
        <f t="shared" si="0"/>
        <v>2050</v>
      </c>
      <c r="C24" s="36">
        <v>1.9147000000000001</v>
      </c>
      <c r="D24" s="5">
        <v>1.22</v>
      </c>
      <c r="E24" s="5">
        <v>1.4881</v>
      </c>
      <c r="F24" s="5">
        <v>2.2999999999999998</v>
      </c>
      <c r="G24" s="5">
        <v>2.5448</v>
      </c>
    </row>
    <row r="25" spans="1:23" x14ac:dyDescent="0.25">
      <c r="A25" s="4" t="s">
        <v>26</v>
      </c>
      <c r="B25" s="35">
        <f t="shared" si="0"/>
        <v>2055</v>
      </c>
      <c r="C25" s="36">
        <v>1.8793</v>
      </c>
      <c r="D25" s="5">
        <v>1.1599999999999999</v>
      </c>
      <c r="E25" s="5">
        <v>1.4513</v>
      </c>
      <c r="F25" s="5">
        <v>2.2599999999999998</v>
      </c>
      <c r="G25" s="5">
        <v>2.5097</v>
      </c>
    </row>
    <row r="26" spans="1:23" x14ac:dyDescent="0.25">
      <c r="A26" s="4" t="s">
        <v>27</v>
      </c>
      <c r="B26" s="35">
        <f t="shared" si="0"/>
        <v>2060</v>
      </c>
      <c r="C26" s="36">
        <v>1.8522000000000001</v>
      </c>
      <c r="D26" s="5">
        <v>1.1299999999999999</v>
      </c>
      <c r="E26" s="5">
        <v>1.4279999999999999</v>
      </c>
      <c r="F26" s="5">
        <v>2.23</v>
      </c>
      <c r="G26" s="5">
        <v>2.4900000000000002</v>
      </c>
    </row>
    <row r="27" spans="1:23" x14ac:dyDescent="0.25">
      <c r="A27" s="4" t="s">
        <v>28</v>
      </c>
      <c r="B27" s="35">
        <f t="shared" si="0"/>
        <v>2065</v>
      </c>
      <c r="C27" s="36">
        <v>1.8292999999999999</v>
      </c>
      <c r="D27" s="5">
        <v>1.1000000000000001</v>
      </c>
      <c r="E27" s="5">
        <v>1.4121999999999999</v>
      </c>
      <c r="F27" s="5">
        <v>2.2000000000000002</v>
      </c>
      <c r="G27" s="5">
        <v>2.4651999999999998</v>
      </c>
    </row>
    <row r="28" spans="1:23" x14ac:dyDescent="0.25">
      <c r="A28" s="4" t="s">
        <v>29</v>
      </c>
      <c r="B28" s="35">
        <f t="shared" si="0"/>
        <v>2070</v>
      </c>
      <c r="C28" s="36">
        <v>1.8130999999999999</v>
      </c>
      <c r="D28" s="5">
        <v>1.1000000000000001</v>
      </c>
      <c r="E28" s="5">
        <v>1.4119999999999999</v>
      </c>
      <c r="F28" s="5">
        <v>2.17</v>
      </c>
      <c r="G28" s="5">
        <v>2.4291999999999998</v>
      </c>
    </row>
    <row r="29" spans="1:23" x14ac:dyDescent="0.25">
      <c r="A29" s="4" t="s">
        <v>30</v>
      </c>
      <c r="B29" s="35">
        <f t="shared" si="0"/>
        <v>2075</v>
      </c>
      <c r="C29" s="36">
        <v>1.8006</v>
      </c>
      <c r="D29" s="5">
        <v>1.0900000000000001</v>
      </c>
      <c r="E29" s="5">
        <v>1.4104000000000001</v>
      </c>
      <c r="F29" s="5">
        <v>2.15</v>
      </c>
      <c r="G29" s="5">
        <v>2.4075000000000002</v>
      </c>
    </row>
    <row r="30" spans="1:23" x14ac:dyDescent="0.25">
      <c r="A30" s="4" t="s">
        <v>31</v>
      </c>
      <c r="B30" s="35">
        <f t="shared" si="0"/>
        <v>2080</v>
      </c>
      <c r="C30" s="36">
        <v>1.7890999999999999</v>
      </c>
      <c r="D30" s="5">
        <v>1.0900000000000001</v>
      </c>
      <c r="E30" s="5">
        <v>1.4106000000000001</v>
      </c>
      <c r="F30" s="5">
        <v>2.13</v>
      </c>
      <c r="G30" s="5">
        <v>2.3877999999999999</v>
      </c>
    </row>
    <row r="31" spans="1:23" x14ac:dyDescent="0.25">
      <c r="A31" s="4" t="s">
        <v>32</v>
      </c>
      <c r="B31" s="35">
        <f t="shared" si="0"/>
        <v>2085</v>
      </c>
      <c r="C31" s="36">
        <v>1.7819</v>
      </c>
      <c r="D31" s="5">
        <v>1.1100000000000001</v>
      </c>
      <c r="E31" s="5">
        <v>1.4232</v>
      </c>
      <c r="F31" s="5">
        <v>2.12</v>
      </c>
      <c r="G31" s="5">
        <v>2.3719000000000001</v>
      </c>
    </row>
    <row r="32" spans="1:23" x14ac:dyDescent="0.25">
      <c r="A32" s="4" t="s">
        <v>33</v>
      </c>
      <c r="B32" s="35">
        <f t="shared" si="0"/>
        <v>2090</v>
      </c>
      <c r="C32" s="36">
        <v>1.7778</v>
      </c>
      <c r="D32" s="5">
        <v>1.1399999999999999</v>
      </c>
      <c r="E32" s="5">
        <v>1.4306000000000001</v>
      </c>
      <c r="F32" s="5">
        <v>2.11</v>
      </c>
      <c r="G32" s="5">
        <v>2.3477000000000001</v>
      </c>
    </row>
    <row r="33" spans="1:27" x14ac:dyDescent="0.25">
      <c r="A33" s="4" t="s">
        <v>34</v>
      </c>
      <c r="B33" s="35">
        <f t="shared" si="0"/>
        <v>2095</v>
      </c>
      <c r="C33" s="36">
        <v>1.7734000000000001</v>
      </c>
      <c r="D33" s="4">
        <v>1.1499999999999999</v>
      </c>
      <c r="E33" s="5">
        <v>1.4407000000000001</v>
      </c>
      <c r="F33" s="4">
        <v>2.1</v>
      </c>
      <c r="G33" s="5">
        <v>2.343</v>
      </c>
    </row>
    <row r="36" spans="1:27" x14ac:dyDescent="0.25">
      <c r="A36" s="69" t="s">
        <v>62</v>
      </c>
      <c r="B36" s="69"/>
      <c r="C36" s="69"/>
      <c r="D36" s="69"/>
      <c r="E36" s="69"/>
      <c r="F36" s="69"/>
      <c r="G36" s="69"/>
      <c r="H36" s="69"/>
      <c r="I36" s="1"/>
      <c r="J36" s="1"/>
      <c r="K36" s="1"/>
      <c r="L36" s="1"/>
      <c r="M36" s="1"/>
      <c r="N36" s="1"/>
      <c r="O36" s="1"/>
      <c r="P36" s="1"/>
      <c r="Q36" s="1"/>
      <c r="R36" s="1"/>
      <c r="S36" s="1"/>
      <c r="T36" s="1"/>
      <c r="U36" s="1"/>
      <c r="V36" s="1"/>
      <c r="W36" s="1"/>
      <c r="X36" s="1"/>
      <c r="Y36" s="1"/>
      <c r="Z36" s="1"/>
      <c r="AA36" s="1"/>
    </row>
    <row r="37" spans="1:27" x14ac:dyDescent="0.25">
      <c r="A37" s="70" t="s">
        <v>35</v>
      </c>
      <c r="B37" s="70"/>
      <c r="C37" s="70"/>
      <c r="D37" s="70"/>
      <c r="E37" s="70"/>
      <c r="F37" s="70"/>
      <c r="G37" s="70"/>
      <c r="H37" s="70"/>
      <c r="I37" s="1"/>
      <c r="J37" s="1"/>
      <c r="K37" s="1"/>
      <c r="L37" s="1"/>
      <c r="M37" s="1"/>
      <c r="N37" s="1"/>
      <c r="O37" s="1"/>
      <c r="P37" s="1"/>
      <c r="Q37" s="1"/>
      <c r="R37" s="1"/>
      <c r="S37" s="1"/>
      <c r="T37" s="1"/>
      <c r="U37" s="1"/>
      <c r="V37" s="1"/>
      <c r="W37" s="1"/>
      <c r="X37" s="1"/>
      <c r="Y37" s="1"/>
      <c r="Z37" s="1"/>
      <c r="AA37" s="1"/>
    </row>
    <row r="38" spans="1:27" s="11" customFormat="1" x14ac:dyDescent="0.25">
      <c r="A38" s="71" t="s">
        <v>56</v>
      </c>
      <c r="B38" s="72"/>
      <c r="C38" s="72"/>
      <c r="D38" s="72"/>
      <c r="E38" s="72"/>
      <c r="F38" s="72"/>
      <c r="G38" s="72"/>
      <c r="H38" s="72"/>
      <c r="I38" s="72"/>
      <c r="J38" s="72"/>
      <c r="K38" s="72"/>
      <c r="L38" s="72"/>
      <c r="M38" s="72"/>
      <c r="N38" s="72"/>
      <c r="O38" s="72"/>
      <c r="P38" s="73"/>
    </row>
    <row r="39" spans="1:27" x14ac:dyDescent="0.25">
      <c r="A39" s="7"/>
      <c r="B39" s="7">
        <v>1950</v>
      </c>
      <c r="C39" s="7">
        <v>1955</v>
      </c>
      <c r="D39" s="7">
        <v>1960</v>
      </c>
      <c r="E39" s="7">
        <v>1965</v>
      </c>
      <c r="F39" s="7">
        <v>1970</v>
      </c>
      <c r="G39" s="7">
        <v>1975</v>
      </c>
      <c r="H39" s="7">
        <v>1980</v>
      </c>
      <c r="I39" s="7">
        <v>1985</v>
      </c>
      <c r="J39" s="7">
        <v>1990</v>
      </c>
      <c r="K39" s="7">
        <v>1995</v>
      </c>
      <c r="L39" s="7">
        <v>2000</v>
      </c>
      <c r="M39" s="7">
        <v>2005</v>
      </c>
      <c r="N39" s="7">
        <v>2010</v>
      </c>
      <c r="O39" s="7">
        <v>2015</v>
      </c>
      <c r="P39" s="7">
        <v>2020</v>
      </c>
    </row>
    <row r="40" spans="1:27" x14ac:dyDescent="0.25">
      <c r="A40" s="16" t="s">
        <v>39</v>
      </c>
      <c r="B40" s="4">
        <v>1014</v>
      </c>
      <c r="C40" s="4">
        <v>1253</v>
      </c>
      <c r="D40" s="4">
        <v>1421</v>
      </c>
      <c r="E40" s="4">
        <v>1598</v>
      </c>
      <c r="F40" s="4">
        <v>1781</v>
      </c>
      <c r="G40" s="4">
        <v>2016</v>
      </c>
      <c r="H40" s="4">
        <v>2237</v>
      </c>
      <c r="I40" s="4">
        <v>2599</v>
      </c>
      <c r="J40" s="4">
        <v>2744</v>
      </c>
      <c r="K40" s="4">
        <v>2586</v>
      </c>
      <c r="L40" s="4">
        <v>2457</v>
      </c>
      <c r="M40" s="4">
        <v>2497</v>
      </c>
      <c r="N40" s="4">
        <v>2794</v>
      </c>
      <c r="O40" s="4">
        <v>2953</v>
      </c>
      <c r="P40" s="4">
        <v>2919</v>
      </c>
    </row>
    <row r="41" spans="1:27" x14ac:dyDescent="0.25">
      <c r="A41" s="16" t="s">
        <v>40</v>
      </c>
      <c r="B41" s="4">
        <v>854</v>
      </c>
      <c r="C41" s="4">
        <v>925</v>
      </c>
      <c r="D41" s="4">
        <v>1163</v>
      </c>
      <c r="E41" s="4">
        <v>1331</v>
      </c>
      <c r="F41" s="4">
        <v>1512</v>
      </c>
      <c r="G41" s="4">
        <v>1707</v>
      </c>
      <c r="H41" s="4">
        <v>1953</v>
      </c>
      <c r="I41" s="4">
        <v>2188</v>
      </c>
      <c r="J41" s="4">
        <v>2547</v>
      </c>
      <c r="K41" s="4">
        <v>2700</v>
      </c>
      <c r="L41" s="4">
        <v>2546</v>
      </c>
      <c r="M41" s="4">
        <v>2417</v>
      </c>
      <c r="N41" s="4">
        <v>2464</v>
      </c>
      <c r="O41" s="4">
        <v>2781</v>
      </c>
      <c r="P41" s="4">
        <v>2943</v>
      </c>
    </row>
    <row r="42" spans="1:27" x14ac:dyDescent="0.25">
      <c r="A42" s="16" t="s">
        <v>41</v>
      </c>
      <c r="B42" s="4">
        <v>743</v>
      </c>
      <c r="C42" s="4">
        <v>826</v>
      </c>
      <c r="D42" s="4">
        <v>899</v>
      </c>
      <c r="E42" s="4">
        <v>1134</v>
      </c>
      <c r="F42" s="4">
        <v>1304</v>
      </c>
      <c r="G42" s="4">
        <v>1488</v>
      </c>
      <c r="H42" s="4">
        <v>1682</v>
      </c>
      <c r="I42" s="4">
        <v>1929</v>
      </c>
      <c r="J42" s="4">
        <v>2160</v>
      </c>
      <c r="K42" s="4">
        <v>2523</v>
      </c>
      <c r="L42" s="4">
        <v>2679</v>
      </c>
      <c r="M42" s="4">
        <v>2549</v>
      </c>
      <c r="N42" s="4">
        <v>2413</v>
      </c>
      <c r="O42" s="4">
        <v>2464</v>
      </c>
      <c r="P42" s="4">
        <v>2775</v>
      </c>
    </row>
    <row r="43" spans="1:27" x14ac:dyDescent="0.25">
      <c r="A43" s="16" t="s">
        <v>42</v>
      </c>
      <c r="B43" s="4">
        <v>686</v>
      </c>
      <c r="C43" s="4">
        <v>724</v>
      </c>
      <c r="D43" s="4">
        <v>807</v>
      </c>
      <c r="E43" s="4">
        <v>885</v>
      </c>
      <c r="F43" s="4">
        <v>1120</v>
      </c>
      <c r="G43" s="4">
        <v>1289</v>
      </c>
      <c r="H43" s="4">
        <v>1470</v>
      </c>
      <c r="I43" s="4">
        <v>1667</v>
      </c>
      <c r="J43" s="4">
        <v>1903</v>
      </c>
      <c r="K43" s="4">
        <v>2151</v>
      </c>
      <c r="L43" s="4">
        <v>2518</v>
      </c>
      <c r="M43" s="4">
        <v>2696</v>
      </c>
      <c r="N43" s="4">
        <v>2557</v>
      </c>
      <c r="O43" s="4">
        <v>2447</v>
      </c>
      <c r="P43" s="4">
        <v>2472</v>
      </c>
    </row>
    <row r="44" spans="1:27" x14ac:dyDescent="0.25">
      <c r="A44" s="16" t="s">
        <v>43</v>
      </c>
      <c r="B44" s="4">
        <v>620</v>
      </c>
      <c r="C44" s="4">
        <v>662</v>
      </c>
      <c r="D44" s="4">
        <v>702</v>
      </c>
      <c r="E44" s="4">
        <v>795</v>
      </c>
      <c r="F44" s="4">
        <v>880</v>
      </c>
      <c r="G44" s="4">
        <v>1110</v>
      </c>
      <c r="H44" s="4">
        <v>1268</v>
      </c>
      <c r="I44" s="4">
        <v>1455</v>
      </c>
      <c r="J44" s="4">
        <v>1629</v>
      </c>
      <c r="K44" s="4">
        <v>1908</v>
      </c>
      <c r="L44" s="4">
        <v>2163</v>
      </c>
      <c r="M44" s="4">
        <v>2519</v>
      </c>
      <c r="N44" s="4">
        <v>2709</v>
      </c>
      <c r="O44" s="4">
        <v>2602</v>
      </c>
      <c r="P44" s="4">
        <v>2477</v>
      </c>
    </row>
    <row r="45" spans="1:27" x14ac:dyDescent="0.25">
      <c r="A45" s="16" t="s">
        <v>44</v>
      </c>
      <c r="B45" s="4">
        <v>542</v>
      </c>
      <c r="C45" s="4">
        <v>593</v>
      </c>
      <c r="D45" s="4">
        <v>637</v>
      </c>
      <c r="E45" s="4">
        <v>688</v>
      </c>
      <c r="F45" s="4">
        <v>793</v>
      </c>
      <c r="G45" s="4">
        <v>879</v>
      </c>
      <c r="H45" s="4">
        <v>1089</v>
      </c>
      <c r="I45" s="4">
        <v>1258</v>
      </c>
      <c r="J45" s="4">
        <v>1413</v>
      </c>
      <c r="K45" s="4">
        <v>1646</v>
      </c>
      <c r="L45" s="4">
        <v>1920</v>
      </c>
      <c r="M45" s="4">
        <v>2145</v>
      </c>
      <c r="N45" s="4">
        <v>2518</v>
      </c>
      <c r="O45" s="4">
        <v>2720</v>
      </c>
      <c r="P45" s="4">
        <v>2629</v>
      </c>
    </row>
    <row r="46" spans="1:27" x14ac:dyDescent="0.25">
      <c r="A46" s="16" t="s">
        <v>45</v>
      </c>
      <c r="B46" s="4">
        <v>492</v>
      </c>
      <c r="C46" s="4">
        <v>516</v>
      </c>
      <c r="D46" s="4">
        <v>568</v>
      </c>
      <c r="E46" s="4">
        <v>620</v>
      </c>
      <c r="F46" s="4">
        <v>685</v>
      </c>
      <c r="G46" s="4">
        <v>793</v>
      </c>
      <c r="H46" s="4">
        <v>861</v>
      </c>
      <c r="I46" s="4">
        <v>1080</v>
      </c>
      <c r="J46" s="4">
        <v>1215</v>
      </c>
      <c r="K46" s="4">
        <v>1425</v>
      </c>
      <c r="L46" s="4">
        <v>1640</v>
      </c>
      <c r="M46" s="4">
        <v>1874</v>
      </c>
      <c r="N46" s="4">
        <v>2093</v>
      </c>
      <c r="O46" s="4">
        <v>2456</v>
      </c>
      <c r="P46" s="4">
        <v>2710</v>
      </c>
    </row>
    <row r="47" spans="1:27" x14ac:dyDescent="0.25">
      <c r="A47" s="16" t="s">
        <v>46</v>
      </c>
      <c r="B47" s="4">
        <v>430</v>
      </c>
      <c r="C47" s="4">
        <v>465</v>
      </c>
      <c r="D47" s="4">
        <v>491</v>
      </c>
      <c r="E47" s="4">
        <v>548</v>
      </c>
      <c r="F47" s="4">
        <v>610</v>
      </c>
      <c r="G47" s="4">
        <v>678</v>
      </c>
      <c r="H47" s="4">
        <v>770</v>
      </c>
      <c r="I47" s="4">
        <v>849</v>
      </c>
      <c r="J47" s="4">
        <v>1038</v>
      </c>
      <c r="K47" s="4">
        <v>1216</v>
      </c>
      <c r="L47" s="4">
        <v>1395</v>
      </c>
      <c r="M47" s="4">
        <v>1566</v>
      </c>
      <c r="N47" s="4">
        <v>1769</v>
      </c>
      <c r="O47" s="4">
        <v>1969</v>
      </c>
      <c r="P47" s="4">
        <v>2404</v>
      </c>
    </row>
    <row r="48" spans="1:27" x14ac:dyDescent="0.25">
      <c r="A48" s="16" t="s">
        <v>47</v>
      </c>
      <c r="B48" s="4">
        <v>365</v>
      </c>
      <c r="C48" s="4">
        <v>403</v>
      </c>
      <c r="D48" s="4">
        <v>438</v>
      </c>
      <c r="E48" s="4">
        <v>468</v>
      </c>
      <c r="F48" s="4">
        <v>531</v>
      </c>
      <c r="G48" s="4">
        <v>596</v>
      </c>
      <c r="H48" s="4">
        <v>653</v>
      </c>
      <c r="I48" s="4">
        <v>750</v>
      </c>
      <c r="J48" s="4">
        <v>810</v>
      </c>
      <c r="K48" s="4">
        <v>1021</v>
      </c>
      <c r="L48" s="4">
        <v>1171</v>
      </c>
      <c r="M48" s="4">
        <v>1304</v>
      </c>
      <c r="N48" s="4">
        <v>1452</v>
      </c>
      <c r="O48" s="4">
        <v>1670</v>
      </c>
      <c r="P48" s="4">
        <v>1893</v>
      </c>
    </row>
    <row r="49" spans="1:16" x14ac:dyDescent="0.25">
      <c r="A49" s="16" t="s">
        <v>48</v>
      </c>
      <c r="B49" s="4">
        <v>291</v>
      </c>
      <c r="C49" s="4">
        <v>338</v>
      </c>
      <c r="D49" s="4">
        <v>375</v>
      </c>
      <c r="E49" s="4">
        <v>412</v>
      </c>
      <c r="F49" s="4">
        <v>447</v>
      </c>
      <c r="G49" s="4">
        <v>510</v>
      </c>
      <c r="H49" s="4">
        <v>566</v>
      </c>
      <c r="I49" s="4">
        <v>627</v>
      </c>
      <c r="J49" s="4">
        <v>708</v>
      </c>
      <c r="K49" s="4">
        <v>783</v>
      </c>
      <c r="L49" s="4">
        <v>970</v>
      </c>
      <c r="M49" s="4">
        <v>1077</v>
      </c>
      <c r="N49" s="4">
        <v>1201</v>
      </c>
      <c r="O49" s="4">
        <v>1393</v>
      </c>
      <c r="P49" s="4">
        <v>1578</v>
      </c>
    </row>
    <row r="50" spans="1:16" x14ac:dyDescent="0.25">
      <c r="A50" s="16" t="s">
        <v>49</v>
      </c>
      <c r="B50" s="4">
        <v>238</v>
      </c>
      <c r="C50" s="4">
        <v>265</v>
      </c>
      <c r="D50" s="4">
        <v>309</v>
      </c>
      <c r="E50" s="4">
        <v>346</v>
      </c>
      <c r="F50" s="4">
        <v>386</v>
      </c>
      <c r="G50" s="4">
        <v>421</v>
      </c>
      <c r="H50" s="4">
        <v>477</v>
      </c>
      <c r="I50" s="4">
        <v>534</v>
      </c>
      <c r="J50" s="4">
        <v>583</v>
      </c>
      <c r="K50" s="4">
        <v>676</v>
      </c>
      <c r="L50" s="4">
        <v>728</v>
      </c>
      <c r="M50" s="4">
        <v>875</v>
      </c>
      <c r="N50" s="4">
        <v>980</v>
      </c>
      <c r="O50" s="4">
        <v>1144</v>
      </c>
      <c r="P50" s="4">
        <v>1291</v>
      </c>
    </row>
    <row r="51" spans="1:16" x14ac:dyDescent="0.25">
      <c r="A51" s="16" t="s">
        <v>50</v>
      </c>
      <c r="B51" s="4">
        <v>193</v>
      </c>
      <c r="C51" s="4">
        <v>212</v>
      </c>
      <c r="D51" s="4">
        <v>238</v>
      </c>
      <c r="E51" s="4">
        <v>279</v>
      </c>
      <c r="F51" s="4">
        <v>316</v>
      </c>
      <c r="G51" s="4">
        <v>354</v>
      </c>
      <c r="H51" s="4">
        <v>384</v>
      </c>
      <c r="I51" s="4">
        <v>439</v>
      </c>
      <c r="J51" s="4">
        <v>489</v>
      </c>
      <c r="K51" s="4">
        <v>558</v>
      </c>
      <c r="L51" s="4">
        <v>612</v>
      </c>
      <c r="M51" s="4">
        <v>645</v>
      </c>
      <c r="N51" s="4">
        <v>781</v>
      </c>
      <c r="O51" s="4">
        <v>921</v>
      </c>
      <c r="P51" s="4">
        <v>1036</v>
      </c>
    </row>
    <row r="52" spans="1:16" x14ac:dyDescent="0.25">
      <c r="A52" s="16" t="s">
        <v>51</v>
      </c>
      <c r="B52" s="4">
        <v>146</v>
      </c>
      <c r="C52" s="4">
        <v>166</v>
      </c>
      <c r="D52" s="4">
        <v>183</v>
      </c>
      <c r="E52" s="4">
        <v>207</v>
      </c>
      <c r="F52" s="4">
        <v>245</v>
      </c>
      <c r="G52" s="4">
        <v>279</v>
      </c>
      <c r="H52" s="4">
        <v>311</v>
      </c>
      <c r="I52" s="4">
        <v>341</v>
      </c>
      <c r="J52" s="4">
        <v>392</v>
      </c>
      <c r="K52" s="4">
        <v>468</v>
      </c>
      <c r="L52" s="4">
        <v>489</v>
      </c>
      <c r="M52" s="4">
        <v>524</v>
      </c>
      <c r="N52" s="4">
        <v>557</v>
      </c>
      <c r="O52" s="4">
        <v>709</v>
      </c>
      <c r="P52" s="4">
        <v>804</v>
      </c>
    </row>
    <row r="53" spans="1:16" x14ac:dyDescent="0.25">
      <c r="A53" s="16" t="s">
        <v>52</v>
      </c>
      <c r="B53" s="4">
        <v>101</v>
      </c>
      <c r="C53" s="4">
        <v>118</v>
      </c>
      <c r="D53" s="4">
        <v>135</v>
      </c>
      <c r="E53" s="4">
        <v>150</v>
      </c>
      <c r="F53" s="4">
        <v>170</v>
      </c>
      <c r="G53" s="4">
        <v>203</v>
      </c>
      <c r="H53" s="4">
        <v>230</v>
      </c>
      <c r="I53" s="4">
        <v>259</v>
      </c>
      <c r="J53" s="4">
        <v>287</v>
      </c>
      <c r="K53" s="4">
        <v>354</v>
      </c>
      <c r="L53" s="4">
        <v>386</v>
      </c>
      <c r="M53" s="4">
        <v>393</v>
      </c>
      <c r="N53" s="4">
        <v>424</v>
      </c>
      <c r="O53" s="4">
        <v>477</v>
      </c>
      <c r="P53" s="4">
        <v>585</v>
      </c>
    </row>
    <row r="54" spans="1:16" x14ac:dyDescent="0.25">
      <c r="A54" s="16" t="s">
        <v>53</v>
      </c>
      <c r="B54" s="4">
        <v>74</v>
      </c>
      <c r="C54" s="4">
        <v>74</v>
      </c>
      <c r="D54" s="4">
        <v>86</v>
      </c>
      <c r="E54" s="4">
        <v>99</v>
      </c>
      <c r="F54" s="4">
        <v>111</v>
      </c>
      <c r="G54" s="4">
        <v>127</v>
      </c>
      <c r="H54" s="4">
        <v>151</v>
      </c>
      <c r="I54" s="4">
        <v>172</v>
      </c>
      <c r="J54" s="4">
        <v>197</v>
      </c>
      <c r="K54" s="4">
        <v>235</v>
      </c>
      <c r="L54" s="4">
        <v>265</v>
      </c>
      <c r="M54" s="4">
        <v>279</v>
      </c>
      <c r="N54" s="4">
        <v>288</v>
      </c>
      <c r="O54" s="4">
        <v>328</v>
      </c>
      <c r="P54" s="4">
        <v>359</v>
      </c>
    </row>
    <row r="55" spans="1:16" x14ac:dyDescent="0.25">
      <c r="A55" s="16" t="s">
        <v>54</v>
      </c>
      <c r="B55" s="4">
        <v>38</v>
      </c>
      <c r="C55" s="4">
        <v>46</v>
      </c>
      <c r="D55" s="4">
        <v>45</v>
      </c>
      <c r="E55" s="4">
        <v>53</v>
      </c>
      <c r="F55" s="4">
        <v>62</v>
      </c>
      <c r="G55" s="4">
        <v>69</v>
      </c>
      <c r="H55" s="4">
        <v>79</v>
      </c>
      <c r="I55" s="4">
        <v>95</v>
      </c>
      <c r="J55" s="4">
        <v>111</v>
      </c>
      <c r="K55" s="4">
        <v>135</v>
      </c>
      <c r="L55" s="4">
        <v>150</v>
      </c>
      <c r="M55" s="4">
        <v>160</v>
      </c>
      <c r="N55" s="4">
        <v>172</v>
      </c>
      <c r="O55" s="4">
        <v>189</v>
      </c>
      <c r="P55" s="4">
        <v>213</v>
      </c>
    </row>
    <row r="56" spans="1:16" x14ac:dyDescent="0.25">
      <c r="A56" s="17" t="s">
        <v>60</v>
      </c>
      <c r="B56">
        <f>SUM(B40:B53)</f>
        <v>6715</v>
      </c>
      <c r="C56">
        <f t="shared" ref="C56:P56" si="1">SUM(C40:C53)</f>
        <v>7466</v>
      </c>
      <c r="D56">
        <f t="shared" si="1"/>
        <v>8366</v>
      </c>
      <c r="E56">
        <f t="shared" si="1"/>
        <v>9461</v>
      </c>
      <c r="F56">
        <f t="shared" si="1"/>
        <v>10780</v>
      </c>
      <c r="G56">
        <f t="shared" si="1"/>
        <v>12323</v>
      </c>
      <c r="H56">
        <f t="shared" si="1"/>
        <v>13951</v>
      </c>
      <c r="I56">
        <f t="shared" si="1"/>
        <v>15975</v>
      </c>
      <c r="J56">
        <f t="shared" si="1"/>
        <v>17918</v>
      </c>
      <c r="K56">
        <f t="shared" si="1"/>
        <v>20015</v>
      </c>
      <c r="L56">
        <f t="shared" si="1"/>
        <v>21674</v>
      </c>
      <c r="M56">
        <f t="shared" si="1"/>
        <v>23081</v>
      </c>
      <c r="N56">
        <f t="shared" si="1"/>
        <v>24712</v>
      </c>
      <c r="O56">
        <f t="shared" si="1"/>
        <v>26706</v>
      </c>
      <c r="P56">
        <f t="shared" si="1"/>
        <v>28516</v>
      </c>
    </row>
    <row r="57" spans="1:16" x14ac:dyDescent="0.25">
      <c r="A57" s="10"/>
    </row>
    <row r="58" spans="1:16" x14ac:dyDescent="0.25">
      <c r="A58" s="65" t="s">
        <v>57</v>
      </c>
      <c r="B58" s="66"/>
      <c r="C58" s="66"/>
      <c r="D58" s="66"/>
      <c r="E58" s="66"/>
      <c r="F58" s="66"/>
      <c r="G58" s="66"/>
      <c r="H58" s="66"/>
      <c r="I58" s="66"/>
      <c r="J58" s="66"/>
      <c r="K58" s="66"/>
      <c r="L58" s="66"/>
      <c r="M58" s="66"/>
      <c r="N58" s="66"/>
      <c r="O58" s="66"/>
      <c r="P58" s="67"/>
    </row>
    <row r="59" spans="1:16" x14ac:dyDescent="0.25">
      <c r="A59" s="7"/>
      <c r="B59" s="7">
        <v>1950</v>
      </c>
      <c r="C59" s="7">
        <v>1955</v>
      </c>
      <c r="D59" s="7">
        <v>1960</v>
      </c>
      <c r="E59" s="7">
        <v>1965</v>
      </c>
      <c r="F59" s="7">
        <v>1970</v>
      </c>
      <c r="G59" s="7">
        <v>1975</v>
      </c>
      <c r="H59" s="7">
        <v>1980</v>
      </c>
      <c r="I59" s="7">
        <v>1985</v>
      </c>
      <c r="J59" s="7">
        <v>1990</v>
      </c>
      <c r="K59" s="7">
        <v>1995</v>
      </c>
      <c r="L59" s="7">
        <v>2000</v>
      </c>
      <c r="M59" s="7">
        <v>2005</v>
      </c>
      <c r="N59" s="7">
        <v>2010</v>
      </c>
      <c r="O59" s="7">
        <v>2015</v>
      </c>
      <c r="P59" s="7">
        <v>2020</v>
      </c>
    </row>
    <row r="60" spans="1:16" x14ac:dyDescent="0.25">
      <c r="A60" s="16" t="s">
        <v>39</v>
      </c>
      <c r="B60" s="4">
        <v>1010</v>
      </c>
      <c r="C60" s="4">
        <v>1250</v>
      </c>
      <c r="D60" s="4">
        <v>1411</v>
      </c>
      <c r="E60" s="4">
        <v>1582</v>
      </c>
      <c r="F60" s="4">
        <v>1758</v>
      </c>
      <c r="G60" s="4">
        <v>1983</v>
      </c>
      <c r="H60" s="4">
        <v>2192</v>
      </c>
      <c r="I60" s="4">
        <v>2540</v>
      </c>
      <c r="J60" s="4">
        <v>2685</v>
      </c>
      <c r="K60" s="4">
        <v>2529</v>
      </c>
      <c r="L60" s="4">
        <v>2402</v>
      </c>
      <c r="M60" s="4">
        <v>2440</v>
      </c>
      <c r="N60" s="4">
        <v>2727</v>
      </c>
      <c r="O60" s="4">
        <v>2880</v>
      </c>
      <c r="P60" s="4">
        <v>2846</v>
      </c>
    </row>
    <row r="61" spans="1:16" x14ac:dyDescent="0.25">
      <c r="A61" s="16" t="s">
        <v>40</v>
      </c>
      <c r="B61" s="4">
        <v>850</v>
      </c>
      <c r="C61" s="4">
        <v>931</v>
      </c>
      <c r="D61" s="4">
        <v>1170</v>
      </c>
      <c r="E61" s="4">
        <v>1332</v>
      </c>
      <c r="F61" s="4">
        <v>1507</v>
      </c>
      <c r="G61" s="4">
        <v>1695</v>
      </c>
      <c r="H61" s="4">
        <v>1930</v>
      </c>
      <c r="I61" s="4">
        <v>2150</v>
      </c>
      <c r="J61" s="4">
        <v>2498</v>
      </c>
      <c r="K61" s="4">
        <v>2651</v>
      </c>
      <c r="L61" s="4">
        <v>2502</v>
      </c>
      <c r="M61" s="4">
        <v>2376</v>
      </c>
      <c r="N61" s="4">
        <v>2419</v>
      </c>
      <c r="O61" s="4">
        <v>2721</v>
      </c>
      <c r="P61" s="4">
        <v>2877</v>
      </c>
    </row>
    <row r="62" spans="1:16" x14ac:dyDescent="0.25">
      <c r="A62" s="16" t="s">
        <v>41</v>
      </c>
      <c r="B62" s="4">
        <v>742</v>
      </c>
      <c r="C62" s="4">
        <v>825</v>
      </c>
      <c r="D62" s="4">
        <v>909</v>
      </c>
      <c r="E62" s="4">
        <v>1146</v>
      </c>
      <c r="F62" s="4">
        <v>1309</v>
      </c>
      <c r="G62" s="4">
        <v>1488</v>
      </c>
      <c r="H62" s="4">
        <v>1675</v>
      </c>
      <c r="I62" s="4">
        <v>1912</v>
      </c>
      <c r="J62" s="4">
        <v>2129</v>
      </c>
      <c r="K62" s="4">
        <v>2483</v>
      </c>
      <c r="L62" s="4">
        <v>2641</v>
      </c>
      <c r="M62" s="4">
        <v>2508</v>
      </c>
      <c r="N62" s="4">
        <v>2380</v>
      </c>
      <c r="O62" s="4">
        <v>2425</v>
      </c>
      <c r="P62" s="4">
        <v>2721</v>
      </c>
    </row>
    <row r="63" spans="1:16" x14ac:dyDescent="0.25">
      <c r="A63" s="16" t="s">
        <v>42</v>
      </c>
      <c r="B63" s="4">
        <v>650</v>
      </c>
      <c r="C63" s="4">
        <v>725</v>
      </c>
      <c r="D63" s="4">
        <v>810</v>
      </c>
      <c r="E63" s="4">
        <v>895</v>
      </c>
      <c r="F63" s="4">
        <v>1131</v>
      </c>
      <c r="G63" s="4">
        <v>1296</v>
      </c>
      <c r="H63" s="4">
        <v>1473</v>
      </c>
      <c r="I63" s="4">
        <v>1663</v>
      </c>
      <c r="J63" s="4">
        <v>1895</v>
      </c>
      <c r="K63" s="4">
        <v>2128</v>
      </c>
      <c r="L63" s="4">
        <v>2486</v>
      </c>
      <c r="M63" s="4">
        <v>2651</v>
      </c>
      <c r="N63" s="4">
        <v>2520</v>
      </c>
      <c r="O63" s="4">
        <v>2409</v>
      </c>
      <c r="P63" s="4">
        <v>2441</v>
      </c>
    </row>
    <row r="64" spans="1:16" x14ac:dyDescent="0.25">
      <c r="A64" s="16" t="s">
        <v>43</v>
      </c>
      <c r="B64" s="4">
        <v>580</v>
      </c>
      <c r="C64" s="4">
        <v>634</v>
      </c>
      <c r="D64" s="4">
        <v>710</v>
      </c>
      <c r="E64" s="4">
        <v>800</v>
      </c>
      <c r="F64" s="4">
        <v>888</v>
      </c>
      <c r="G64" s="4">
        <v>1121</v>
      </c>
      <c r="H64" s="4">
        <v>1281</v>
      </c>
      <c r="I64" s="4">
        <v>1462</v>
      </c>
      <c r="J64" s="4">
        <v>1644</v>
      </c>
      <c r="K64" s="4">
        <v>1922</v>
      </c>
      <c r="L64" s="4">
        <v>2141</v>
      </c>
      <c r="M64" s="4">
        <v>2479</v>
      </c>
      <c r="N64" s="4">
        <v>2664</v>
      </c>
      <c r="O64" s="4">
        <v>2556</v>
      </c>
      <c r="P64" s="4">
        <v>2447</v>
      </c>
    </row>
    <row r="65" spans="1:17" x14ac:dyDescent="0.25">
      <c r="A65" s="16" t="s">
        <v>44</v>
      </c>
      <c r="B65" s="4">
        <v>510</v>
      </c>
      <c r="C65" s="4">
        <v>563</v>
      </c>
      <c r="D65" s="4">
        <v>618</v>
      </c>
      <c r="E65" s="4">
        <v>701</v>
      </c>
      <c r="F65" s="4">
        <v>794</v>
      </c>
      <c r="G65" s="4">
        <v>881</v>
      </c>
      <c r="H65" s="4">
        <v>1104</v>
      </c>
      <c r="I65" s="4">
        <v>1270</v>
      </c>
      <c r="J65" s="4">
        <v>1439</v>
      </c>
      <c r="K65" s="4">
        <v>1694</v>
      </c>
      <c r="L65" s="4">
        <v>1929</v>
      </c>
      <c r="M65" s="4">
        <v>2127</v>
      </c>
      <c r="N65" s="4">
        <v>2470</v>
      </c>
      <c r="O65" s="4">
        <v>2665</v>
      </c>
      <c r="P65" s="4">
        <v>2589</v>
      </c>
    </row>
    <row r="66" spans="1:17" x14ac:dyDescent="0.25">
      <c r="A66" s="16" t="s">
        <v>45</v>
      </c>
      <c r="B66" s="4">
        <v>470</v>
      </c>
      <c r="C66" s="4">
        <v>493</v>
      </c>
      <c r="D66" s="4">
        <v>547</v>
      </c>
      <c r="E66" s="4">
        <v>608</v>
      </c>
      <c r="F66" s="4">
        <v>693</v>
      </c>
      <c r="G66" s="4">
        <v>787</v>
      </c>
      <c r="H66" s="4">
        <v>865</v>
      </c>
      <c r="I66" s="4">
        <v>1091</v>
      </c>
      <c r="J66" s="4">
        <v>1246</v>
      </c>
      <c r="K66" s="4">
        <v>1490</v>
      </c>
      <c r="L66" s="4">
        <v>1687</v>
      </c>
      <c r="M66" s="4">
        <v>1893</v>
      </c>
      <c r="N66" s="4">
        <v>2062</v>
      </c>
      <c r="O66" s="4">
        <v>2409</v>
      </c>
      <c r="P66" s="4">
        <v>2664</v>
      </c>
    </row>
    <row r="67" spans="1:17" x14ac:dyDescent="0.25">
      <c r="A67" s="16" t="s">
        <v>46</v>
      </c>
      <c r="B67" s="4">
        <v>395</v>
      </c>
      <c r="C67" s="4">
        <v>452</v>
      </c>
      <c r="D67" s="4">
        <v>476</v>
      </c>
      <c r="E67" s="4">
        <v>534</v>
      </c>
      <c r="F67" s="4">
        <v>598</v>
      </c>
      <c r="G67" s="4">
        <v>682</v>
      </c>
      <c r="H67" s="4">
        <v>768</v>
      </c>
      <c r="I67" s="4">
        <v>851</v>
      </c>
      <c r="J67" s="4">
        <v>1067</v>
      </c>
      <c r="K67" s="4">
        <v>1286</v>
      </c>
      <c r="L67" s="4">
        <v>1467</v>
      </c>
      <c r="M67" s="4">
        <v>1603</v>
      </c>
      <c r="N67" s="4">
        <v>1779</v>
      </c>
      <c r="O67" s="4">
        <v>1963</v>
      </c>
      <c r="P67" s="4">
        <v>2378</v>
      </c>
    </row>
    <row r="68" spans="1:17" x14ac:dyDescent="0.25">
      <c r="A68" s="16" t="s">
        <v>47</v>
      </c>
      <c r="B68" s="4">
        <v>350</v>
      </c>
      <c r="C68" s="4">
        <v>378</v>
      </c>
      <c r="D68" s="4">
        <v>434</v>
      </c>
      <c r="E68" s="4">
        <v>461</v>
      </c>
      <c r="F68" s="4">
        <v>521</v>
      </c>
      <c r="G68" s="4">
        <v>584</v>
      </c>
      <c r="H68" s="4">
        <v>661</v>
      </c>
      <c r="I68" s="4">
        <v>749</v>
      </c>
      <c r="J68" s="4">
        <v>829</v>
      </c>
      <c r="K68" s="4">
        <v>1091</v>
      </c>
      <c r="L68" s="4">
        <v>1251</v>
      </c>
      <c r="M68" s="4">
        <v>1365</v>
      </c>
      <c r="N68" s="4">
        <v>1497</v>
      </c>
      <c r="O68" s="4">
        <v>1709</v>
      </c>
      <c r="P68" s="4">
        <v>1917</v>
      </c>
    </row>
    <row r="69" spans="1:17" x14ac:dyDescent="0.25">
      <c r="A69" s="16" t="s">
        <v>48</v>
      </c>
      <c r="B69" s="4">
        <v>275</v>
      </c>
      <c r="C69" s="4">
        <v>333</v>
      </c>
      <c r="D69" s="4">
        <v>360</v>
      </c>
      <c r="E69" s="4">
        <v>417</v>
      </c>
      <c r="F69" s="4">
        <v>445</v>
      </c>
      <c r="G69" s="4">
        <v>505</v>
      </c>
      <c r="H69" s="4">
        <v>562</v>
      </c>
      <c r="I69" s="4">
        <v>640</v>
      </c>
      <c r="J69" s="4">
        <v>726</v>
      </c>
      <c r="K69" s="4">
        <v>846</v>
      </c>
      <c r="L69" s="4">
        <v>1054</v>
      </c>
      <c r="M69" s="4">
        <v>1169</v>
      </c>
      <c r="N69" s="4">
        <v>1282</v>
      </c>
      <c r="O69" s="4">
        <v>1461</v>
      </c>
      <c r="P69" s="4">
        <v>1655</v>
      </c>
    </row>
    <row r="70" spans="1:17" x14ac:dyDescent="0.25">
      <c r="A70" s="16" t="s">
        <v>49</v>
      </c>
      <c r="B70" s="4">
        <v>250</v>
      </c>
      <c r="C70" s="4">
        <v>259</v>
      </c>
      <c r="D70" s="4">
        <v>315</v>
      </c>
      <c r="E70" s="4">
        <v>343</v>
      </c>
      <c r="F70" s="4">
        <v>398</v>
      </c>
      <c r="G70" s="4">
        <v>426</v>
      </c>
      <c r="H70" s="4">
        <v>481</v>
      </c>
      <c r="I70" s="4">
        <v>539</v>
      </c>
      <c r="J70" s="4">
        <v>616</v>
      </c>
      <c r="K70" s="4">
        <v>739</v>
      </c>
      <c r="L70" s="4">
        <v>809</v>
      </c>
      <c r="M70" s="4">
        <v>986</v>
      </c>
      <c r="N70" s="4">
        <v>1099</v>
      </c>
      <c r="O70" s="4">
        <v>1247</v>
      </c>
      <c r="P70" s="4">
        <v>1401</v>
      </c>
    </row>
    <row r="71" spans="1:17" x14ac:dyDescent="0.25">
      <c r="A71" s="16" t="s">
        <v>50</v>
      </c>
      <c r="B71" s="4">
        <v>200</v>
      </c>
      <c r="C71" s="4">
        <v>231</v>
      </c>
      <c r="D71" s="4">
        <v>240</v>
      </c>
      <c r="E71" s="4">
        <v>293</v>
      </c>
      <c r="F71" s="4">
        <v>321</v>
      </c>
      <c r="G71" s="4">
        <v>374</v>
      </c>
      <c r="H71" s="4">
        <v>400</v>
      </c>
      <c r="I71" s="4">
        <v>454</v>
      </c>
      <c r="J71" s="4">
        <v>512</v>
      </c>
      <c r="K71" s="4">
        <v>622</v>
      </c>
      <c r="L71" s="4">
        <v>698</v>
      </c>
      <c r="M71" s="4">
        <v>752</v>
      </c>
      <c r="N71" s="4">
        <v>915</v>
      </c>
      <c r="O71" s="4">
        <v>1061</v>
      </c>
      <c r="P71" s="4">
        <v>1184</v>
      </c>
    </row>
    <row r="72" spans="1:17" x14ac:dyDescent="0.25">
      <c r="A72" s="16" t="s">
        <v>51</v>
      </c>
      <c r="B72" s="4">
        <v>177</v>
      </c>
      <c r="C72" s="4">
        <v>179</v>
      </c>
      <c r="D72" s="4">
        <v>208</v>
      </c>
      <c r="E72" s="4">
        <v>217</v>
      </c>
      <c r="F72" s="4">
        <v>267</v>
      </c>
      <c r="G72" s="4">
        <v>293</v>
      </c>
      <c r="H72" s="4">
        <v>341</v>
      </c>
      <c r="I72" s="4">
        <v>368</v>
      </c>
      <c r="J72" s="4">
        <v>422</v>
      </c>
      <c r="K72" s="4">
        <v>510</v>
      </c>
      <c r="L72" s="4">
        <v>581</v>
      </c>
      <c r="M72" s="4">
        <v>636</v>
      </c>
      <c r="N72" s="4">
        <v>682</v>
      </c>
      <c r="O72" s="4">
        <v>869</v>
      </c>
      <c r="P72" s="4">
        <v>990</v>
      </c>
    </row>
    <row r="73" spans="1:17" x14ac:dyDescent="0.25">
      <c r="A73" s="16" t="s">
        <v>52</v>
      </c>
      <c r="B73" s="4">
        <v>127</v>
      </c>
      <c r="C73" s="4">
        <v>149</v>
      </c>
      <c r="D73" s="4">
        <v>152</v>
      </c>
      <c r="E73" s="4">
        <v>178</v>
      </c>
      <c r="F73" s="4">
        <v>187</v>
      </c>
      <c r="G73" s="4">
        <v>231</v>
      </c>
      <c r="H73" s="4">
        <v>254</v>
      </c>
      <c r="I73" s="4">
        <v>299</v>
      </c>
      <c r="J73" s="4">
        <v>326</v>
      </c>
      <c r="K73" s="4">
        <v>400</v>
      </c>
      <c r="L73" s="4">
        <v>458</v>
      </c>
      <c r="M73" s="4">
        <v>508</v>
      </c>
      <c r="N73" s="4">
        <v>556</v>
      </c>
      <c r="O73" s="4">
        <v>629</v>
      </c>
      <c r="P73" s="4">
        <v>785</v>
      </c>
    </row>
    <row r="74" spans="1:17" x14ac:dyDescent="0.25">
      <c r="A74" s="16" t="s">
        <v>53</v>
      </c>
      <c r="B74" s="4">
        <v>85</v>
      </c>
      <c r="C74" s="4">
        <v>97</v>
      </c>
      <c r="D74" s="4">
        <v>115</v>
      </c>
      <c r="E74" s="4">
        <v>118</v>
      </c>
      <c r="F74" s="4">
        <v>139</v>
      </c>
      <c r="G74" s="4">
        <v>147</v>
      </c>
      <c r="H74" s="4">
        <v>183</v>
      </c>
      <c r="I74" s="4">
        <v>204</v>
      </c>
      <c r="J74" s="4">
        <v>245</v>
      </c>
      <c r="K74" s="4">
        <v>285</v>
      </c>
      <c r="L74" s="4">
        <v>335</v>
      </c>
      <c r="M74" s="4">
        <v>374</v>
      </c>
      <c r="N74" s="4">
        <v>418</v>
      </c>
      <c r="O74" s="4">
        <v>479</v>
      </c>
      <c r="P74" s="4">
        <v>536</v>
      </c>
    </row>
    <row r="75" spans="1:17" x14ac:dyDescent="0.25">
      <c r="A75" s="16" t="s">
        <v>54</v>
      </c>
      <c r="B75" s="4">
        <v>41</v>
      </c>
      <c r="C75" s="4">
        <v>55</v>
      </c>
      <c r="D75" s="4">
        <v>64</v>
      </c>
      <c r="E75" s="4">
        <v>76</v>
      </c>
      <c r="F75" s="4">
        <v>79</v>
      </c>
      <c r="G75" s="4">
        <v>94</v>
      </c>
      <c r="H75" s="4">
        <v>100</v>
      </c>
      <c r="I75" s="4">
        <v>126</v>
      </c>
      <c r="J75" s="4">
        <v>145</v>
      </c>
      <c r="K75" s="4">
        <v>186</v>
      </c>
      <c r="L75" s="4">
        <v>211</v>
      </c>
      <c r="M75" s="4">
        <v>241</v>
      </c>
      <c r="N75" s="4">
        <v>277</v>
      </c>
      <c r="O75" s="4">
        <v>321</v>
      </c>
      <c r="P75" s="4">
        <v>368</v>
      </c>
    </row>
    <row r="76" spans="1:17" x14ac:dyDescent="0.25">
      <c r="A76" s="17" t="s">
        <v>60</v>
      </c>
      <c r="B76">
        <f>SUM(B60:B73)</f>
        <v>6586</v>
      </c>
      <c r="C76">
        <f t="shared" ref="C76:P76" si="2">SUM(C60:C73)</f>
        <v>7402</v>
      </c>
      <c r="D76">
        <f t="shared" si="2"/>
        <v>8360</v>
      </c>
      <c r="E76">
        <f t="shared" si="2"/>
        <v>9507</v>
      </c>
      <c r="F76">
        <f t="shared" si="2"/>
        <v>10817</v>
      </c>
      <c r="G76">
        <f t="shared" si="2"/>
        <v>12346</v>
      </c>
      <c r="H76">
        <f t="shared" si="2"/>
        <v>13987</v>
      </c>
      <c r="I76">
        <f t="shared" si="2"/>
        <v>15988</v>
      </c>
      <c r="J76">
        <f t="shared" si="2"/>
        <v>18034</v>
      </c>
      <c r="K76">
        <f t="shared" si="2"/>
        <v>20391</v>
      </c>
      <c r="L76">
        <f t="shared" si="2"/>
        <v>22106</v>
      </c>
      <c r="M76">
        <f t="shared" si="2"/>
        <v>23493</v>
      </c>
      <c r="N76">
        <f t="shared" si="2"/>
        <v>25052</v>
      </c>
      <c r="O76">
        <f t="shared" si="2"/>
        <v>27004</v>
      </c>
      <c r="P76">
        <f t="shared" si="2"/>
        <v>28895</v>
      </c>
    </row>
    <row r="77" spans="1:17" ht="45" x14ac:dyDescent="0.25">
      <c r="A77" s="18" t="s">
        <v>61</v>
      </c>
      <c r="B77">
        <f>SUM(B56+B76)</f>
        <v>13301</v>
      </c>
      <c r="C77">
        <f t="shared" ref="C77:P77" si="3">SUM(C56+C76)</f>
        <v>14868</v>
      </c>
      <c r="D77">
        <f t="shared" si="3"/>
        <v>16726</v>
      </c>
      <c r="E77">
        <f t="shared" si="3"/>
        <v>18968</v>
      </c>
      <c r="F77">
        <f t="shared" si="3"/>
        <v>21597</v>
      </c>
      <c r="G77">
        <f t="shared" si="3"/>
        <v>24669</v>
      </c>
      <c r="H77">
        <f t="shared" si="3"/>
        <v>27938</v>
      </c>
      <c r="I77">
        <f t="shared" si="3"/>
        <v>31963</v>
      </c>
      <c r="J77">
        <f t="shared" si="3"/>
        <v>35952</v>
      </c>
      <c r="K77">
        <f t="shared" si="3"/>
        <v>40406</v>
      </c>
      <c r="L77">
        <f t="shared" si="3"/>
        <v>43780</v>
      </c>
      <c r="M77">
        <f t="shared" si="3"/>
        <v>46574</v>
      </c>
      <c r="N77">
        <f t="shared" si="3"/>
        <v>49764</v>
      </c>
      <c r="O77">
        <f t="shared" si="3"/>
        <v>53710</v>
      </c>
      <c r="P77">
        <f t="shared" si="3"/>
        <v>57411</v>
      </c>
    </row>
    <row r="79" spans="1:17" x14ac:dyDescent="0.25">
      <c r="A79" s="68" t="s">
        <v>58</v>
      </c>
      <c r="B79" s="68"/>
      <c r="C79" s="68"/>
      <c r="D79" s="68"/>
      <c r="E79" s="68"/>
      <c r="F79" s="68"/>
      <c r="G79" s="68"/>
      <c r="H79" s="68"/>
      <c r="I79" s="68"/>
      <c r="J79" s="68"/>
      <c r="K79" s="68"/>
      <c r="L79" s="68"/>
      <c r="M79" s="68"/>
      <c r="N79" s="68"/>
      <c r="O79" s="68"/>
      <c r="P79" s="68"/>
      <c r="Q79" s="68"/>
    </row>
    <row r="80" spans="1:17" x14ac:dyDescent="0.25">
      <c r="A80" s="4"/>
      <c r="B80" s="7">
        <v>2025</v>
      </c>
      <c r="C80" s="7">
        <v>2030</v>
      </c>
      <c r="D80" s="7">
        <v>2035</v>
      </c>
      <c r="E80" s="7">
        <v>2040</v>
      </c>
      <c r="F80" s="7">
        <v>2045</v>
      </c>
      <c r="G80" s="7">
        <v>2050</v>
      </c>
      <c r="H80" s="7">
        <v>2055</v>
      </c>
      <c r="I80" s="7">
        <v>2060</v>
      </c>
      <c r="J80" s="7">
        <v>2065</v>
      </c>
      <c r="K80" s="7">
        <v>2070</v>
      </c>
      <c r="L80" s="7">
        <v>2075</v>
      </c>
      <c r="M80" s="7">
        <v>2080</v>
      </c>
      <c r="N80" s="7">
        <v>2085</v>
      </c>
      <c r="O80" s="7">
        <v>2090</v>
      </c>
      <c r="P80" s="7">
        <v>2095</v>
      </c>
      <c r="Q80" s="7">
        <v>2100</v>
      </c>
    </row>
    <row r="81" spans="1:31" x14ac:dyDescent="0.25">
      <c r="A81" s="7" t="s">
        <v>55</v>
      </c>
      <c r="B81" s="14">
        <v>27699</v>
      </c>
      <c r="C81" s="14">
        <v>28352</v>
      </c>
      <c r="D81" s="14">
        <v>28398</v>
      </c>
      <c r="E81" s="14">
        <v>28126</v>
      </c>
      <c r="F81" s="14">
        <v>27873</v>
      </c>
      <c r="G81" s="14">
        <v>27634</v>
      </c>
      <c r="H81" s="14">
        <v>27345</v>
      </c>
      <c r="I81" s="14">
        <v>26954</v>
      </c>
      <c r="J81" s="14">
        <v>26469</v>
      </c>
      <c r="K81" s="14">
        <v>25957</v>
      </c>
      <c r="L81" s="14">
        <v>25449</v>
      </c>
      <c r="M81" s="14">
        <v>24961</v>
      </c>
      <c r="N81" s="14">
        <v>24484</v>
      </c>
      <c r="O81" s="14">
        <v>24005</v>
      </c>
      <c r="P81" s="14">
        <v>23532</v>
      </c>
      <c r="Q81" s="14">
        <v>23067</v>
      </c>
      <c r="R81" s="12"/>
    </row>
    <row r="82" spans="1:31" x14ac:dyDescent="0.25">
      <c r="A82" s="7" t="s">
        <v>59</v>
      </c>
      <c r="B82" s="15">
        <v>32855.014999999999</v>
      </c>
      <c r="C82" s="15">
        <v>34961.307999999997</v>
      </c>
      <c r="D82" s="15">
        <v>37359.339</v>
      </c>
      <c r="E82" s="15">
        <v>39724.885999999999</v>
      </c>
      <c r="F82" s="15">
        <v>41682.067000000003</v>
      </c>
      <c r="G82" s="15">
        <v>43188.125</v>
      </c>
      <c r="H82" s="15">
        <v>44060.214999999997</v>
      </c>
      <c r="I82" s="15">
        <v>44605.148999999998</v>
      </c>
      <c r="J82" s="15">
        <v>45256.482000000004</v>
      </c>
      <c r="K82" s="15">
        <v>45982.188000000002</v>
      </c>
      <c r="L82" s="15">
        <v>46554.873</v>
      </c>
      <c r="M82" s="15">
        <v>46609.341999999997</v>
      </c>
      <c r="N82" s="15">
        <v>46346.574000000001</v>
      </c>
      <c r="O82" s="15">
        <v>46044.322999999997</v>
      </c>
      <c r="P82" s="15">
        <v>45725.483</v>
      </c>
      <c r="Q82" s="15">
        <v>45365.305</v>
      </c>
      <c r="R82" s="12"/>
    </row>
    <row r="83" spans="1:31" x14ac:dyDescent="0.25">
      <c r="B83" s="13">
        <f>SUM(B81:B82)</f>
        <v>60554.014999999999</v>
      </c>
      <c r="C83" s="13">
        <f t="shared" ref="C83:Q83" si="4">SUM(C81:C82)</f>
        <v>63313.307999999997</v>
      </c>
      <c r="D83" s="13">
        <f t="shared" si="4"/>
        <v>65757.339000000007</v>
      </c>
      <c r="E83" s="13">
        <f t="shared" si="4"/>
        <v>67850.885999999999</v>
      </c>
      <c r="F83" s="13">
        <f t="shared" si="4"/>
        <v>69555.06700000001</v>
      </c>
      <c r="G83" s="13">
        <f t="shared" si="4"/>
        <v>70822.125</v>
      </c>
      <c r="H83" s="13">
        <f t="shared" si="4"/>
        <v>71405.214999999997</v>
      </c>
      <c r="I83" s="13">
        <f t="shared" si="4"/>
        <v>71559.149000000005</v>
      </c>
      <c r="J83" s="13">
        <f t="shared" si="4"/>
        <v>71725.482000000004</v>
      </c>
      <c r="K83" s="13">
        <f t="shared" si="4"/>
        <v>71939.187999999995</v>
      </c>
      <c r="L83" s="13">
        <f t="shared" si="4"/>
        <v>72003.872999999992</v>
      </c>
      <c r="M83" s="13">
        <f t="shared" si="4"/>
        <v>71570.342000000004</v>
      </c>
      <c r="N83" s="13">
        <f t="shared" si="4"/>
        <v>70830.573999999993</v>
      </c>
      <c r="O83" s="13">
        <f t="shared" si="4"/>
        <v>70049.323000000004</v>
      </c>
      <c r="P83" s="13">
        <f t="shared" si="4"/>
        <v>69257.483000000007</v>
      </c>
      <c r="Q83" s="13">
        <f t="shared" si="4"/>
        <v>68432.304999999993</v>
      </c>
    </row>
    <row r="85" spans="1:31" x14ac:dyDescent="0.25">
      <c r="A85" s="19"/>
    </row>
    <row r="86" spans="1:31" x14ac:dyDescent="0.25">
      <c r="A86" s="69" t="s">
        <v>67</v>
      </c>
      <c r="B86" s="69"/>
      <c r="C86" s="69"/>
      <c r="D86" s="69"/>
      <c r="E86" s="69"/>
      <c r="F86" s="69"/>
      <c r="G86" s="69"/>
      <c r="H86" s="69"/>
      <c r="I86" s="1"/>
      <c r="J86" s="1"/>
      <c r="K86" s="1"/>
      <c r="L86" s="1"/>
      <c r="M86" s="1"/>
      <c r="N86" s="1"/>
      <c r="O86" s="1"/>
      <c r="P86" s="1"/>
      <c r="Q86" s="1"/>
      <c r="R86" s="1"/>
      <c r="S86" s="1"/>
      <c r="T86" s="1"/>
      <c r="U86" s="1"/>
      <c r="V86" s="1"/>
      <c r="W86" s="1"/>
      <c r="X86" s="1"/>
      <c r="Y86" s="1"/>
      <c r="Z86" s="1"/>
      <c r="AA86" s="1"/>
    </row>
    <row r="87" spans="1:31" x14ac:dyDescent="0.25">
      <c r="A87" s="9" t="s">
        <v>66</v>
      </c>
      <c r="B87" s="22"/>
      <c r="C87" s="22"/>
      <c r="D87" s="22"/>
      <c r="E87" s="22"/>
      <c r="F87" s="22"/>
      <c r="G87" s="22"/>
      <c r="H87" s="22"/>
      <c r="I87" s="1"/>
      <c r="J87" s="1"/>
      <c r="K87" s="1"/>
      <c r="L87" s="1"/>
      <c r="M87" s="1"/>
      <c r="N87" s="1"/>
      <c r="O87" s="1"/>
      <c r="P87" s="1"/>
      <c r="Q87" s="1"/>
      <c r="R87" s="1"/>
      <c r="S87" s="1"/>
      <c r="T87" s="1"/>
      <c r="U87" s="1"/>
      <c r="V87" s="1"/>
      <c r="W87" s="1"/>
      <c r="X87" s="1"/>
      <c r="Y87" s="1"/>
      <c r="Z87" s="1"/>
      <c r="AA87" s="1"/>
    </row>
    <row r="88" spans="1:31" x14ac:dyDescent="0.25">
      <c r="A88" s="9" t="s">
        <v>80</v>
      </c>
      <c r="B88" s="22"/>
      <c r="C88" s="22"/>
      <c r="D88" s="22"/>
      <c r="E88" s="22"/>
      <c r="F88" s="22"/>
      <c r="G88" s="22"/>
      <c r="H88" s="22"/>
      <c r="I88" s="1"/>
      <c r="J88" s="1"/>
      <c r="K88" s="1"/>
      <c r="L88" s="1"/>
      <c r="M88" s="1"/>
      <c r="N88" s="1"/>
      <c r="O88" s="1"/>
      <c r="P88" s="1"/>
      <c r="Q88" s="1"/>
      <c r="R88" s="1"/>
      <c r="S88" s="1"/>
      <c r="T88" s="1"/>
      <c r="U88" s="1"/>
      <c r="V88" s="1"/>
      <c r="W88" s="1"/>
      <c r="X88" s="1"/>
      <c r="Y88" s="1"/>
      <c r="Z88" s="1"/>
      <c r="AA88" s="1"/>
    </row>
    <row r="89" spans="1:31" x14ac:dyDescent="0.25">
      <c r="A89" s="23" t="s">
        <v>81</v>
      </c>
      <c r="B89" s="22"/>
      <c r="C89" s="22"/>
      <c r="D89" s="22"/>
      <c r="E89" s="22"/>
      <c r="F89" s="9"/>
      <c r="G89" s="9"/>
      <c r="H89" s="9"/>
      <c r="I89" s="3"/>
      <c r="J89" s="3"/>
      <c r="K89" s="3"/>
      <c r="L89" s="3"/>
      <c r="M89" s="3"/>
      <c r="N89" s="3"/>
      <c r="O89" s="3"/>
      <c r="P89" s="3"/>
      <c r="Q89" s="3"/>
      <c r="R89" s="3"/>
      <c r="S89" s="3"/>
      <c r="T89" s="3"/>
      <c r="U89" s="3"/>
      <c r="V89" s="3"/>
      <c r="W89" s="3"/>
      <c r="X89" s="3"/>
      <c r="Y89" s="3"/>
      <c r="Z89" s="3"/>
      <c r="AA89" s="1"/>
    </row>
    <row r="90" spans="1:31" ht="60" x14ac:dyDescent="0.25">
      <c r="A90" s="24"/>
      <c r="B90" s="24" t="s">
        <v>56</v>
      </c>
      <c r="C90" s="7" t="s">
        <v>56</v>
      </c>
      <c r="D90" s="25" t="s">
        <v>58</v>
      </c>
      <c r="E90" s="25" t="s">
        <v>58</v>
      </c>
      <c r="F90" s="24" t="s">
        <v>56</v>
      </c>
      <c r="G90" s="21"/>
      <c r="H90" s="25" t="s">
        <v>65</v>
      </c>
      <c r="I90" s="63" t="s">
        <v>58</v>
      </c>
      <c r="J90" s="63"/>
      <c r="K90" s="21"/>
      <c r="L90" s="24"/>
      <c r="M90" s="25" t="s">
        <v>58</v>
      </c>
      <c r="N90" s="25" t="s">
        <v>58</v>
      </c>
      <c r="O90" s="25" t="s">
        <v>58</v>
      </c>
      <c r="P90" s="25" t="s">
        <v>58</v>
      </c>
      <c r="Q90" s="25" t="s">
        <v>58</v>
      </c>
      <c r="S90" s="4"/>
      <c r="T90" s="60" t="s">
        <v>83</v>
      </c>
      <c r="U90" s="61"/>
      <c r="V90" s="61"/>
      <c r="W90" s="61"/>
      <c r="X90" s="62"/>
      <c r="Z90" s="4"/>
      <c r="AA90" s="59" t="s">
        <v>83</v>
      </c>
      <c r="AB90" s="59"/>
      <c r="AC90" s="59"/>
      <c r="AD90" s="59"/>
      <c r="AE90" s="59"/>
    </row>
    <row r="91" spans="1:31" x14ac:dyDescent="0.25">
      <c r="A91" s="7"/>
      <c r="B91" s="35">
        <v>1996</v>
      </c>
      <c r="C91" s="35">
        <v>2001</v>
      </c>
      <c r="D91" s="35">
        <v>2011</v>
      </c>
      <c r="E91" s="35">
        <v>2016</v>
      </c>
      <c r="F91" s="35">
        <v>2019</v>
      </c>
      <c r="G91" s="20"/>
      <c r="H91" s="7"/>
      <c r="I91" s="27">
        <v>1996</v>
      </c>
      <c r="J91" s="7">
        <v>2019</v>
      </c>
      <c r="K91" s="20"/>
      <c r="L91" s="7"/>
      <c r="M91" s="35">
        <v>1996</v>
      </c>
      <c r="N91" s="35">
        <v>2001</v>
      </c>
      <c r="O91" s="35">
        <v>2011</v>
      </c>
      <c r="P91" s="35">
        <v>2016</v>
      </c>
      <c r="Q91" s="35">
        <v>2019</v>
      </c>
      <c r="S91" s="4"/>
      <c r="T91" s="27">
        <v>1996</v>
      </c>
      <c r="U91" s="27">
        <v>2001</v>
      </c>
      <c r="V91" s="27">
        <v>2011</v>
      </c>
      <c r="W91" s="27">
        <v>2016</v>
      </c>
      <c r="X91" s="27">
        <v>2019</v>
      </c>
      <c r="Z91" s="4"/>
      <c r="AA91" s="27">
        <v>1996</v>
      </c>
      <c r="AB91" s="27">
        <v>2001</v>
      </c>
      <c r="AC91" s="27">
        <v>2011</v>
      </c>
      <c r="AD91" s="27">
        <v>2016</v>
      </c>
      <c r="AE91" s="27">
        <v>2019</v>
      </c>
    </row>
    <row r="92" spans="1:31" x14ac:dyDescent="0.25">
      <c r="A92" s="16" t="s">
        <v>39</v>
      </c>
      <c r="B92" s="4">
        <v>480693</v>
      </c>
      <c r="C92" s="4">
        <v>505646</v>
      </c>
      <c r="D92" s="4">
        <v>1198134</v>
      </c>
      <c r="E92" s="4">
        <v>1343532</v>
      </c>
      <c r="F92" s="4">
        <v>624531</v>
      </c>
      <c r="G92" s="19"/>
      <c r="H92" s="4"/>
      <c r="I92" s="4"/>
      <c r="J92" s="4">
        <f>47443259-322416</f>
        <v>47120843</v>
      </c>
      <c r="K92" s="19"/>
      <c r="L92" s="16" t="s">
        <v>39</v>
      </c>
      <c r="M92" s="4">
        <f>B92+B112</f>
        <v>964546</v>
      </c>
      <c r="N92" s="4">
        <f>C92+C112</f>
        <v>1012649</v>
      </c>
      <c r="O92" s="4">
        <v>1198134</v>
      </c>
      <c r="P92" s="4">
        <v>1343532</v>
      </c>
      <c r="Q92" s="4">
        <f>F92+F112</f>
        <v>1231101</v>
      </c>
      <c r="S92" s="16" t="s">
        <v>39</v>
      </c>
      <c r="T92" s="4">
        <f t="shared" ref="T92:T107" si="5">M92/M$108</f>
        <v>0.11699869300073083</v>
      </c>
      <c r="U92" s="4">
        <f t="shared" ref="U92:U107" si="6">N92/N$108</f>
        <v>0.10832581493420429</v>
      </c>
      <c r="V92" s="4">
        <f t="shared" ref="V92:V107" si="7">O92/O$108</f>
        <v>0.11793677819173529</v>
      </c>
      <c r="W92" s="4">
        <f t="shared" ref="W92:W107" si="8">P92/P$108</f>
        <v>0.12228118560139886</v>
      </c>
      <c r="X92" s="4">
        <f t="shared" ref="X92:X107" si="9">Q92/Q$108</f>
        <v>0.1099917964108985</v>
      </c>
      <c r="Z92" s="16" t="s">
        <v>85</v>
      </c>
      <c r="AA92" s="4">
        <f>SUM(M94)/M108</f>
        <v>0.12350906560165938</v>
      </c>
      <c r="AB92" s="4">
        <f t="shared" ref="AB92:AE92" si="10">SUM(N94)/N108</f>
        <v>0.12209031535343037</v>
      </c>
      <c r="AC92" s="4">
        <f t="shared" si="10"/>
        <v>0.10225855169950235</v>
      </c>
      <c r="AD92" s="4">
        <f t="shared" si="10"/>
        <v>0.11046601901807133</v>
      </c>
      <c r="AE92" s="4">
        <f t="shared" si="10"/>
        <v>0.10150963193563783</v>
      </c>
    </row>
    <row r="93" spans="1:31" x14ac:dyDescent="0.25">
      <c r="A93" s="16" t="s">
        <v>40</v>
      </c>
      <c r="B93" s="4">
        <v>503464</v>
      </c>
      <c r="C93" s="4">
        <v>558183</v>
      </c>
      <c r="D93" s="4">
        <v>1042528</v>
      </c>
      <c r="E93" s="4">
        <v>1291700</v>
      </c>
      <c r="F93" s="4">
        <v>607157</v>
      </c>
      <c r="G93" s="19"/>
      <c r="H93" s="4"/>
      <c r="I93" s="4"/>
      <c r="J93" s="4">
        <f>5176750-42971</f>
        <v>5133779</v>
      </c>
      <c r="K93" s="19"/>
      <c r="L93" s="16" t="s">
        <v>40</v>
      </c>
      <c r="M93" s="4">
        <f t="shared" ref="M93:M107" si="11">B93+B113</f>
        <v>1005944</v>
      </c>
      <c r="N93" s="4">
        <f t="shared" ref="N93:N107" si="12">C93+C113</f>
        <v>1117011</v>
      </c>
      <c r="O93" s="4">
        <v>1042528</v>
      </c>
      <c r="P93" s="4">
        <v>1291700</v>
      </c>
      <c r="Q93" s="4">
        <f t="shared" ref="Q93:Q107" si="13">F93+F113</f>
        <v>1196909</v>
      </c>
      <c r="S93" s="16" t="s">
        <v>40</v>
      </c>
      <c r="T93" s="4">
        <f t="shared" si="5"/>
        <v>0.12202023877754629</v>
      </c>
      <c r="U93" s="4">
        <f t="shared" si="6"/>
        <v>0.11948970162955819</v>
      </c>
      <c r="V93" s="4">
        <f t="shared" si="7"/>
        <v>0.10261990185961954</v>
      </c>
      <c r="W93" s="4">
        <f t="shared" si="8"/>
        <v>0.11756371075741173</v>
      </c>
      <c r="X93" s="4">
        <f t="shared" si="9"/>
        <v>0.10693693779013429</v>
      </c>
      <c r="Z93" s="16" t="s">
        <v>84</v>
      </c>
      <c r="AA93" s="4">
        <f>SUM(M95:M96)/M108</f>
        <v>0.21424574618741338</v>
      </c>
      <c r="AB93" s="4">
        <f t="shared" ref="AB93:AE93" si="14">SUM(N95:N96)/N108</f>
        <v>0.2173382877390653</v>
      </c>
      <c r="AC93" s="4">
        <f t="shared" si="14"/>
        <v>0.21871213070500883</v>
      </c>
      <c r="AD93" s="4">
        <f t="shared" si="14"/>
        <v>0.19578630982101591</v>
      </c>
      <c r="AE93" s="4">
        <f t="shared" si="14"/>
        <v>0.17749164586583602</v>
      </c>
    </row>
    <row r="94" spans="1:31" x14ac:dyDescent="0.25">
      <c r="A94" s="16" t="s">
        <v>41</v>
      </c>
      <c r="B94" s="4">
        <v>504856</v>
      </c>
      <c r="C94" s="4">
        <v>569275</v>
      </c>
      <c r="D94" s="4">
        <v>1038857</v>
      </c>
      <c r="E94" s="4">
        <v>1213716</v>
      </c>
      <c r="F94" s="4">
        <v>573074</v>
      </c>
      <c r="G94" s="19"/>
      <c r="H94" s="4"/>
      <c r="I94" s="4"/>
      <c r="J94" s="4">
        <f>1503007-21608</f>
        <v>1481399</v>
      </c>
      <c r="K94" s="19"/>
      <c r="L94" s="16" t="s">
        <v>41</v>
      </c>
      <c r="M94" s="4">
        <f t="shared" si="11"/>
        <v>1018218</v>
      </c>
      <c r="N94" s="4">
        <f t="shared" si="12"/>
        <v>1141322</v>
      </c>
      <c r="O94" s="4">
        <v>1038857</v>
      </c>
      <c r="P94" s="4">
        <v>1213716</v>
      </c>
      <c r="Q94" s="4">
        <f t="shared" si="13"/>
        <v>1136163</v>
      </c>
      <c r="S94" s="16" t="s">
        <v>41</v>
      </c>
      <c r="T94" s="4">
        <f t="shared" si="5"/>
        <v>0.12350906560165938</v>
      </c>
      <c r="U94" s="4">
        <f t="shared" si="6"/>
        <v>0.12209031535343037</v>
      </c>
      <c r="V94" s="4">
        <f t="shared" si="7"/>
        <v>0.10225855169950235</v>
      </c>
      <c r="W94" s="4">
        <f t="shared" si="8"/>
        <v>0.11046601901807133</v>
      </c>
      <c r="X94" s="4">
        <f t="shared" si="9"/>
        <v>0.10150963193563783</v>
      </c>
      <c r="Z94" s="16" t="s">
        <v>86</v>
      </c>
      <c r="AA94" s="4">
        <f>SUM(M97:M98)/M108</f>
        <v>0.15468782125344566</v>
      </c>
      <c r="AB94" s="4">
        <f t="shared" ref="AB94:AE94" si="15">SUM(N97:N98)/N108</f>
        <v>0.15232401436943113</v>
      </c>
      <c r="AC94" s="4">
        <f t="shared" si="15"/>
        <v>0.1683373000479077</v>
      </c>
      <c r="AD94" s="4">
        <f t="shared" si="15"/>
        <v>0.17274911956912906</v>
      </c>
      <c r="AE94" s="4">
        <f t="shared" si="15"/>
        <v>0.18491088179023007</v>
      </c>
    </row>
    <row r="95" spans="1:31" x14ac:dyDescent="0.25">
      <c r="A95" s="16" t="s">
        <v>42</v>
      </c>
      <c r="B95" s="4">
        <v>444181</v>
      </c>
      <c r="C95" s="4">
        <v>551455</v>
      </c>
      <c r="D95" s="4">
        <v>1119535</v>
      </c>
      <c r="E95" s="4">
        <v>1079257</v>
      </c>
      <c r="F95" s="4">
        <v>492961</v>
      </c>
      <c r="G95" s="19"/>
      <c r="H95" s="4"/>
      <c r="I95" s="4"/>
      <c r="J95" s="4">
        <f>4652006-215973</f>
        <v>4436033</v>
      </c>
      <c r="K95" s="19"/>
      <c r="L95" s="16" t="s">
        <v>42</v>
      </c>
      <c r="M95" s="4">
        <f t="shared" si="11"/>
        <v>914305</v>
      </c>
      <c r="N95" s="4">
        <f t="shared" si="12"/>
        <v>1126495</v>
      </c>
      <c r="O95" s="4">
        <v>1119535</v>
      </c>
      <c r="P95" s="4">
        <v>1079257</v>
      </c>
      <c r="Q95" s="4">
        <f t="shared" si="13"/>
        <v>980573</v>
      </c>
      <c r="S95" s="16" t="s">
        <v>42</v>
      </c>
      <c r="T95" s="4">
        <f t="shared" si="5"/>
        <v>0.11090449807892334</v>
      </c>
      <c r="U95" s="4">
        <f t="shared" si="6"/>
        <v>0.12050423087793151</v>
      </c>
      <c r="V95" s="4">
        <f t="shared" si="7"/>
        <v>0.11019998679019573</v>
      </c>
      <c r="W95" s="4">
        <f t="shared" si="8"/>
        <v>9.8228271100806633E-2</v>
      </c>
      <c r="X95" s="4">
        <f t="shared" si="9"/>
        <v>8.7608559965448793E-2</v>
      </c>
      <c r="Z95" s="55" t="s">
        <v>87</v>
      </c>
      <c r="AA95" s="4">
        <f>SUM(M99:M101)/M108</f>
        <v>0.15181873042154517</v>
      </c>
      <c r="AB95" s="4">
        <f t="shared" ref="AB95:AE95" si="16">SUM(N99:N101)/N108</f>
        <v>0.15758172341177071</v>
      </c>
      <c r="AC95" s="4">
        <f t="shared" si="16"/>
        <v>0.1541820399619219</v>
      </c>
      <c r="AD95" s="4">
        <f t="shared" si="16"/>
        <v>0.15017719655374592</v>
      </c>
      <c r="AE95" s="4">
        <f t="shared" si="16"/>
        <v>0.172924814490065</v>
      </c>
    </row>
    <row r="96" spans="1:31" ht="45" x14ac:dyDescent="0.25">
      <c r="A96" s="16" t="s">
        <v>43</v>
      </c>
      <c r="B96" s="4">
        <v>400115</v>
      </c>
      <c r="C96" s="4">
        <v>432503</v>
      </c>
      <c r="D96" s="4">
        <v>1102388</v>
      </c>
      <c r="E96" s="4">
        <v>1071893</v>
      </c>
      <c r="F96" s="4">
        <v>505198</v>
      </c>
      <c r="G96" s="19"/>
      <c r="H96" s="28" t="s">
        <v>63</v>
      </c>
      <c r="I96" s="4">
        <f>40583573-178902-137284</f>
        <v>40267387</v>
      </c>
      <c r="J96" s="4">
        <f>SUM(J92:J95)</f>
        <v>58172054</v>
      </c>
      <c r="K96" s="19"/>
      <c r="L96" s="16" t="s">
        <v>43</v>
      </c>
      <c r="M96" s="4">
        <f t="shared" si="11"/>
        <v>851953</v>
      </c>
      <c r="N96" s="4">
        <f t="shared" si="12"/>
        <v>905222</v>
      </c>
      <c r="O96" s="4">
        <v>1102388</v>
      </c>
      <c r="P96" s="4">
        <v>1071893</v>
      </c>
      <c r="Q96" s="4">
        <f t="shared" si="13"/>
        <v>1006031</v>
      </c>
      <c r="S96" s="16" t="s">
        <v>43</v>
      </c>
      <c r="T96" s="4">
        <f t="shared" si="5"/>
        <v>0.10334124810849003</v>
      </c>
      <c r="U96" s="4">
        <f t="shared" si="6"/>
        <v>9.6834056861133791E-2</v>
      </c>
      <c r="V96" s="4">
        <f t="shared" si="7"/>
        <v>0.10851214391481311</v>
      </c>
      <c r="W96" s="4">
        <f t="shared" si="8"/>
        <v>9.7558038720209295E-2</v>
      </c>
      <c r="X96" s="4">
        <f t="shared" si="9"/>
        <v>8.9883085900387238E-2</v>
      </c>
      <c r="Z96" s="55" t="s">
        <v>88</v>
      </c>
      <c r="AA96" s="4">
        <f>SUM(M102:M106)/M108</f>
        <v>0.10840258003475223</v>
      </c>
      <c r="AB96" s="4">
        <f t="shared" ref="AB96:AE96" si="17">SUM(N102:N106)/N108</f>
        <v>0.11509451360468317</v>
      </c>
      <c r="AC96" s="4">
        <f t="shared" si="17"/>
        <v>0.12745079027998585</v>
      </c>
      <c r="AD96" s="4">
        <f t="shared" si="17"/>
        <v>0.12328644315757724</v>
      </c>
      <c r="AE96" s="4">
        <f t="shared" si="17"/>
        <v>0.13675450933835043</v>
      </c>
    </row>
    <row r="97" spans="1:24" ht="60" x14ac:dyDescent="0.25">
      <c r="A97" s="16" t="s">
        <v>44</v>
      </c>
      <c r="B97" s="4">
        <v>315129</v>
      </c>
      <c r="C97" s="4">
        <v>370486</v>
      </c>
      <c r="D97" s="4">
        <v>980929</v>
      </c>
      <c r="E97" s="4">
        <v>1044784</v>
      </c>
      <c r="F97" s="4">
        <v>534838</v>
      </c>
      <c r="G97" s="19"/>
      <c r="H97" s="28" t="s">
        <v>64</v>
      </c>
      <c r="I97" s="4">
        <f>I96/1000</f>
        <v>40267.387000000002</v>
      </c>
      <c r="J97" s="4">
        <f>J96/1000</f>
        <v>58172.053999999996</v>
      </c>
      <c r="K97" s="19"/>
      <c r="L97" s="16" t="s">
        <v>44</v>
      </c>
      <c r="M97" s="4">
        <f t="shared" si="11"/>
        <v>684675</v>
      </c>
      <c r="N97" s="4">
        <f t="shared" si="12"/>
        <v>790823</v>
      </c>
      <c r="O97" s="4">
        <v>980929</v>
      </c>
      <c r="P97" s="4">
        <v>1044784</v>
      </c>
      <c r="Q97" s="4">
        <f t="shared" si="13"/>
        <v>1061072</v>
      </c>
      <c r="S97" s="16" t="s">
        <v>44</v>
      </c>
      <c r="T97" s="4">
        <f t="shared" si="5"/>
        <v>8.3050554489133108E-2</v>
      </c>
      <c r="U97" s="4">
        <f t="shared" si="6"/>
        <v>8.4596485004885438E-2</v>
      </c>
      <c r="V97" s="4">
        <f t="shared" si="7"/>
        <v>9.655648357766386E-2</v>
      </c>
      <c r="W97" s="4">
        <f t="shared" si="8"/>
        <v>9.5090720740087994E-2</v>
      </c>
      <c r="X97" s="4">
        <f t="shared" si="9"/>
        <v>9.480068280450174E-2</v>
      </c>
    </row>
    <row r="98" spans="1:24" x14ac:dyDescent="0.25">
      <c r="A98" s="16" t="s">
        <v>45</v>
      </c>
      <c r="B98" s="4">
        <v>261954</v>
      </c>
      <c r="C98" s="4">
        <v>286947</v>
      </c>
      <c r="D98" s="4">
        <v>729230</v>
      </c>
      <c r="E98" s="4">
        <v>853251</v>
      </c>
      <c r="F98" s="4">
        <v>505101</v>
      </c>
      <c r="G98" s="19"/>
      <c r="H98" s="19"/>
      <c r="I98" s="19"/>
      <c r="J98" s="19"/>
      <c r="K98" s="19"/>
      <c r="L98" s="16" t="s">
        <v>45</v>
      </c>
      <c r="M98" s="4">
        <f t="shared" si="11"/>
        <v>590583</v>
      </c>
      <c r="N98" s="4">
        <f t="shared" si="12"/>
        <v>633129</v>
      </c>
      <c r="O98" s="4">
        <v>729230</v>
      </c>
      <c r="P98" s="4">
        <v>853251</v>
      </c>
      <c r="Q98" s="4">
        <f t="shared" si="13"/>
        <v>1008573</v>
      </c>
      <c r="S98" s="16" t="s">
        <v>45</v>
      </c>
      <c r="T98" s="4">
        <f t="shared" si="5"/>
        <v>7.1637266764312549E-2</v>
      </c>
      <c r="U98" s="4">
        <f t="shared" si="6"/>
        <v>6.7727529364545694E-2</v>
      </c>
      <c r="V98" s="4">
        <f t="shared" si="7"/>
        <v>7.1780816470243827E-2</v>
      </c>
      <c r="W98" s="4">
        <f t="shared" si="8"/>
        <v>7.7658398829041048E-2</v>
      </c>
      <c r="X98" s="4">
        <f t="shared" si="9"/>
        <v>9.0110198985728335E-2</v>
      </c>
    </row>
    <row r="99" spans="1:24" x14ac:dyDescent="0.25">
      <c r="A99" s="16" t="s">
        <v>46</v>
      </c>
      <c r="B99" s="4">
        <v>229212</v>
      </c>
      <c r="C99" s="4">
        <v>257569</v>
      </c>
      <c r="D99" s="4">
        <v>612615</v>
      </c>
      <c r="E99" s="4">
        <v>665736</v>
      </c>
      <c r="F99" s="4">
        <v>392259</v>
      </c>
      <c r="G99" s="19"/>
      <c r="H99" s="19"/>
      <c r="I99" s="19"/>
      <c r="J99" s="19"/>
      <c r="K99" s="19"/>
      <c r="L99" s="16" t="s">
        <v>46</v>
      </c>
      <c r="M99" s="4">
        <f t="shared" si="11"/>
        <v>504746</v>
      </c>
      <c r="N99" s="4">
        <f t="shared" si="12"/>
        <v>585772</v>
      </c>
      <c r="O99" s="4">
        <v>612615</v>
      </c>
      <c r="P99" s="4">
        <v>665736</v>
      </c>
      <c r="Q99" s="4">
        <f t="shared" si="13"/>
        <v>805405</v>
      </c>
      <c r="S99" s="16" t="s">
        <v>46</v>
      </c>
      <c r="T99" s="4">
        <f t="shared" si="5"/>
        <v>6.1225304233646589E-2</v>
      </c>
      <c r="U99" s="4">
        <f t="shared" si="6"/>
        <v>6.2661622403852382E-2</v>
      </c>
      <c r="V99" s="4">
        <f t="shared" si="7"/>
        <v>6.030196903846307E-2</v>
      </c>
      <c r="W99" s="4">
        <f t="shared" si="8"/>
        <v>6.0591774053415079E-2</v>
      </c>
      <c r="X99" s="4">
        <f t="shared" si="9"/>
        <v>7.195830625458001E-2</v>
      </c>
    </row>
    <row r="100" spans="1:24" x14ac:dyDescent="0.25">
      <c r="A100" s="16" t="s">
        <v>47</v>
      </c>
      <c r="B100" s="4">
        <v>187699</v>
      </c>
      <c r="C100" s="4">
        <v>216918</v>
      </c>
      <c r="D100" s="4">
        <v>499102</v>
      </c>
      <c r="E100" s="4">
        <v>538152</v>
      </c>
      <c r="F100" s="4">
        <v>282544</v>
      </c>
      <c r="G100" s="19"/>
      <c r="H100" s="19"/>
      <c r="I100" s="19"/>
      <c r="J100" s="19"/>
      <c r="K100" s="19"/>
      <c r="L100" s="16" t="s">
        <v>47</v>
      </c>
      <c r="M100" s="4">
        <f t="shared" si="11"/>
        <v>408926</v>
      </c>
      <c r="N100" s="4">
        <f t="shared" si="12"/>
        <v>491309</v>
      </c>
      <c r="O100" s="4">
        <v>499102</v>
      </c>
      <c r="P100" s="4">
        <v>538152</v>
      </c>
      <c r="Q100" s="4">
        <f t="shared" si="13"/>
        <v>613052</v>
      </c>
      <c r="S100" s="16" t="s">
        <v>47</v>
      </c>
      <c r="T100" s="4">
        <f t="shared" si="5"/>
        <v>4.9602411428814025E-2</v>
      </c>
      <c r="U100" s="4">
        <f t="shared" si="6"/>
        <v>5.2556658634441922E-2</v>
      </c>
      <c r="V100" s="4">
        <f t="shared" si="7"/>
        <v>4.9128462984149905E-2</v>
      </c>
      <c r="W100" s="4">
        <f t="shared" si="8"/>
        <v>4.897975231982863E-2</v>
      </c>
      <c r="X100" s="4">
        <f t="shared" si="9"/>
        <v>5.4772671595014664E-2</v>
      </c>
    </row>
    <row r="101" spans="1:24" x14ac:dyDescent="0.25">
      <c r="A101" s="16" t="s">
        <v>48</v>
      </c>
      <c r="B101" s="4">
        <v>156488</v>
      </c>
      <c r="C101" s="4">
        <v>175873</v>
      </c>
      <c r="D101" s="4">
        <v>454637</v>
      </c>
      <c r="E101" s="4">
        <v>446144</v>
      </c>
      <c r="F101" s="4">
        <v>226914</v>
      </c>
      <c r="G101" s="19"/>
      <c r="H101" s="19"/>
      <c r="I101" s="19"/>
      <c r="J101" s="19"/>
      <c r="K101" s="19"/>
      <c r="L101" s="16" t="s">
        <v>48</v>
      </c>
      <c r="M101" s="4">
        <f t="shared" si="11"/>
        <v>337933</v>
      </c>
      <c r="N101" s="4">
        <f t="shared" si="12"/>
        <v>396021</v>
      </c>
      <c r="O101" s="4">
        <v>454637</v>
      </c>
      <c r="P101" s="4">
        <v>446144</v>
      </c>
      <c r="Q101" s="4">
        <f t="shared" si="13"/>
        <v>517032</v>
      </c>
      <c r="S101" s="16" t="s">
        <v>48</v>
      </c>
      <c r="T101" s="4">
        <f t="shared" si="5"/>
        <v>4.0991014759084551E-2</v>
      </c>
      <c r="U101" s="4">
        <f t="shared" si="6"/>
        <v>4.2363442373476418E-2</v>
      </c>
      <c r="V101" s="4">
        <f t="shared" si="7"/>
        <v>4.4751607939308921E-2</v>
      </c>
      <c r="W101" s="4">
        <f t="shared" si="8"/>
        <v>4.0605670180502207E-2</v>
      </c>
      <c r="X101" s="4">
        <f t="shared" si="9"/>
        <v>4.6193836640470338E-2</v>
      </c>
    </row>
    <row r="102" spans="1:24" x14ac:dyDescent="0.25">
      <c r="A102" s="16" t="s">
        <v>49</v>
      </c>
      <c r="B102" s="4">
        <v>112978</v>
      </c>
      <c r="C102" s="4">
        <v>149219</v>
      </c>
      <c r="D102" s="4">
        <v>384397</v>
      </c>
      <c r="E102" s="4">
        <v>383581</v>
      </c>
      <c r="F102" s="4">
        <v>168558</v>
      </c>
      <c r="G102" s="19"/>
      <c r="H102" s="19"/>
      <c r="I102" s="19"/>
      <c r="J102" s="19"/>
      <c r="K102" s="19"/>
      <c r="L102" s="16" t="s">
        <v>49</v>
      </c>
      <c r="M102" s="4">
        <f t="shared" si="11"/>
        <v>248877</v>
      </c>
      <c r="N102" s="4">
        <f t="shared" si="12"/>
        <v>332888</v>
      </c>
      <c r="O102" s="4">
        <v>384397</v>
      </c>
      <c r="P102" s="4">
        <v>383581</v>
      </c>
      <c r="Q102" s="4">
        <f t="shared" si="13"/>
        <v>423932</v>
      </c>
      <c r="S102" s="16" t="s">
        <v>49</v>
      </c>
      <c r="T102" s="4">
        <f t="shared" si="5"/>
        <v>3.0188589987354554E-2</v>
      </c>
      <c r="U102" s="4">
        <f t="shared" si="6"/>
        <v>3.5609933828816692E-2</v>
      </c>
      <c r="V102" s="4">
        <f t="shared" si="7"/>
        <v>3.7837623944040041E-2</v>
      </c>
      <c r="W102" s="4">
        <f t="shared" si="8"/>
        <v>3.4911516401671248E-2</v>
      </c>
      <c r="X102" s="4">
        <f t="shared" si="9"/>
        <v>3.7875886898040875E-2</v>
      </c>
    </row>
    <row r="103" spans="1:24" x14ac:dyDescent="0.25">
      <c r="A103" s="16" t="s">
        <v>50</v>
      </c>
      <c r="B103" s="4">
        <v>91734</v>
      </c>
      <c r="C103" s="4">
        <v>104872</v>
      </c>
      <c r="D103" s="4">
        <v>325571</v>
      </c>
      <c r="E103" s="4">
        <v>327522</v>
      </c>
      <c r="F103" s="4">
        <v>143386</v>
      </c>
      <c r="G103" s="19"/>
      <c r="H103" s="19"/>
      <c r="I103" s="19"/>
      <c r="J103" s="19"/>
      <c r="K103" s="19"/>
      <c r="L103" s="16" t="s">
        <v>50</v>
      </c>
      <c r="M103" s="4">
        <f t="shared" si="11"/>
        <v>212751</v>
      </c>
      <c r="N103" s="4">
        <f t="shared" si="12"/>
        <v>240916</v>
      </c>
      <c r="O103" s="4">
        <v>325571</v>
      </c>
      <c r="P103" s="4">
        <v>327522</v>
      </c>
      <c r="Q103" s="4">
        <f t="shared" si="13"/>
        <v>376538</v>
      </c>
      <c r="S103" s="16" t="s">
        <v>50</v>
      </c>
      <c r="T103" s="4">
        <f t="shared" si="5"/>
        <v>2.58065337833535E-2</v>
      </c>
      <c r="U103" s="4">
        <f t="shared" si="6"/>
        <v>2.5771439097543928E-2</v>
      </c>
      <c r="V103" s="4">
        <f t="shared" si="7"/>
        <v>3.2047162348002353E-2</v>
      </c>
      <c r="W103" s="4">
        <f t="shared" si="8"/>
        <v>2.9809322346279327E-2</v>
      </c>
      <c r="X103" s="4">
        <f t="shared" si="9"/>
        <v>3.3641505479214864E-2</v>
      </c>
    </row>
    <row r="104" spans="1:24" x14ac:dyDescent="0.25">
      <c r="A104" s="16" t="s">
        <v>51</v>
      </c>
      <c r="B104" s="4">
        <v>65608</v>
      </c>
      <c r="C104" s="4">
        <v>84045</v>
      </c>
      <c r="D104" s="4">
        <v>271326</v>
      </c>
      <c r="E104" s="4">
        <v>278361</v>
      </c>
      <c r="F104" s="4">
        <v>114078</v>
      </c>
      <c r="G104" s="19"/>
      <c r="H104" s="19"/>
      <c r="I104" s="19"/>
      <c r="J104" s="19"/>
      <c r="K104" s="19"/>
      <c r="L104" s="16" t="s">
        <v>51</v>
      </c>
      <c r="M104" s="4">
        <f t="shared" si="11"/>
        <v>178471</v>
      </c>
      <c r="N104" s="4">
        <f t="shared" si="12"/>
        <v>215539</v>
      </c>
      <c r="O104" s="4">
        <v>271326</v>
      </c>
      <c r="P104" s="4">
        <v>278361</v>
      </c>
      <c r="Q104" s="4">
        <f t="shared" si="13"/>
        <v>306529</v>
      </c>
      <c r="S104" s="16" t="s">
        <v>51</v>
      </c>
      <c r="T104" s="4">
        <f t="shared" si="5"/>
        <v>2.1648395969226384E-2</v>
      </c>
      <c r="U104" s="4">
        <f t="shared" si="6"/>
        <v>2.3056792457310932E-2</v>
      </c>
      <c r="V104" s="4">
        <f t="shared" si="7"/>
        <v>2.6707625590836056E-2</v>
      </c>
      <c r="W104" s="4">
        <f t="shared" si="8"/>
        <v>2.5334947813071062E-2</v>
      </c>
      <c r="X104" s="4">
        <f t="shared" si="9"/>
        <v>2.7386603830259502E-2</v>
      </c>
    </row>
    <row r="105" spans="1:24" x14ac:dyDescent="0.25">
      <c r="A105" s="16" t="s">
        <v>52</v>
      </c>
      <c r="B105" s="4">
        <v>58668</v>
      </c>
      <c r="C105" s="4">
        <v>54807</v>
      </c>
      <c r="D105" s="4">
        <v>175673</v>
      </c>
      <c r="E105" s="4">
        <v>220261</v>
      </c>
      <c r="F105" s="4">
        <v>89431</v>
      </c>
      <c r="G105" s="19"/>
      <c r="H105" s="19"/>
      <c r="I105" s="19"/>
      <c r="J105" s="19"/>
      <c r="K105" s="19"/>
      <c r="L105" s="16" t="s">
        <v>52</v>
      </c>
      <c r="M105" s="4">
        <f t="shared" si="11"/>
        <v>158208</v>
      </c>
      <c r="N105" s="4">
        <f t="shared" si="12"/>
        <v>154802</v>
      </c>
      <c r="O105" s="4">
        <v>175673</v>
      </c>
      <c r="P105" s="4">
        <v>220261</v>
      </c>
      <c r="Q105" s="4">
        <f t="shared" si="13"/>
        <v>244864</v>
      </c>
      <c r="S105" s="16" t="s">
        <v>52</v>
      </c>
      <c r="T105" s="4">
        <f t="shared" si="5"/>
        <v>1.9190509547766122E-2</v>
      </c>
      <c r="U105" s="4">
        <f t="shared" si="6"/>
        <v>1.6559590542670453E-2</v>
      </c>
      <c r="V105" s="4">
        <f t="shared" si="7"/>
        <v>1.7292145649215124E-2</v>
      </c>
      <c r="W105" s="4">
        <f t="shared" si="8"/>
        <v>2.0046992719004619E-2</v>
      </c>
      <c r="X105" s="4">
        <f t="shared" si="9"/>
        <v>2.1877190609347445E-2</v>
      </c>
    </row>
    <row r="106" spans="1:24" x14ac:dyDescent="0.25">
      <c r="A106" s="16" t="s">
        <v>53</v>
      </c>
      <c r="B106" s="4">
        <v>36583</v>
      </c>
      <c r="C106" s="4">
        <v>43079</v>
      </c>
      <c r="D106" s="4">
        <v>137821</v>
      </c>
      <c r="E106" s="4">
        <v>144852</v>
      </c>
      <c r="F106" s="4">
        <v>60742</v>
      </c>
      <c r="G106" s="19"/>
      <c r="H106" s="19"/>
      <c r="I106" s="19"/>
      <c r="J106" s="19"/>
      <c r="K106" s="19"/>
      <c r="L106" s="16" t="s">
        <v>53</v>
      </c>
      <c r="M106" s="4">
        <f t="shared" si="11"/>
        <v>95372</v>
      </c>
      <c r="N106" s="4">
        <f t="shared" si="12"/>
        <v>131779</v>
      </c>
      <c r="O106" s="4">
        <v>137821</v>
      </c>
      <c r="P106" s="4">
        <v>144852</v>
      </c>
      <c r="Q106" s="4">
        <f t="shared" si="13"/>
        <v>178784</v>
      </c>
      <c r="S106" s="16" t="s">
        <v>53</v>
      </c>
      <c r="T106" s="4">
        <f t="shared" si="5"/>
        <v>1.1568550747051671E-2</v>
      </c>
      <c r="U106" s="4">
        <f t="shared" si="6"/>
        <v>1.4096757678341169E-2</v>
      </c>
      <c r="V106" s="4">
        <f t="shared" si="7"/>
        <v>1.3566232747892263E-2</v>
      </c>
      <c r="W106" s="4">
        <f t="shared" si="8"/>
        <v>1.3183663877550983E-2</v>
      </c>
      <c r="X106" s="4">
        <f t="shared" si="9"/>
        <v>1.597332252148774E-2</v>
      </c>
    </row>
    <row r="107" spans="1:24" x14ac:dyDescent="0.25">
      <c r="A107" s="16" t="s">
        <v>54</v>
      </c>
      <c r="B107" s="4">
        <v>24610</v>
      </c>
      <c r="C107" s="4">
        <v>24806</v>
      </c>
      <c r="D107" s="4">
        <v>86378</v>
      </c>
      <c r="E107" s="4">
        <v>84492</v>
      </c>
      <c r="F107" s="4">
        <v>34596</v>
      </c>
      <c r="G107" s="19"/>
      <c r="H107" s="19"/>
      <c r="I107" s="19"/>
      <c r="J107" s="19"/>
      <c r="K107" s="19"/>
      <c r="L107" s="16" t="s">
        <v>54</v>
      </c>
      <c r="M107" s="4">
        <f t="shared" si="11"/>
        <v>68567</v>
      </c>
      <c r="N107" s="4">
        <f t="shared" si="12"/>
        <v>72501</v>
      </c>
      <c r="O107" s="4">
        <v>86378</v>
      </c>
      <c r="P107" s="4">
        <v>84492</v>
      </c>
      <c r="Q107" s="4">
        <f t="shared" si="13"/>
        <v>106104</v>
      </c>
      <c r="S107" s="16" t="s">
        <v>54</v>
      </c>
      <c r="T107" s="4">
        <f t="shared" si="5"/>
        <v>8.3171247229070575E-3</v>
      </c>
      <c r="U107" s="4">
        <f t="shared" si="6"/>
        <v>7.7556289578568144E-3</v>
      </c>
      <c r="V107" s="4">
        <f t="shared" si="7"/>
        <v>8.502507254318557E-3</v>
      </c>
      <c r="W107" s="4">
        <f t="shared" si="8"/>
        <v>7.6900155216499443E-3</v>
      </c>
      <c r="X107" s="4">
        <f t="shared" si="9"/>
        <v>9.4797823788478567E-3</v>
      </c>
    </row>
    <row r="108" spans="1:24" x14ac:dyDescent="0.25">
      <c r="A108" s="17" t="s">
        <v>60</v>
      </c>
      <c r="B108">
        <f>SUM(B92:B105)</f>
        <v>3812779</v>
      </c>
      <c r="C108">
        <f>SUM(C92:C105)</f>
        <v>4317798</v>
      </c>
      <c r="D108">
        <f>SUM(D92:D105)</f>
        <v>9934922</v>
      </c>
      <c r="E108">
        <f>SUM(E92:E105)</f>
        <v>10757890</v>
      </c>
      <c r="F108">
        <f>SUM(F92:F105)</f>
        <v>5260030</v>
      </c>
      <c r="G108" s="19"/>
      <c r="H108" s="19"/>
      <c r="I108" s="19"/>
      <c r="J108" s="19"/>
      <c r="K108" s="19"/>
      <c r="L108" s="19"/>
      <c r="M108" s="54">
        <f>SUM(M92:M107)</f>
        <v>8244075</v>
      </c>
      <c r="N108" s="54">
        <f t="shared" ref="N108:Q108" si="18">SUM(N92:N107)</f>
        <v>9348178</v>
      </c>
      <c r="O108" s="54">
        <f t="shared" si="18"/>
        <v>10159121</v>
      </c>
      <c r="P108" s="54">
        <f t="shared" si="18"/>
        <v>10987234</v>
      </c>
      <c r="Q108" s="54">
        <f t="shared" si="18"/>
        <v>11192662</v>
      </c>
    </row>
    <row r="109" spans="1:24" x14ac:dyDescent="0.25">
      <c r="F109" s="19"/>
      <c r="G109" s="19"/>
      <c r="H109" s="19"/>
      <c r="I109" s="19"/>
      <c r="J109" s="19"/>
      <c r="K109" s="19"/>
      <c r="L109" s="19"/>
      <c r="M109" s="19"/>
      <c r="N109" s="19"/>
      <c r="O109" s="19"/>
      <c r="P109" s="19"/>
      <c r="Q109" s="19"/>
    </row>
    <row r="110" spans="1:24" x14ac:dyDescent="0.25">
      <c r="A110" s="24"/>
      <c r="B110" s="24" t="s">
        <v>57</v>
      </c>
      <c r="C110" s="24" t="s">
        <v>57</v>
      </c>
      <c r="D110" s="24"/>
      <c r="E110" s="4"/>
      <c r="F110" s="24" t="s">
        <v>57</v>
      </c>
      <c r="G110" s="21"/>
      <c r="H110" s="21"/>
      <c r="I110" s="21"/>
      <c r="J110" s="21"/>
      <c r="K110" s="21"/>
      <c r="L110" s="21"/>
      <c r="M110" s="21"/>
      <c r="N110" s="21"/>
      <c r="O110" s="21"/>
      <c r="P110" s="21"/>
      <c r="Q110" s="19"/>
    </row>
    <row r="111" spans="1:24" x14ac:dyDescent="0.25">
      <c r="A111" s="7"/>
      <c r="B111" s="7">
        <v>1996</v>
      </c>
      <c r="C111" s="7">
        <v>2001</v>
      </c>
      <c r="D111" s="7">
        <v>2011</v>
      </c>
      <c r="E111" s="7">
        <v>2016</v>
      </c>
      <c r="F111" s="7">
        <v>2019</v>
      </c>
      <c r="G111" s="20"/>
      <c r="H111" s="20"/>
      <c r="I111" s="20"/>
      <c r="J111" s="20"/>
      <c r="K111" s="20"/>
      <c r="L111" s="20"/>
      <c r="M111" s="20"/>
      <c r="N111" s="20"/>
      <c r="O111" s="20"/>
      <c r="P111" s="20"/>
      <c r="Q111" s="19"/>
    </row>
    <row r="112" spans="1:24" x14ac:dyDescent="0.25">
      <c r="A112" s="16" t="s">
        <v>39</v>
      </c>
      <c r="B112" s="4">
        <v>483853</v>
      </c>
      <c r="C112" s="4">
        <v>507003</v>
      </c>
      <c r="D112" s="4"/>
      <c r="E112" s="4"/>
      <c r="F112" s="4">
        <v>606570</v>
      </c>
      <c r="G112" s="19"/>
      <c r="H112" s="19"/>
      <c r="I112" s="19"/>
      <c r="J112" s="19"/>
      <c r="K112" s="19"/>
      <c r="L112" s="19"/>
      <c r="M112" s="19"/>
      <c r="N112" s="19"/>
      <c r="O112" s="19"/>
      <c r="P112" s="19"/>
    </row>
    <row r="113" spans="1:16" x14ac:dyDescent="0.25">
      <c r="A113" s="16" t="s">
        <v>40</v>
      </c>
      <c r="B113" s="4">
        <v>502480</v>
      </c>
      <c r="C113" s="4">
        <v>558828</v>
      </c>
      <c r="D113" s="4"/>
      <c r="E113" s="4"/>
      <c r="F113" s="4">
        <v>589752</v>
      </c>
      <c r="G113" s="19"/>
      <c r="H113" s="19"/>
      <c r="I113" s="19"/>
      <c r="J113" s="19"/>
      <c r="K113" s="19"/>
      <c r="L113" s="19"/>
      <c r="M113" s="19"/>
      <c r="N113" s="19"/>
      <c r="O113" s="19"/>
      <c r="P113" s="19"/>
    </row>
    <row r="114" spans="1:16" x14ac:dyDescent="0.25">
      <c r="A114" s="16" t="s">
        <v>41</v>
      </c>
      <c r="B114" s="4">
        <v>513362</v>
      </c>
      <c r="C114" s="4">
        <v>572047</v>
      </c>
      <c r="D114" s="4"/>
      <c r="E114" s="4"/>
      <c r="F114" s="4">
        <v>563089</v>
      </c>
      <c r="G114" s="19"/>
      <c r="H114" s="19"/>
      <c r="I114" s="19"/>
      <c r="J114" s="19"/>
      <c r="K114" s="19"/>
      <c r="L114" s="19"/>
      <c r="M114" s="19"/>
      <c r="N114" s="19"/>
      <c r="O114" s="19"/>
      <c r="P114" s="19"/>
    </row>
    <row r="115" spans="1:16" x14ac:dyDescent="0.25">
      <c r="A115" s="16" t="s">
        <v>42</v>
      </c>
      <c r="B115" s="4">
        <v>470124</v>
      </c>
      <c r="C115" s="4">
        <v>575040</v>
      </c>
      <c r="D115" s="4"/>
      <c r="E115" s="4"/>
      <c r="F115" s="4">
        <v>487612</v>
      </c>
      <c r="G115" s="19"/>
      <c r="H115" s="19"/>
      <c r="I115" s="19"/>
      <c r="J115" s="19"/>
      <c r="K115" s="19"/>
      <c r="L115" s="19"/>
      <c r="M115" s="19"/>
      <c r="N115" s="19"/>
      <c r="O115" s="19"/>
      <c r="P115" s="19"/>
    </row>
    <row r="116" spans="1:16" x14ac:dyDescent="0.25">
      <c r="A116" s="16" t="s">
        <v>43</v>
      </c>
      <c r="B116" s="4">
        <v>451838</v>
      </c>
      <c r="C116" s="4">
        <v>472719</v>
      </c>
      <c r="D116" s="4"/>
      <c r="E116" s="4"/>
      <c r="F116" s="4">
        <v>500833</v>
      </c>
      <c r="G116" s="19"/>
      <c r="H116" s="19"/>
      <c r="I116" s="19"/>
      <c r="J116" s="19"/>
      <c r="K116" s="19"/>
      <c r="L116" s="19"/>
      <c r="M116" s="19"/>
      <c r="N116" s="19"/>
      <c r="O116" s="19"/>
      <c r="P116" s="19"/>
    </row>
    <row r="117" spans="1:16" x14ac:dyDescent="0.25">
      <c r="A117" s="16" t="s">
        <v>44</v>
      </c>
      <c r="B117" s="4">
        <v>369546</v>
      </c>
      <c r="C117" s="4">
        <v>420337</v>
      </c>
      <c r="D117" s="4"/>
      <c r="E117" s="4"/>
      <c r="F117" s="4">
        <v>526234</v>
      </c>
      <c r="G117" s="19"/>
      <c r="H117" s="19"/>
      <c r="I117" s="19"/>
      <c r="J117" s="19"/>
      <c r="K117" s="19"/>
      <c r="L117" s="19"/>
      <c r="M117" s="19"/>
      <c r="N117" s="19"/>
      <c r="O117" s="19"/>
      <c r="P117" s="19"/>
    </row>
    <row r="118" spans="1:16" x14ac:dyDescent="0.25">
      <c r="A118" s="16" t="s">
        <v>45</v>
      </c>
      <c r="B118" s="4">
        <v>328629</v>
      </c>
      <c r="C118" s="4">
        <v>346182</v>
      </c>
      <c r="D118" s="4"/>
      <c r="E118" s="4"/>
      <c r="F118" s="4">
        <v>503472</v>
      </c>
      <c r="G118" s="19"/>
      <c r="H118" s="19"/>
      <c r="I118" s="19"/>
      <c r="J118" s="19"/>
      <c r="K118" s="19"/>
      <c r="L118" s="19"/>
      <c r="M118" s="19"/>
      <c r="N118" s="19"/>
      <c r="O118" s="19"/>
      <c r="P118" s="19"/>
    </row>
    <row r="119" spans="1:16" x14ac:dyDescent="0.25">
      <c r="A119" s="16" t="s">
        <v>46</v>
      </c>
      <c r="B119" s="4">
        <v>275534</v>
      </c>
      <c r="C119" s="4">
        <v>328203</v>
      </c>
      <c r="D119" s="4"/>
      <c r="E119" s="4"/>
      <c r="F119" s="4">
        <v>413146</v>
      </c>
      <c r="G119" s="19"/>
      <c r="H119" s="19"/>
      <c r="I119" s="19"/>
      <c r="J119" s="19"/>
      <c r="K119" s="19"/>
      <c r="L119" s="19"/>
      <c r="M119" s="19"/>
      <c r="N119" s="19"/>
      <c r="O119" s="19"/>
      <c r="P119" s="19"/>
    </row>
    <row r="120" spans="1:16" x14ac:dyDescent="0.25">
      <c r="A120" s="16" t="s">
        <v>47</v>
      </c>
      <c r="B120" s="4">
        <v>221227</v>
      </c>
      <c r="C120" s="4">
        <v>274391</v>
      </c>
      <c r="D120" s="4"/>
      <c r="E120" s="4"/>
      <c r="F120" s="4">
        <v>330508</v>
      </c>
      <c r="G120" s="19"/>
      <c r="H120" s="19"/>
      <c r="I120" s="19"/>
      <c r="J120" s="19"/>
      <c r="K120" s="19"/>
      <c r="L120" s="19"/>
      <c r="M120" s="19"/>
      <c r="N120" s="19"/>
      <c r="O120" s="19"/>
      <c r="P120" s="19"/>
    </row>
    <row r="121" spans="1:16" x14ac:dyDescent="0.25">
      <c r="A121" s="16" t="s">
        <v>48</v>
      </c>
      <c r="B121" s="4">
        <v>181445</v>
      </c>
      <c r="C121" s="4">
        <v>220148</v>
      </c>
      <c r="D121" s="4"/>
      <c r="E121" s="4"/>
      <c r="F121" s="4">
        <v>290118</v>
      </c>
      <c r="G121" s="19"/>
      <c r="H121" s="19"/>
      <c r="I121" s="19"/>
      <c r="J121" s="19"/>
      <c r="K121" s="19"/>
      <c r="L121" s="19"/>
      <c r="M121" s="19"/>
      <c r="N121" s="19"/>
      <c r="O121" s="19"/>
      <c r="P121" s="19"/>
    </row>
    <row r="122" spans="1:16" x14ac:dyDescent="0.25">
      <c r="A122" s="16" t="s">
        <v>49</v>
      </c>
      <c r="B122" s="4">
        <v>135899</v>
      </c>
      <c r="C122" s="4">
        <v>183669</v>
      </c>
      <c r="D122" s="4"/>
      <c r="E122" s="4"/>
      <c r="F122" s="4">
        <v>255374</v>
      </c>
      <c r="G122" s="19"/>
      <c r="H122" s="19"/>
      <c r="I122" s="19"/>
      <c r="J122" s="19"/>
      <c r="K122" s="19"/>
      <c r="L122" s="19"/>
      <c r="M122" s="19"/>
      <c r="N122" s="19"/>
      <c r="O122" s="19"/>
      <c r="P122" s="19"/>
    </row>
    <row r="123" spans="1:16" x14ac:dyDescent="0.25">
      <c r="A123" s="16" t="s">
        <v>50</v>
      </c>
      <c r="B123" s="4">
        <v>121017</v>
      </c>
      <c r="C123" s="4">
        <v>136044</v>
      </c>
      <c r="D123" s="4"/>
      <c r="E123" s="4"/>
      <c r="F123" s="4">
        <v>233152</v>
      </c>
      <c r="G123" s="19"/>
      <c r="H123" s="19"/>
      <c r="I123" s="19"/>
      <c r="J123" s="19"/>
      <c r="K123" s="19"/>
      <c r="L123" s="19"/>
      <c r="M123" s="19"/>
      <c r="N123" s="19"/>
      <c r="O123" s="19"/>
      <c r="P123" s="19"/>
    </row>
    <row r="124" spans="1:16" x14ac:dyDescent="0.25">
      <c r="A124" s="16" t="s">
        <v>51</v>
      </c>
      <c r="B124" s="4">
        <v>112863</v>
      </c>
      <c r="C124" s="4">
        <v>131494</v>
      </c>
      <c r="D124" s="4"/>
      <c r="E124" s="4"/>
      <c r="F124" s="4">
        <v>192451</v>
      </c>
      <c r="G124" s="19"/>
      <c r="H124" s="19"/>
      <c r="I124" s="19"/>
      <c r="J124" s="19"/>
      <c r="K124" s="19"/>
      <c r="L124" s="19"/>
      <c r="M124" s="19"/>
      <c r="N124" s="19"/>
      <c r="O124" s="19"/>
      <c r="P124" s="19"/>
    </row>
    <row r="125" spans="1:16" x14ac:dyDescent="0.25">
      <c r="A125" s="16" t="s">
        <v>52</v>
      </c>
      <c r="B125" s="4">
        <v>99540</v>
      </c>
      <c r="C125" s="4">
        <v>99995</v>
      </c>
      <c r="D125" s="4"/>
      <c r="E125" s="4"/>
      <c r="F125" s="4">
        <v>155433</v>
      </c>
      <c r="G125" s="19"/>
      <c r="H125" s="19"/>
      <c r="I125" s="19"/>
      <c r="J125" s="19"/>
      <c r="K125" s="19"/>
      <c r="L125" s="19"/>
      <c r="M125" s="19"/>
      <c r="N125" s="19"/>
      <c r="O125" s="19"/>
      <c r="P125" s="19"/>
    </row>
    <row r="126" spans="1:16" x14ac:dyDescent="0.25">
      <c r="A126" s="16" t="s">
        <v>53</v>
      </c>
      <c r="B126" s="4">
        <v>58789</v>
      </c>
      <c r="C126" s="4">
        <v>88700</v>
      </c>
      <c r="D126" s="4"/>
      <c r="E126" s="4"/>
      <c r="F126" s="4">
        <v>118042</v>
      </c>
      <c r="G126" s="19"/>
      <c r="H126" s="19"/>
      <c r="I126" s="19"/>
      <c r="J126" s="19"/>
      <c r="K126" s="19"/>
      <c r="L126" s="19"/>
      <c r="M126" s="19"/>
      <c r="N126" s="19"/>
      <c r="O126" s="19"/>
      <c r="P126" s="19"/>
    </row>
    <row r="127" spans="1:16" x14ac:dyDescent="0.25">
      <c r="A127" s="16" t="s">
        <v>54</v>
      </c>
      <c r="B127" s="4">
        <v>43957</v>
      </c>
      <c r="C127" s="4">
        <v>47695</v>
      </c>
      <c r="D127" s="4"/>
      <c r="E127" s="4"/>
      <c r="F127" s="4">
        <v>71508</v>
      </c>
      <c r="G127" s="19"/>
      <c r="H127" s="19"/>
      <c r="I127" s="19"/>
      <c r="J127" s="19"/>
      <c r="K127" s="19"/>
      <c r="L127" s="19"/>
      <c r="M127" s="19"/>
      <c r="N127" s="19"/>
      <c r="O127" s="19"/>
      <c r="P127" s="19"/>
    </row>
    <row r="128" spans="1:16" x14ac:dyDescent="0.25">
      <c r="A128" s="17" t="s">
        <v>60</v>
      </c>
      <c r="B128">
        <f>SUM(B112:B125)</f>
        <v>4267357</v>
      </c>
      <c r="C128">
        <f t="shared" ref="C128:F128" si="19">SUM(C112:C125)</f>
        <v>4826100</v>
      </c>
      <c r="D128">
        <v>0</v>
      </c>
      <c r="E128">
        <v>0</v>
      </c>
      <c r="F128">
        <f t="shared" si="19"/>
        <v>5647744</v>
      </c>
      <c r="G128" s="19"/>
      <c r="H128" s="19"/>
      <c r="I128" s="19"/>
      <c r="J128" s="19"/>
      <c r="K128" s="19"/>
      <c r="L128" s="19"/>
      <c r="M128" s="19"/>
      <c r="N128" s="19"/>
      <c r="O128" s="19"/>
      <c r="P128" s="19"/>
    </row>
    <row r="129" spans="1:27" ht="60" x14ac:dyDescent="0.25">
      <c r="A129" s="26" t="s">
        <v>63</v>
      </c>
      <c r="B129">
        <f>B108+B128</f>
        <v>8080136</v>
      </c>
      <c r="C129">
        <f t="shared" ref="C129:F129" si="20">C108+C128</f>
        <v>9143898</v>
      </c>
      <c r="D129">
        <f t="shared" si="20"/>
        <v>9934922</v>
      </c>
      <c r="E129">
        <f t="shared" si="20"/>
        <v>10757890</v>
      </c>
      <c r="F129">
        <f t="shared" si="20"/>
        <v>10907774</v>
      </c>
    </row>
    <row r="130" spans="1:27" ht="75" x14ac:dyDescent="0.25">
      <c r="A130" s="26" t="s">
        <v>64</v>
      </c>
      <c r="B130" s="1">
        <f>B129/1000</f>
        <v>8080.1360000000004</v>
      </c>
      <c r="C130" s="1">
        <f t="shared" ref="C130:F130" si="21">C129/1000</f>
        <v>9143.8979999999992</v>
      </c>
      <c r="D130" s="1">
        <f t="shared" si="21"/>
        <v>9934.9220000000005</v>
      </c>
      <c r="E130" s="1">
        <f t="shared" si="21"/>
        <v>10757.89</v>
      </c>
      <c r="F130" s="1">
        <f t="shared" si="21"/>
        <v>10907.773999999999</v>
      </c>
    </row>
    <row r="133" spans="1:27" x14ac:dyDescent="0.25">
      <c r="A133" s="47" t="s">
        <v>79</v>
      </c>
      <c r="B133" s="47"/>
      <c r="C133" s="47"/>
      <c r="D133" s="47"/>
      <c r="E133" s="47"/>
      <c r="F133" s="47"/>
      <c r="G133" s="47"/>
      <c r="H133" s="47"/>
      <c r="I133" s="1"/>
      <c r="J133" s="1"/>
      <c r="K133" s="1"/>
      <c r="L133" s="1"/>
      <c r="M133" s="1"/>
      <c r="N133" s="1"/>
      <c r="O133" s="1"/>
      <c r="P133" s="1"/>
      <c r="Q133" s="1"/>
      <c r="R133" s="1"/>
      <c r="S133" s="1"/>
      <c r="T133" s="1"/>
      <c r="U133" s="1"/>
      <c r="V133" s="1"/>
      <c r="W133" s="1"/>
      <c r="X133" s="1"/>
      <c r="Y133" s="1"/>
      <c r="Z133" s="1"/>
      <c r="AA133" s="1"/>
    </row>
    <row r="134" spans="1:27" x14ac:dyDescent="0.25">
      <c r="A134" s="23" t="s">
        <v>82</v>
      </c>
      <c r="B134" s="22"/>
      <c r="C134" s="22"/>
      <c r="D134" s="22"/>
      <c r="E134" s="22"/>
      <c r="F134" s="22"/>
      <c r="G134" s="22"/>
      <c r="H134" s="22"/>
      <c r="I134" s="1"/>
      <c r="J134" s="1"/>
      <c r="K134" s="1"/>
      <c r="L134" s="1"/>
      <c r="M134" s="1"/>
      <c r="N134" s="1"/>
      <c r="O134" s="1"/>
      <c r="P134" s="1"/>
      <c r="Q134" s="1"/>
      <c r="R134" s="1"/>
      <c r="S134" s="1"/>
      <c r="T134" s="1"/>
      <c r="U134" s="1"/>
      <c r="V134" s="1"/>
      <c r="W134" s="1"/>
      <c r="X134" s="1"/>
      <c r="Y134" s="1"/>
      <c r="Z134" s="1"/>
      <c r="AA134" s="1"/>
    </row>
    <row r="135" spans="1:27" x14ac:dyDescent="0.25">
      <c r="A135" s="4"/>
      <c r="B135" s="24">
        <v>2002</v>
      </c>
      <c r="C135" s="24">
        <f t="shared" ref="C135:S135" si="22">B135+1</f>
        <v>2003</v>
      </c>
      <c r="D135" s="24">
        <f t="shared" si="22"/>
        <v>2004</v>
      </c>
      <c r="E135" s="24">
        <f t="shared" si="22"/>
        <v>2005</v>
      </c>
      <c r="F135" s="24">
        <f t="shared" si="22"/>
        <v>2006</v>
      </c>
      <c r="G135" s="24">
        <f t="shared" si="22"/>
        <v>2007</v>
      </c>
      <c r="H135" s="24">
        <f t="shared" si="22"/>
        <v>2008</v>
      </c>
      <c r="I135" s="24">
        <f t="shared" si="22"/>
        <v>2009</v>
      </c>
      <c r="J135" s="24">
        <f t="shared" si="22"/>
        <v>2010</v>
      </c>
      <c r="K135" s="24">
        <f t="shared" si="22"/>
        <v>2011</v>
      </c>
      <c r="L135" s="24">
        <f t="shared" si="22"/>
        <v>2012</v>
      </c>
      <c r="M135" s="24">
        <f t="shared" si="22"/>
        <v>2013</v>
      </c>
      <c r="N135" s="24">
        <f t="shared" si="22"/>
        <v>2014</v>
      </c>
      <c r="O135" s="24">
        <f t="shared" si="22"/>
        <v>2015</v>
      </c>
      <c r="P135" s="24">
        <f t="shared" si="22"/>
        <v>2016</v>
      </c>
      <c r="Q135" s="24">
        <f t="shared" si="22"/>
        <v>2017</v>
      </c>
      <c r="R135" s="24">
        <f t="shared" si="22"/>
        <v>2018</v>
      </c>
      <c r="S135" s="24">
        <f t="shared" si="22"/>
        <v>2019</v>
      </c>
    </row>
    <row r="136" spans="1:27" x14ac:dyDescent="0.25">
      <c r="A136" s="7" t="s">
        <v>68</v>
      </c>
      <c r="B136" s="29">
        <v>20.8</v>
      </c>
      <c r="C136" s="30">
        <v>20.7</v>
      </c>
      <c r="D136" s="30">
        <v>20.6</v>
      </c>
      <c r="E136" s="30">
        <v>20.5</v>
      </c>
      <c r="F136" s="30">
        <v>20.399999999999999</v>
      </c>
      <c r="G136" s="31">
        <v>20.3</v>
      </c>
      <c r="H136" s="31">
        <v>20.2</v>
      </c>
      <c r="I136" s="31">
        <v>20.100000000000001</v>
      </c>
      <c r="J136" s="31">
        <v>20</v>
      </c>
      <c r="K136" s="31">
        <v>19.8</v>
      </c>
      <c r="L136" s="31">
        <v>19.8</v>
      </c>
      <c r="M136" s="31">
        <v>19.7</v>
      </c>
      <c r="N136" s="31">
        <v>19.600000000000001</v>
      </c>
      <c r="O136" s="31">
        <v>19.5</v>
      </c>
      <c r="P136" s="31">
        <v>19.399999999999999</v>
      </c>
      <c r="Q136" s="32">
        <v>19.3</v>
      </c>
      <c r="R136" s="32">
        <v>19.3</v>
      </c>
      <c r="S136" s="32">
        <v>19.2</v>
      </c>
    </row>
    <row r="137" spans="1:27" x14ac:dyDescent="0.25">
      <c r="A137" s="7" t="s">
        <v>69</v>
      </c>
      <c r="B137" s="4">
        <f>B136/100</f>
        <v>0.20800000000000002</v>
      </c>
      <c r="C137" s="4">
        <f t="shared" ref="C137:S137" si="23">C136/100</f>
        <v>0.20699999999999999</v>
      </c>
      <c r="D137" s="4">
        <f t="shared" si="23"/>
        <v>0.20600000000000002</v>
      </c>
      <c r="E137" s="4">
        <f t="shared" si="23"/>
        <v>0.20499999999999999</v>
      </c>
      <c r="F137" s="4">
        <f t="shared" si="23"/>
        <v>0.20399999999999999</v>
      </c>
      <c r="G137" s="4">
        <f t="shared" si="23"/>
        <v>0.20300000000000001</v>
      </c>
      <c r="H137" s="4">
        <f t="shared" si="23"/>
        <v>0.20199999999999999</v>
      </c>
      <c r="I137" s="4">
        <f t="shared" si="23"/>
        <v>0.20100000000000001</v>
      </c>
      <c r="J137" s="4">
        <f t="shared" si="23"/>
        <v>0.2</v>
      </c>
      <c r="K137" s="4">
        <f t="shared" si="23"/>
        <v>0.19800000000000001</v>
      </c>
      <c r="L137" s="4">
        <f t="shared" si="23"/>
        <v>0.19800000000000001</v>
      </c>
      <c r="M137" s="4">
        <f t="shared" si="23"/>
        <v>0.19699999999999998</v>
      </c>
      <c r="N137" s="4">
        <f t="shared" si="23"/>
        <v>0.19600000000000001</v>
      </c>
      <c r="O137" s="4">
        <f t="shared" si="23"/>
        <v>0.19500000000000001</v>
      </c>
      <c r="P137" s="4">
        <f t="shared" si="23"/>
        <v>0.19399999999999998</v>
      </c>
      <c r="Q137" s="4">
        <f t="shared" si="23"/>
        <v>0.193</v>
      </c>
      <c r="R137" s="4">
        <f t="shared" si="23"/>
        <v>0.193</v>
      </c>
      <c r="S137" s="4">
        <f t="shared" si="23"/>
        <v>0.192</v>
      </c>
    </row>
    <row r="138" spans="1:27" ht="120" x14ac:dyDescent="0.25">
      <c r="A138" s="33" t="s">
        <v>70</v>
      </c>
      <c r="E138">
        <f>E137*M77</f>
        <v>9547.67</v>
      </c>
      <c r="J138">
        <f>J137*N77</f>
        <v>9952.8000000000011</v>
      </c>
      <c r="O138">
        <f>O137*O77</f>
        <v>10473.450000000001</v>
      </c>
      <c r="S138">
        <f>S137*P77</f>
        <v>11022.912</v>
      </c>
    </row>
    <row r="139" spans="1:27" x14ac:dyDescent="0.25">
      <c r="A139" s="33"/>
    </row>
    <row r="141" spans="1:27" x14ac:dyDescent="0.25">
      <c r="A141" s="7" t="s">
        <v>71</v>
      </c>
      <c r="B141" s="7" t="s">
        <v>72</v>
      </c>
    </row>
    <row r="142" spans="1:27" x14ac:dyDescent="0.25">
      <c r="A142" s="4">
        <v>214.57</v>
      </c>
      <c r="B142" s="4">
        <f>AD143-0.0968</f>
        <v>-9.6799999999999997E-2</v>
      </c>
    </row>
    <row r="144" spans="1:27" x14ac:dyDescent="0.25">
      <c r="A144" s="4"/>
      <c r="B144" s="4"/>
      <c r="C144" s="35">
        <v>2025</v>
      </c>
      <c r="D144" s="35">
        <v>2030</v>
      </c>
      <c r="E144" s="35">
        <v>2035</v>
      </c>
      <c r="F144" s="35">
        <v>2040</v>
      </c>
      <c r="G144" s="35">
        <v>2045</v>
      </c>
      <c r="H144" s="35">
        <v>2050</v>
      </c>
      <c r="I144" s="35">
        <v>2055</v>
      </c>
      <c r="J144" s="35">
        <v>2060</v>
      </c>
      <c r="K144" s="35">
        <v>2065</v>
      </c>
      <c r="L144" s="35">
        <v>2070</v>
      </c>
      <c r="M144" s="35">
        <v>2075</v>
      </c>
      <c r="N144" s="35">
        <v>2080</v>
      </c>
      <c r="O144" s="35">
        <v>2085</v>
      </c>
      <c r="P144" s="35">
        <v>2090</v>
      </c>
      <c r="Q144" s="35">
        <v>2095</v>
      </c>
      <c r="R144" s="35">
        <v>2100</v>
      </c>
    </row>
    <row r="145" spans="1:48" ht="75.95" customHeight="1" x14ac:dyDescent="0.25">
      <c r="A145" s="63" t="s">
        <v>73</v>
      </c>
      <c r="B145" s="38" t="s">
        <v>74</v>
      </c>
      <c r="C145" s="37">
        <f t="shared" ref="C145:R145" si="24">(($B142*C144+$A142)/100)*B83</f>
        <v>11232.769782500007</v>
      </c>
      <c r="D145" s="37">
        <f t="shared" si="24"/>
        <v>11438.18222328</v>
      </c>
      <c r="E145" s="37">
        <f t="shared" si="24"/>
        <v>11561.455342979998</v>
      </c>
      <c r="F145" s="37">
        <f t="shared" si="24"/>
        <v>11601.144488280008</v>
      </c>
      <c r="G145" s="37">
        <f t="shared" si="24"/>
        <v>11555.878831380005</v>
      </c>
      <c r="H145" s="37">
        <f t="shared" si="24"/>
        <v>11423.608762499996</v>
      </c>
      <c r="I145" s="37">
        <f t="shared" si="24"/>
        <v>11172.059938899991</v>
      </c>
      <c r="J145" s="37">
        <f t="shared" si="24"/>
        <v>10849.798171380005</v>
      </c>
      <c r="K145" s="37">
        <f t="shared" si="24"/>
        <v>10527.866247959999</v>
      </c>
      <c r="L145" s="37">
        <f t="shared" si="24"/>
        <v>10211.048344719989</v>
      </c>
      <c r="M145" s="37">
        <f t="shared" si="24"/>
        <v>9871.7309883000053</v>
      </c>
      <c r="N145" s="37">
        <f t="shared" si="24"/>
        <v>9465.8934329200001</v>
      </c>
      <c r="O145" s="37">
        <f t="shared" si="24"/>
        <v>9025.2317390799908</v>
      </c>
      <c r="P145" s="37">
        <f t="shared" si="24"/>
        <v>8586.6460133400069</v>
      </c>
      <c r="Q145" s="37">
        <f t="shared" si="24"/>
        <v>8154.376048420002</v>
      </c>
      <c r="R145" s="37">
        <f t="shared" si="24"/>
        <v>7726.0072344999935</v>
      </c>
    </row>
    <row r="146" spans="1:48" ht="45" x14ac:dyDescent="0.25">
      <c r="A146" s="63"/>
      <c r="B146" s="38" t="s">
        <v>75</v>
      </c>
      <c r="C146" s="34">
        <f>$S137*B83</f>
        <v>11626.37088</v>
      </c>
      <c r="D146" s="34">
        <f t="shared" ref="D146:R146" si="25">$S137*C83</f>
        <v>12156.155135999999</v>
      </c>
      <c r="E146" s="34">
        <f t="shared" si="25"/>
        <v>12625.409088000002</v>
      </c>
      <c r="F146" s="34">
        <f t="shared" si="25"/>
        <v>13027.370112000001</v>
      </c>
      <c r="G146" s="34">
        <f t="shared" si="25"/>
        <v>13354.572864000002</v>
      </c>
      <c r="H146" s="34">
        <f t="shared" si="25"/>
        <v>13597.848</v>
      </c>
      <c r="I146" s="34">
        <f t="shared" si="25"/>
        <v>13709.80128</v>
      </c>
      <c r="J146" s="34">
        <f t="shared" si="25"/>
        <v>13739.356608000002</v>
      </c>
      <c r="K146" s="34">
        <f t="shared" si="25"/>
        <v>13771.292544000002</v>
      </c>
      <c r="L146" s="34">
        <f t="shared" si="25"/>
        <v>13812.324095999998</v>
      </c>
      <c r="M146" s="34">
        <f t="shared" si="25"/>
        <v>13824.743615999998</v>
      </c>
      <c r="N146" s="34">
        <f t="shared" si="25"/>
        <v>13741.505664</v>
      </c>
      <c r="O146" s="34">
        <f t="shared" si="25"/>
        <v>13599.470207999999</v>
      </c>
      <c r="P146" s="34">
        <f t="shared" si="25"/>
        <v>13449.470016000001</v>
      </c>
      <c r="Q146" s="34">
        <f t="shared" si="25"/>
        <v>13297.436736000001</v>
      </c>
      <c r="R146" s="34">
        <f t="shared" si="25"/>
        <v>13139.002559999999</v>
      </c>
    </row>
    <row r="149" spans="1:48" x14ac:dyDescent="0.25">
      <c r="A149" s="52" t="s">
        <v>89</v>
      </c>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48" x14ac:dyDescent="0.25">
      <c r="A150" s="70" t="s">
        <v>35</v>
      </c>
      <c r="B150" s="70"/>
      <c r="C150" s="70"/>
      <c r="D150" s="70"/>
      <c r="E150" s="70"/>
      <c r="F150" s="70"/>
      <c r="G150" s="70"/>
      <c r="H150" s="70"/>
      <c r="I150" s="1"/>
      <c r="J150" s="1"/>
      <c r="K150" s="1"/>
      <c r="L150" s="1"/>
      <c r="M150" s="1"/>
      <c r="N150" s="1"/>
      <c r="O150" s="1"/>
      <c r="P150" s="1"/>
      <c r="Q150" s="1"/>
      <c r="R150" s="1"/>
      <c r="S150" s="1"/>
      <c r="T150" s="1"/>
      <c r="U150" s="1"/>
      <c r="V150" s="1"/>
      <c r="W150" s="1"/>
      <c r="X150" s="1"/>
      <c r="Y150" s="1"/>
      <c r="Z150" s="1"/>
      <c r="AA150" s="1"/>
    </row>
    <row r="151" spans="1:48" x14ac:dyDescent="0.25">
      <c r="A151" s="23" t="s">
        <v>82</v>
      </c>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48" x14ac:dyDescent="0.25">
      <c r="A152" s="23" t="s">
        <v>92</v>
      </c>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48" ht="63" customHeight="1" x14ac:dyDescent="0.25">
      <c r="A153" s="59" t="s">
        <v>56</v>
      </c>
      <c r="B153" s="59"/>
      <c r="C153" s="59"/>
      <c r="D153" s="59"/>
      <c r="E153" s="59"/>
      <c r="F153" s="59"/>
      <c r="G153" s="59"/>
      <c r="H153" s="59"/>
      <c r="I153" s="59"/>
      <c r="J153" s="59"/>
      <c r="K153" s="59"/>
      <c r="L153" s="41"/>
      <c r="O153" s="64" t="s">
        <v>90</v>
      </c>
      <c r="P153" s="64"/>
      <c r="AC153" s="74" t="s">
        <v>93</v>
      </c>
      <c r="AD153" s="75"/>
      <c r="AE153" s="76"/>
      <c r="AG153" s="33"/>
    </row>
    <row r="154" spans="1:48" x14ac:dyDescent="0.25">
      <c r="A154" s="7" t="s">
        <v>78</v>
      </c>
      <c r="B154" s="7">
        <v>1950</v>
      </c>
      <c r="C154" s="7">
        <v>1955</v>
      </c>
      <c r="D154" s="7">
        <v>1960</v>
      </c>
      <c r="E154" s="7">
        <v>1965</v>
      </c>
      <c r="F154" s="7">
        <v>1970</v>
      </c>
      <c r="G154" s="7">
        <v>1975</v>
      </c>
      <c r="H154" s="7">
        <v>1980</v>
      </c>
      <c r="I154" s="7">
        <v>1985</v>
      </c>
      <c r="J154" s="7">
        <v>1990</v>
      </c>
      <c r="K154" s="7">
        <v>1995</v>
      </c>
      <c r="M154" s="27">
        <v>1925</v>
      </c>
      <c r="O154" s="7" t="s">
        <v>76</v>
      </c>
      <c r="P154" s="7" t="s">
        <v>77</v>
      </c>
      <c r="AC154" s="77"/>
      <c r="AD154" s="78"/>
      <c r="AE154" s="79"/>
      <c r="AG154" s="33"/>
    </row>
    <row r="155" spans="1:48" ht="15" customHeight="1" x14ac:dyDescent="0.25">
      <c r="A155" s="16" t="s">
        <v>39</v>
      </c>
      <c r="B155" s="4">
        <f t="shared" ref="B155:K155" si="26">(($AD$179*B$154+$AC$179)/100)*B40</f>
        <v>309.92611764705879</v>
      </c>
      <c r="C155" s="4">
        <f t="shared" si="26"/>
        <v>372.6569411764707</v>
      </c>
      <c r="D155" s="4">
        <f t="shared" si="26"/>
        <v>410.91976470588264</v>
      </c>
      <c r="E155" s="4">
        <f t="shared" si="26"/>
        <v>448.94400000000047</v>
      </c>
      <c r="F155" s="4">
        <f t="shared" si="26"/>
        <v>485.68917647058896</v>
      </c>
      <c r="G155" s="4">
        <f t="shared" si="26"/>
        <v>533.17270588235272</v>
      </c>
      <c r="H155" s="4">
        <f t="shared" si="26"/>
        <v>573.19835294117649</v>
      </c>
      <c r="I155" s="4">
        <f t="shared" si="26"/>
        <v>644.55200000000025</v>
      </c>
      <c r="J155" s="4">
        <f t="shared" si="26"/>
        <v>657.91435294117707</v>
      </c>
      <c r="K155" s="4">
        <f t="shared" si="26"/>
        <v>598.73505882353027</v>
      </c>
      <c r="M155" s="53">
        <f>O155*EXP($M$154*P155)</f>
        <v>232.1932206268018</v>
      </c>
      <c r="O155" s="39">
        <f>EXP(INDEX(LINEST(LN(B155:K155),B$154:K$154),2))</f>
        <v>1.6223257829010491E-11</v>
      </c>
      <c r="P155" s="40">
        <f>INDEX(LINEST(LN(B155:K155),B$154:K$154),1)</f>
        <v>1.5736179276566228E-2</v>
      </c>
      <c r="AC155" s="80"/>
      <c r="AD155" s="81"/>
      <c r="AE155" s="82"/>
      <c r="AG155" s="49"/>
      <c r="AH155" s="49"/>
      <c r="AI155" s="49"/>
      <c r="AJ155" s="49"/>
      <c r="AK155" s="49"/>
      <c r="AL155" s="49"/>
      <c r="AM155" s="49"/>
      <c r="AN155" s="49"/>
      <c r="AO155" s="49"/>
      <c r="AP155" s="49"/>
      <c r="AQ155" s="49"/>
      <c r="AR155" s="49"/>
      <c r="AS155" s="49"/>
      <c r="AT155" s="49"/>
      <c r="AU155" s="49"/>
      <c r="AV155" s="49"/>
    </row>
    <row r="156" spans="1:48" x14ac:dyDescent="0.25">
      <c r="A156" s="16" t="s">
        <v>40</v>
      </c>
      <c r="B156" s="4">
        <f t="shared" ref="B156:K156" si="27">(($AD$179*B$154+$AC$179)/100)*B41</f>
        <v>261.02258823529411</v>
      </c>
      <c r="C156" s="4">
        <f t="shared" si="27"/>
        <v>275.10588235294125</v>
      </c>
      <c r="D156" s="4">
        <f t="shared" si="27"/>
        <v>336.31223529411784</v>
      </c>
      <c r="E156" s="4">
        <f t="shared" si="27"/>
        <v>373.93270588235333</v>
      </c>
      <c r="F156" s="4">
        <f t="shared" si="27"/>
        <v>412.33129411764764</v>
      </c>
      <c r="G156" s="4">
        <f t="shared" si="27"/>
        <v>451.45129411764685</v>
      </c>
      <c r="H156" s="4">
        <f t="shared" si="27"/>
        <v>500.42752941176474</v>
      </c>
      <c r="I156" s="4">
        <f t="shared" si="27"/>
        <v>542.62400000000025</v>
      </c>
      <c r="J156" s="4">
        <f t="shared" si="27"/>
        <v>610.68070588235344</v>
      </c>
      <c r="K156" s="4">
        <f t="shared" si="27"/>
        <v>625.12941176470679</v>
      </c>
      <c r="M156" s="53">
        <f t="shared" ref="M156:M170" si="28">O156*EXP($M$154*P156)</f>
        <v>159.98119086849147</v>
      </c>
      <c r="O156" s="39">
        <f t="shared" ref="O156:O170" si="29">EXP(INDEX(LINEST(LN(B156:K156),B$154:K$154),2))</f>
        <v>1.5169253608374585E-15</v>
      </c>
      <c r="P156" s="40">
        <f t="shared" ref="P156:P170" si="30">INDEX(LINEST(LN(B156:K156),B$154:K$154),1)</f>
        <v>2.0362154363027178E-2</v>
      </c>
      <c r="AC156" s="4"/>
      <c r="AD156" s="24">
        <v>2002</v>
      </c>
      <c r="AE156" s="24">
        <v>2019</v>
      </c>
      <c r="AG156" s="21"/>
      <c r="AH156" s="21"/>
      <c r="AI156" s="21"/>
      <c r="AJ156" s="21"/>
      <c r="AK156" s="21"/>
      <c r="AL156" s="21"/>
      <c r="AM156" s="21"/>
      <c r="AN156" s="21"/>
      <c r="AO156" s="21"/>
      <c r="AP156" s="21"/>
      <c r="AQ156" s="21"/>
      <c r="AR156" s="21"/>
      <c r="AS156" s="21"/>
      <c r="AT156" s="21"/>
      <c r="AU156" s="21"/>
      <c r="AV156" s="19"/>
    </row>
    <row r="157" spans="1:48" x14ac:dyDescent="0.25">
      <c r="A157" s="16" t="s">
        <v>41</v>
      </c>
      <c r="B157" s="4">
        <f t="shared" ref="B157:K157" si="31">(($AD$179*B$154+$AC$179)/100)*B42</f>
        <v>227.09576470588235</v>
      </c>
      <c r="C157" s="4">
        <f t="shared" si="31"/>
        <v>245.66211764705889</v>
      </c>
      <c r="D157" s="4">
        <f t="shared" si="31"/>
        <v>259.96964705882368</v>
      </c>
      <c r="E157" s="4">
        <f t="shared" si="31"/>
        <v>318.58729411764739</v>
      </c>
      <c r="F157" s="4">
        <f t="shared" si="31"/>
        <v>355.60847058823583</v>
      </c>
      <c r="G157" s="4">
        <f t="shared" si="31"/>
        <v>393.53223529411747</v>
      </c>
      <c r="H157" s="4">
        <f t="shared" si="31"/>
        <v>430.98776470588234</v>
      </c>
      <c r="I157" s="4">
        <f t="shared" si="31"/>
        <v>478.39200000000022</v>
      </c>
      <c r="J157" s="4">
        <f t="shared" si="31"/>
        <v>517.89176470588279</v>
      </c>
      <c r="K157" s="4">
        <f t="shared" si="31"/>
        <v>584.14870588235374</v>
      </c>
      <c r="M157" s="53">
        <f t="shared" si="28"/>
        <v>130.60416798656604</v>
      </c>
      <c r="O157" s="39">
        <f t="shared" si="29"/>
        <v>1.2519462023368833E-16</v>
      </c>
      <c r="P157" s="40">
        <f t="shared" si="30"/>
        <v>2.1552640683637249E-2</v>
      </c>
      <c r="AC157" s="7" t="s">
        <v>68</v>
      </c>
      <c r="AD157" s="29">
        <v>22</v>
      </c>
      <c r="AE157" s="32">
        <v>19.2</v>
      </c>
      <c r="AG157" s="56"/>
      <c r="AH157" s="56"/>
      <c r="AI157" s="56"/>
      <c r="AJ157" s="57"/>
      <c r="AK157" s="57"/>
      <c r="AL157" s="57"/>
      <c r="AM157" s="57"/>
      <c r="AN157" s="57"/>
      <c r="AO157" s="57"/>
      <c r="AP157" s="57"/>
      <c r="AQ157" s="57"/>
      <c r="AR157" s="57"/>
      <c r="AS157" s="57"/>
      <c r="AT157" s="58"/>
      <c r="AU157" s="58"/>
      <c r="AV157" s="19"/>
    </row>
    <row r="158" spans="1:48" x14ac:dyDescent="0.25">
      <c r="A158" s="16" t="s">
        <v>42</v>
      </c>
      <c r="B158" s="4">
        <f t="shared" ref="B158:K158" si="32">(($AD$179*B$154+$AC$179)/100)*B43</f>
        <v>209.67388235294115</v>
      </c>
      <c r="C158" s="4">
        <f t="shared" si="32"/>
        <v>215.32611764705888</v>
      </c>
      <c r="D158" s="4">
        <f t="shared" si="32"/>
        <v>233.36541176470604</v>
      </c>
      <c r="E158" s="4">
        <f t="shared" si="32"/>
        <v>248.63294117647084</v>
      </c>
      <c r="F158" s="4">
        <f t="shared" si="32"/>
        <v>305.43058823529458</v>
      </c>
      <c r="G158" s="4">
        <f t="shared" si="32"/>
        <v>340.90258823529399</v>
      </c>
      <c r="H158" s="4">
        <f t="shared" si="32"/>
        <v>376.6658823529412</v>
      </c>
      <c r="I158" s="4">
        <f t="shared" si="32"/>
        <v>413.41600000000017</v>
      </c>
      <c r="J158" s="4">
        <f t="shared" si="32"/>
        <v>456.27223529411805</v>
      </c>
      <c r="K158" s="4">
        <f t="shared" si="32"/>
        <v>498.01976470588306</v>
      </c>
      <c r="M158" s="53">
        <f t="shared" si="28"/>
        <v>116.66380924930885</v>
      </c>
      <c r="O158" s="39">
        <f t="shared" si="29"/>
        <v>3.7922061918157625E-16</v>
      </c>
      <c r="P158" s="40">
        <f t="shared" si="30"/>
        <v>2.0918290858637941E-2</v>
      </c>
      <c r="AC158" s="7" t="s">
        <v>69</v>
      </c>
      <c r="AD158" s="4">
        <f>AD157/100</f>
        <v>0.22</v>
      </c>
      <c r="AE158" s="4">
        <f>AE157/100</f>
        <v>0.192</v>
      </c>
      <c r="AG158" s="19"/>
      <c r="AH158" s="19"/>
      <c r="AI158" s="19"/>
      <c r="AJ158" s="19"/>
      <c r="AK158" s="19"/>
      <c r="AL158" s="19"/>
      <c r="AM158" s="19"/>
      <c r="AN158" s="19"/>
      <c r="AO158" s="19"/>
      <c r="AP158" s="19"/>
      <c r="AQ158" s="19"/>
      <c r="AR158" s="19"/>
      <c r="AS158" s="19"/>
      <c r="AT158" s="19"/>
      <c r="AU158" s="19"/>
      <c r="AV158" s="19"/>
    </row>
    <row r="159" spans="1:48" x14ac:dyDescent="0.25">
      <c r="A159" s="16" t="s">
        <v>43</v>
      </c>
      <c r="B159" s="4">
        <f t="shared" ref="B159:K159" si="33">(($AD$179*B$154+$AC$179)/100)*B44</f>
        <v>189.50117647058821</v>
      </c>
      <c r="C159" s="4">
        <f t="shared" si="33"/>
        <v>196.88658823529417</v>
      </c>
      <c r="D159" s="4">
        <f t="shared" si="33"/>
        <v>203.00188235294129</v>
      </c>
      <c r="E159" s="4">
        <f t="shared" si="33"/>
        <v>223.34823529411787</v>
      </c>
      <c r="F159" s="4">
        <f t="shared" si="33"/>
        <v>239.98117647058859</v>
      </c>
      <c r="G159" s="4">
        <f t="shared" si="33"/>
        <v>293.56235294117636</v>
      </c>
      <c r="H159" s="4">
        <f t="shared" si="33"/>
        <v>324.90635294117646</v>
      </c>
      <c r="I159" s="4">
        <f t="shared" si="33"/>
        <v>360.84000000000015</v>
      </c>
      <c r="J159" s="4">
        <f t="shared" si="33"/>
        <v>390.57670588235328</v>
      </c>
      <c r="K159" s="4">
        <f t="shared" si="33"/>
        <v>441.75811764705946</v>
      </c>
      <c r="M159" s="53">
        <f t="shared" si="28"/>
        <v>105.38452275663238</v>
      </c>
      <c r="O159" s="39">
        <f t="shared" si="29"/>
        <v>1.5367056331964321E-15</v>
      </c>
      <c r="P159" s="40">
        <f t="shared" si="30"/>
        <v>2.0138572078686672E-2</v>
      </c>
    </row>
    <row r="160" spans="1:48" x14ac:dyDescent="0.25">
      <c r="A160" s="16" t="s">
        <v>44</v>
      </c>
      <c r="B160" s="4">
        <f t="shared" ref="B160:K160" si="34">(($AD$179*B$154+$AC$179)/100)*B45</f>
        <v>165.66070588235291</v>
      </c>
      <c r="C160" s="4">
        <f t="shared" si="34"/>
        <v>176.3651764705883</v>
      </c>
      <c r="D160" s="4">
        <f t="shared" si="34"/>
        <v>184.20541176470601</v>
      </c>
      <c r="E160" s="4">
        <f t="shared" si="34"/>
        <v>193.28752941176489</v>
      </c>
      <c r="F160" s="4">
        <f t="shared" si="34"/>
        <v>216.25576470588268</v>
      </c>
      <c r="G160" s="4">
        <f t="shared" si="34"/>
        <v>232.46964705882343</v>
      </c>
      <c r="H160" s="4">
        <f t="shared" si="34"/>
        <v>279.04023529411762</v>
      </c>
      <c r="I160" s="4">
        <f t="shared" si="34"/>
        <v>311.98400000000015</v>
      </c>
      <c r="J160" s="4">
        <f t="shared" si="34"/>
        <v>338.78752941176504</v>
      </c>
      <c r="K160" s="4">
        <f t="shared" si="34"/>
        <v>381.09741176470641</v>
      </c>
      <c r="M160" s="53">
        <f t="shared" si="28"/>
        <v>95.487192629204486</v>
      </c>
      <c r="O160" s="39">
        <f t="shared" si="29"/>
        <v>7.7960355803170286E-15</v>
      </c>
      <c r="P160" s="40">
        <f t="shared" si="30"/>
        <v>1.9243715937275228E-2</v>
      </c>
    </row>
    <row r="161" spans="1:16" x14ac:dyDescent="0.25">
      <c r="A161" s="16" t="s">
        <v>45</v>
      </c>
      <c r="B161" s="4">
        <f t="shared" ref="B161:K161" si="35">(($AD$179*B$154+$AC$179)/100)*B46</f>
        <v>150.37835294117644</v>
      </c>
      <c r="C161" s="4">
        <f t="shared" si="35"/>
        <v>153.46447058823534</v>
      </c>
      <c r="D161" s="4">
        <f t="shared" si="35"/>
        <v>164.25223529411775</v>
      </c>
      <c r="E161" s="4">
        <f t="shared" si="35"/>
        <v>174.18352941176488</v>
      </c>
      <c r="F161" s="4">
        <f t="shared" si="35"/>
        <v>186.80352941176497</v>
      </c>
      <c r="G161" s="4">
        <f t="shared" si="35"/>
        <v>209.72517647058814</v>
      </c>
      <c r="H161" s="4">
        <f t="shared" si="35"/>
        <v>220.61858823529411</v>
      </c>
      <c r="I161" s="4">
        <f t="shared" si="35"/>
        <v>267.84000000000015</v>
      </c>
      <c r="J161" s="4">
        <f t="shared" si="35"/>
        <v>291.31411764705911</v>
      </c>
      <c r="K161" s="4">
        <f t="shared" si="35"/>
        <v>329.92941176470634</v>
      </c>
      <c r="M161" s="53">
        <f t="shared" si="28"/>
        <v>88.295901522314608</v>
      </c>
      <c r="O161" s="39">
        <f t="shared" si="29"/>
        <v>8.3221231715224776E-14</v>
      </c>
      <c r="P161" s="40">
        <f t="shared" si="30"/>
        <v>1.79729701724211E-2</v>
      </c>
    </row>
    <row r="162" spans="1:16" x14ac:dyDescent="0.25">
      <c r="A162" s="16" t="s">
        <v>46</v>
      </c>
      <c r="B162" s="4">
        <f t="shared" ref="B162:K162" si="36">(($AD$179*B$154+$AC$179)/100)*B47</f>
        <v>131.42823529411763</v>
      </c>
      <c r="C162" s="4">
        <f t="shared" si="36"/>
        <v>138.29647058823534</v>
      </c>
      <c r="D162" s="4">
        <f t="shared" si="36"/>
        <v>141.98564705882362</v>
      </c>
      <c r="E162" s="4">
        <f t="shared" si="36"/>
        <v>153.9557647058825</v>
      </c>
      <c r="F162" s="4">
        <f t="shared" si="36"/>
        <v>166.35058823529437</v>
      </c>
      <c r="G162" s="4">
        <f t="shared" si="36"/>
        <v>179.31105882352935</v>
      </c>
      <c r="H162" s="4">
        <f t="shared" si="36"/>
        <v>197.30117647058825</v>
      </c>
      <c r="I162" s="4">
        <f t="shared" si="36"/>
        <v>210.55200000000011</v>
      </c>
      <c r="J162" s="4">
        <f t="shared" si="36"/>
        <v>248.87576470588257</v>
      </c>
      <c r="K162" s="4">
        <f t="shared" si="36"/>
        <v>281.53976470588276</v>
      </c>
      <c r="M162" s="53">
        <f t="shared" si="28"/>
        <v>81.236378677701538</v>
      </c>
      <c r="O162" s="39">
        <f t="shared" si="29"/>
        <v>9.2805473606220235E-13</v>
      </c>
      <c r="P162" s="40">
        <f t="shared" si="30"/>
        <v>1.667690848890914E-2</v>
      </c>
    </row>
    <row r="163" spans="1:16" x14ac:dyDescent="0.25">
      <c r="A163" s="16" t="s">
        <v>47</v>
      </c>
      <c r="B163" s="4">
        <f t="shared" ref="B163:K163" si="37">(($AD$179*B$154+$AC$179)/100)*B48</f>
        <v>111.56117647058822</v>
      </c>
      <c r="C163" s="4">
        <f t="shared" si="37"/>
        <v>119.85694117647061</v>
      </c>
      <c r="D163" s="4">
        <f t="shared" si="37"/>
        <v>126.65929411764714</v>
      </c>
      <c r="E163" s="4">
        <f t="shared" si="37"/>
        <v>131.48047058823542</v>
      </c>
      <c r="F163" s="4">
        <f t="shared" si="37"/>
        <v>144.80682352941199</v>
      </c>
      <c r="G163" s="4">
        <f t="shared" si="37"/>
        <v>157.62447058823523</v>
      </c>
      <c r="H163" s="4">
        <f t="shared" si="37"/>
        <v>167.32164705882354</v>
      </c>
      <c r="I163" s="4">
        <f t="shared" si="37"/>
        <v>186.00000000000009</v>
      </c>
      <c r="J163" s="4">
        <f t="shared" si="37"/>
        <v>194.20941176470606</v>
      </c>
      <c r="K163" s="4">
        <f t="shared" si="37"/>
        <v>236.39152941176505</v>
      </c>
      <c r="M163" s="53">
        <f t="shared" si="28"/>
        <v>73.180407288058333</v>
      </c>
      <c r="O163" s="39">
        <f t="shared" si="29"/>
        <v>6.7088528696388426E-12</v>
      </c>
      <c r="P163" s="40">
        <f t="shared" si="30"/>
        <v>1.559507577300041E-2</v>
      </c>
    </row>
    <row r="164" spans="1:16" x14ac:dyDescent="0.25">
      <c r="A164" s="16" t="s">
        <v>48</v>
      </c>
      <c r="B164" s="4">
        <f t="shared" ref="B164:K164" si="38">(($AD$179*B$154+$AC$179)/100)*B49</f>
        <v>88.943294117647056</v>
      </c>
      <c r="C164" s="4">
        <f t="shared" si="38"/>
        <v>100.52517647058826</v>
      </c>
      <c r="D164" s="4">
        <f t="shared" si="38"/>
        <v>108.4411764705883</v>
      </c>
      <c r="E164" s="4">
        <f t="shared" si="38"/>
        <v>115.74776470588247</v>
      </c>
      <c r="F164" s="4">
        <f t="shared" si="38"/>
        <v>121.89952941176489</v>
      </c>
      <c r="G164" s="4">
        <f t="shared" si="38"/>
        <v>134.87999999999994</v>
      </c>
      <c r="H164" s="4">
        <f t="shared" si="38"/>
        <v>145.02917647058823</v>
      </c>
      <c r="I164" s="4">
        <f t="shared" si="38"/>
        <v>155.49600000000007</v>
      </c>
      <c r="J164" s="4">
        <f t="shared" si="38"/>
        <v>169.75341176470604</v>
      </c>
      <c r="K164" s="4">
        <f t="shared" si="38"/>
        <v>181.28752941176495</v>
      </c>
      <c r="M164" s="53">
        <f t="shared" si="28"/>
        <v>62.269527941188258</v>
      </c>
      <c r="O164" s="39">
        <f t="shared" si="29"/>
        <v>9.3135643631206539E-12</v>
      </c>
      <c r="P164" s="40">
        <f t="shared" si="30"/>
        <v>1.5340790354672576E-2</v>
      </c>
    </row>
    <row r="165" spans="1:16" x14ac:dyDescent="0.25">
      <c r="A165" s="16" t="s">
        <v>49</v>
      </c>
      <c r="B165" s="4">
        <f t="shared" ref="B165:K165" si="39">(($AD$179*B$154+$AC$179)/100)*B50</f>
        <v>72.744</v>
      </c>
      <c r="C165" s="4">
        <f t="shared" si="39"/>
        <v>78.81411764705885</v>
      </c>
      <c r="D165" s="4">
        <f t="shared" si="39"/>
        <v>89.355529411764763</v>
      </c>
      <c r="E165" s="4">
        <f t="shared" si="39"/>
        <v>97.205647058823629</v>
      </c>
      <c r="F165" s="4">
        <f t="shared" si="39"/>
        <v>105.26447058823545</v>
      </c>
      <c r="G165" s="4">
        <f t="shared" si="39"/>
        <v>111.34211764705879</v>
      </c>
      <c r="H165" s="4">
        <f t="shared" si="39"/>
        <v>122.22423529411765</v>
      </c>
      <c r="I165" s="4">
        <f t="shared" si="39"/>
        <v>132.43200000000004</v>
      </c>
      <c r="J165" s="4">
        <f t="shared" si="39"/>
        <v>139.7828235294119</v>
      </c>
      <c r="K165" s="4">
        <f t="shared" si="39"/>
        <v>156.51388235294141</v>
      </c>
      <c r="M165" s="53">
        <f t="shared" si="28"/>
        <v>49.094741236225531</v>
      </c>
      <c r="O165" s="39">
        <f t="shared" si="29"/>
        <v>7.7978706531385011E-13</v>
      </c>
      <c r="P165" s="40">
        <f t="shared" si="30"/>
        <v>1.6505718146294288E-2</v>
      </c>
    </row>
    <row r="166" spans="1:16" x14ac:dyDescent="0.25">
      <c r="A166" s="16" t="s">
        <v>50</v>
      </c>
      <c r="B166" s="4">
        <f t="shared" ref="B166:K166" si="40">(($AD$179*B$154+$AC$179)/100)*B51</f>
        <v>58.989882352941173</v>
      </c>
      <c r="C166" s="4">
        <f t="shared" si="40"/>
        <v>63.051294117647075</v>
      </c>
      <c r="D166" s="4">
        <f t="shared" si="40"/>
        <v>68.824000000000041</v>
      </c>
      <c r="E166" s="4">
        <f t="shared" si="40"/>
        <v>78.382588235294193</v>
      </c>
      <c r="F166" s="4">
        <f t="shared" si="40"/>
        <v>86.17505882352954</v>
      </c>
      <c r="G166" s="4">
        <f t="shared" si="40"/>
        <v>93.622588235294074</v>
      </c>
      <c r="H166" s="4">
        <f t="shared" si="40"/>
        <v>98.394352941176464</v>
      </c>
      <c r="I166" s="4">
        <f t="shared" si="40"/>
        <v>108.87200000000004</v>
      </c>
      <c r="J166" s="4">
        <f t="shared" si="40"/>
        <v>117.24494117647069</v>
      </c>
      <c r="K166" s="4">
        <f t="shared" si="40"/>
        <v>129.19341176470607</v>
      </c>
      <c r="M166" s="53">
        <f t="shared" si="28"/>
        <v>38.060556537016609</v>
      </c>
      <c r="O166" s="39">
        <f t="shared" si="29"/>
        <v>8.5423738396771211E-14</v>
      </c>
      <c r="P166" s="40">
        <f t="shared" si="30"/>
        <v>1.7522249792181963E-2</v>
      </c>
    </row>
    <row r="167" spans="1:16" x14ac:dyDescent="0.25">
      <c r="A167" s="16" t="s">
        <v>51</v>
      </c>
      <c r="B167" s="4">
        <f t="shared" ref="B167:K167" si="41">(($AD$179*B$154+$AC$179)/100)*B52</f>
        <v>44.62447058823529</v>
      </c>
      <c r="C167" s="4">
        <f t="shared" si="41"/>
        <v>49.370352941176485</v>
      </c>
      <c r="D167" s="4">
        <f t="shared" si="41"/>
        <v>52.919294117647091</v>
      </c>
      <c r="E167" s="4">
        <f t="shared" si="41"/>
        <v>58.154823529411829</v>
      </c>
      <c r="F167" s="4">
        <f t="shared" si="41"/>
        <v>66.812941176470687</v>
      </c>
      <c r="G167" s="4">
        <f t="shared" si="41"/>
        <v>73.787294117647036</v>
      </c>
      <c r="H167" s="4">
        <f t="shared" si="41"/>
        <v>79.689176470588237</v>
      </c>
      <c r="I167" s="4">
        <f t="shared" si="41"/>
        <v>84.56800000000004</v>
      </c>
      <c r="J167" s="4">
        <f t="shared" si="41"/>
        <v>93.987764705882441</v>
      </c>
      <c r="K167" s="4">
        <f t="shared" si="41"/>
        <v>108.35576470588251</v>
      </c>
      <c r="M167" s="53">
        <f t="shared" si="28"/>
        <v>27.479140628878632</v>
      </c>
      <c r="O167" s="39">
        <f t="shared" si="29"/>
        <v>2.2269535468970998E-15</v>
      </c>
      <c r="P167" s="40">
        <f t="shared" si="30"/>
        <v>1.9247568342942771E-2</v>
      </c>
    </row>
    <row r="168" spans="1:16" x14ac:dyDescent="0.25">
      <c r="A168" s="16" t="s">
        <v>52</v>
      </c>
      <c r="B168" s="4">
        <f t="shared" ref="B168:K168" si="42">(($AD$179*B$154+$AC$179)/100)*B53</f>
        <v>30.870352941176467</v>
      </c>
      <c r="C168" s="4">
        <f t="shared" si="42"/>
        <v>35.094588235294125</v>
      </c>
      <c r="D168" s="4">
        <f t="shared" si="42"/>
        <v>39.038823529411786</v>
      </c>
      <c r="E168" s="4">
        <f t="shared" si="42"/>
        <v>42.141176470588277</v>
      </c>
      <c r="F168" s="4">
        <f t="shared" si="42"/>
        <v>46.36000000000007</v>
      </c>
      <c r="G168" s="4">
        <f t="shared" si="42"/>
        <v>53.687529411764686</v>
      </c>
      <c r="H168" s="4">
        <f t="shared" si="42"/>
        <v>58.934117647058827</v>
      </c>
      <c r="I168" s="4">
        <f t="shared" si="42"/>
        <v>64.232000000000028</v>
      </c>
      <c r="J168" s="4">
        <f t="shared" si="42"/>
        <v>68.812470588235357</v>
      </c>
      <c r="K168" s="4">
        <f t="shared" si="42"/>
        <v>81.961411764706</v>
      </c>
      <c r="M168" s="53">
        <f t="shared" si="28"/>
        <v>18.576101123217754</v>
      </c>
      <c r="O168" s="39">
        <f t="shared" si="29"/>
        <v>7.8691235112366755E-17</v>
      </c>
      <c r="P168" s="40">
        <f t="shared" si="30"/>
        <v>2.0780714682722495E-2</v>
      </c>
    </row>
    <row r="169" spans="1:16" x14ac:dyDescent="0.25">
      <c r="A169" s="16" t="s">
        <v>53</v>
      </c>
      <c r="B169" s="4">
        <f t="shared" ref="B169:K169" si="43">(($AD$179*B$154+$AC$179)/100)*B54</f>
        <v>22.617882352941173</v>
      </c>
      <c r="C169" s="4">
        <f t="shared" si="43"/>
        <v>22.008470588235301</v>
      </c>
      <c r="D169" s="4">
        <f t="shared" si="43"/>
        <v>24.869176470588251</v>
      </c>
      <c r="E169" s="4">
        <f t="shared" si="43"/>
        <v>27.813176470588264</v>
      </c>
      <c r="F169" s="4">
        <f t="shared" si="43"/>
        <v>30.270352941176515</v>
      </c>
      <c r="G169" s="4">
        <f t="shared" si="43"/>
        <v>33.587764705882343</v>
      </c>
      <c r="H169" s="4">
        <f t="shared" si="43"/>
        <v>38.691529411764705</v>
      </c>
      <c r="I169" s="4">
        <f t="shared" si="43"/>
        <v>42.65600000000002</v>
      </c>
      <c r="J169" s="4">
        <f t="shared" si="43"/>
        <v>47.233647058823571</v>
      </c>
      <c r="K169" s="4">
        <f t="shared" si="43"/>
        <v>54.409411764705958</v>
      </c>
      <c r="M169" s="53">
        <f t="shared" si="28"/>
        <v>12.334925672142715</v>
      </c>
      <c r="O169" s="39">
        <f t="shared" si="29"/>
        <v>6.6938435344473982E-17</v>
      </c>
      <c r="P169" s="40">
        <f t="shared" si="30"/>
        <v>2.065204835146844E-2</v>
      </c>
    </row>
    <row r="170" spans="1:16" x14ac:dyDescent="0.25">
      <c r="A170" s="50" t="s">
        <v>54</v>
      </c>
      <c r="B170" s="4">
        <f t="shared" ref="B170:K170" si="44">(($AD$179*B$154+$AC$179)/100)*B55</f>
        <v>11.614588235294116</v>
      </c>
      <c r="C170" s="4">
        <f t="shared" si="44"/>
        <v>13.680941176470592</v>
      </c>
      <c r="D170" s="4">
        <f t="shared" si="44"/>
        <v>13.012941176470596</v>
      </c>
      <c r="E170" s="4">
        <f t="shared" si="44"/>
        <v>14.889882352941193</v>
      </c>
      <c r="F170" s="4">
        <f t="shared" si="44"/>
        <v>16.907764705882379</v>
      </c>
      <c r="G170" s="4">
        <f t="shared" si="44"/>
        <v>18.248470588235286</v>
      </c>
      <c r="H170" s="4">
        <f t="shared" si="44"/>
        <v>20.242588235294118</v>
      </c>
      <c r="I170" s="4">
        <f t="shared" si="44"/>
        <v>23.560000000000009</v>
      </c>
      <c r="J170" s="4">
        <f t="shared" si="44"/>
        <v>26.6138823529412</v>
      </c>
      <c r="K170" s="4">
        <f t="shared" si="44"/>
        <v>31.256470588235338</v>
      </c>
      <c r="M170" s="53">
        <f t="shared" si="28"/>
        <v>6.5947830785775619</v>
      </c>
      <c r="O170" s="39">
        <f t="shared" si="29"/>
        <v>1.1264705667164157E-17</v>
      </c>
      <c r="P170" s="40">
        <f t="shared" si="30"/>
        <v>2.1252538245329543E-2</v>
      </c>
    </row>
    <row r="171" spans="1:16" x14ac:dyDescent="0.25">
      <c r="A171" s="48"/>
      <c r="B171" s="51">
        <f>SUM(B155:B168)</f>
        <v>2052.4199999999996</v>
      </c>
      <c r="C171" s="51">
        <f t="shared" ref="C171:K171" si="45">SUM(C155:C168)</f>
        <v>2220.4762352941179</v>
      </c>
      <c r="D171" s="51">
        <f t="shared" si="45"/>
        <v>2419.2503529411779</v>
      </c>
      <c r="E171" s="51">
        <f t="shared" si="45"/>
        <v>2657.9844705882379</v>
      </c>
      <c r="F171" s="51">
        <f t="shared" si="45"/>
        <v>2939.7694117647106</v>
      </c>
      <c r="G171" s="51">
        <f t="shared" si="45"/>
        <v>3259.0710588235288</v>
      </c>
      <c r="H171" s="51">
        <f t="shared" si="45"/>
        <v>3574.7385882352942</v>
      </c>
      <c r="I171" s="51">
        <f t="shared" si="45"/>
        <v>3961.8000000000015</v>
      </c>
      <c r="J171" s="51">
        <f t="shared" si="45"/>
        <v>4296.104000000003</v>
      </c>
      <c r="K171" s="51">
        <f t="shared" si="45"/>
        <v>4634.0611764705945</v>
      </c>
      <c r="M171" s="45">
        <f>SUM(M155:M168)</f>
        <v>1278.5068590716062</v>
      </c>
    </row>
    <row r="172" spans="1:16" x14ac:dyDescent="0.25">
      <c r="B172" s="42"/>
      <c r="C172" s="42"/>
      <c r="D172" s="42"/>
      <c r="E172" s="42"/>
      <c r="F172" s="42"/>
      <c r="G172" s="42"/>
      <c r="H172" s="42"/>
      <c r="I172" s="42"/>
      <c r="J172" s="42"/>
      <c r="K172" s="42"/>
    </row>
    <row r="173" spans="1:16" x14ac:dyDescent="0.25">
      <c r="A173" s="59" t="s">
        <v>57</v>
      </c>
      <c r="B173" s="59"/>
      <c r="C173" s="59"/>
      <c r="D173" s="59"/>
      <c r="E173" s="59"/>
      <c r="F173" s="59"/>
      <c r="G173" s="59"/>
      <c r="H173" s="59"/>
      <c r="I173" s="59"/>
      <c r="J173" s="59"/>
      <c r="K173" s="59"/>
    </row>
    <row r="174" spans="1:16" x14ac:dyDescent="0.25">
      <c r="A174" s="4"/>
      <c r="B174" s="7">
        <v>1950</v>
      </c>
      <c r="C174" s="7">
        <v>1955</v>
      </c>
      <c r="D174" s="7">
        <v>1960</v>
      </c>
      <c r="E174" s="7">
        <v>1965</v>
      </c>
      <c r="F174" s="7">
        <v>1970</v>
      </c>
      <c r="G174" s="7">
        <v>1975</v>
      </c>
      <c r="H174" s="7">
        <v>1980</v>
      </c>
      <c r="I174" s="7">
        <v>1985</v>
      </c>
      <c r="J174" s="7">
        <v>1990</v>
      </c>
      <c r="K174" s="7">
        <v>1995</v>
      </c>
      <c r="M174" s="27">
        <v>1925</v>
      </c>
      <c r="N174" s="43"/>
      <c r="O174" s="7" t="s">
        <v>76</v>
      </c>
      <c r="P174" s="7" t="s">
        <v>77</v>
      </c>
    </row>
    <row r="175" spans="1:16" x14ac:dyDescent="0.25">
      <c r="A175" s="16" t="s">
        <v>39</v>
      </c>
      <c r="B175" s="4">
        <f>(($AD$179*B$174+$AC$179)/100)*B60</f>
        <v>308.70352941176469</v>
      </c>
      <c r="C175" s="4">
        <f t="shared" ref="C175:K175" si="46">(($AD$179*C$174+$AC$179)/100)*C60</f>
        <v>371.76470588235304</v>
      </c>
      <c r="D175" s="4">
        <f t="shared" si="46"/>
        <v>408.02800000000025</v>
      </c>
      <c r="E175" s="4">
        <f t="shared" si="46"/>
        <v>444.44894117647107</v>
      </c>
      <c r="F175" s="4">
        <f t="shared" si="46"/>
        <v>479.41694117647131</v>
      </c>
      <c r="G175" s="4">
        <f t="shared" si="46"/>
        <v>524.44517647058808</v>
      </c>
      <c r="H175" s="4">
        <f t="shared" si="46"/>
        <v>561.6677647058824</v>
      </c>
      <c r="I175" s="4">
        <f t="shared" si="46"/>
        <v>629.9200000000003</v>
      </c>
      <c r="J175" s="4">
        <f t="shared" si="46"/>
        <v>643.7682352941182</v>
      </c>
      <c r="K175" s="4">
        <f t="shared" si="46"/>
        <v>585.53788235294201</v>
      </c>
      <c r="M175" s="53">
        <f>O175*EXP($M$174*P175)</f>
        <v>234.48412029553555</v>
      </c>
      <c r="N175" s="44"/>
      <c r="O175" s="39">
        <f>EXP(INDEX(LINEST(LN(B175:K175),B$174:K$174),2))</f>
        <v>4.3063591857801834E-11</v>
      </c>
      <c r="P175" s="40">
        <f>INDEX(LINEST(LN(B175:K175),B$174:K$174),1)</f>
        <v>1.5234146015891566E-2</v>
      </c>
    </row>
    <row r="176" spans="1:16" x14ac:dyDescent="0.25">
      <c r="A176" s="16" t="s">
        <v>40</v>
      </c>
      <c r="B176" s="4">
        <f t="shared" ref="B176:K190" si="47">(($AD$179*B$174+$AC$179)/100)*B61</f>
        <v>259.79999999999995</v>
      </c>
      <c r="C176" s="4">
        <f t="shared" si="47"/>
        <v>276.89035294117656</v>
      </c>
      <c r="D176" s="4">
        <f t="shared" si="47"/>
        <v>338.3364705882355</v>
      </c>
      <c r="E176" s="4">
        <f t="shared" si="47"/>
        <v>374.21364705882394</v>
      </c>
      <c r="F176" s="4">
        <f t="shared" si="47"/>
        <v>410.96776470588293</v>
      </c>
      <c r="G176" s="4">
        <f t="shared" si="47"/>
        <v>448.27764705882333</v>
      </c>
      <c r="H176" s="4">
        <f t="shared" si="47"/>
        <v>494.53411764705885</v>
      </c>
      <c r="I176" s="4">
        <f t="shared" si="47"/>
        <v>533.20000000000027</v>
      </c>
      <c r="J176" s="4">
        <f t="shared" si="47"/>
        <v>598.93223529411819</v>
      </c>
      <c r="K176" s="4">
        <f t="shared" si="47"/>
        <v>613.7844705882361</v>
      </c>
      <c r="M176" s="53">
        <f t="shared" ref="M176:M190" si="48">O176*EXP($M$174*P176)</f>
        <v>163.17386739175186</v>
      </c>
      <c r="N176" s="19"/>
      <c r="O176" s="39">
        <f t="shared" ref="O176:O190" si="49">EXP(INDEX(LINEST(LN(B176:K176),B$174:K$174),2))</f>
        <v>4.5570879925660845E-15</v>
      </c>
      <c r="P176" s="40">
        <f t="shared" ref="P176:P190" si="50">INDEX(LINEST(LN(B176:K176),B$174:K$174),1)</f>
        <v>1.9800991624378643E-2</v>
      </c>
    </row>
    <row r="177" spans="1:30" x14ac:dyDescent="0.25">
      <c r="A177" s="16" t="s">
        <v>41</v>
      </c>
      <c r="B177" s="4">
        <f t="shared" si="47"/>
        <v>226.79011764705879</v>
      </c>
      <c r="C177" s="4">
        <f t="shared" si="47"/>
        <v>245.36470588235301</v>
      </c>
      <c r="D177" s="4">
        <f t="shared" si="47"/>
        <v>262.86141176470608</v>
      </c>
      <c r="E177" s="4">
        <f t="shared" si="47"/>
        <v>321.95858823529443</v>
      </c>
      <c r="F177" s="4">
        <f t="shared" si="47"/>
        <v>356.97200000000055</v>
      </c>
      <c r="G177" s="4">
        <f t="shared" si="47"/>
        <v>393.53223529411747</v>
      </c>
      <c r="H177" s="4">
        <f t="shared" si="47"/>
        <v>429.19411764705882</v>
      </c>
      <c r="I177" s="4">
        <f t="shared" si="47"/>
        <v>474.17600000000022</v>
      </c>
      <c r="J177" s="4">
        <f t="shared" si="47"/>
        <v>510.45905882352986</v>
      </c>
      <c r="K177" s="4">
        <f t="shared" si="47"/>
        <v>574.88752941176551</v>
      </c>
      <c r="M177" s="53">
        <f t="shared" si="48"/>
        <v>133.15632309972767</v>
      </c>
      <c r="O177" s="39">
        <f t="shared" si="49"/>
        <v>3.0399367209853968E-16</v>
      </c>
      <c r="P177" s="40">
        <f t="shared" si="50"/>
        <v>2.1101843422257495E-2</v>
      </c>
    </row>
    <row r="178" spans="1:30" x14ac:dyDescent="0.25">
      <c r="A178" s="16" t="s">
        <v>42</v>
      </c>
      <c r="B178" s="4">
        <f t="shared" si="47"/>
        <v>198.6705882352941</v>
      </c>
      <c r="C178" s="4">
        <f t="shared" si="47"/>
        <v>215.62352941176476</v>
      </c>
      <c r="D178" s="4">
        <f t="shared" si="47"/>
        <v>234.23294117647075</v>
      </c>
      <c r="E178" s="4">
        <f t="shared" si="47"/>
        <v>251.44235294117672</v>
      </c>
      <c r="F178" s="4">
        <f t="shared" si="47"/>
        <v>308.43035294117692</v>
      </c>
      <c r="G178" s="4">
        <f t="shared" si="47"/>
        <v>342.75388235294105</v>
      </c>
      <c r="H178" s="4">
        <f t="shared" si="47"/>
        <v>377.43458823529414</v>
      </c>
      <c r="I178" s="4">
        <f t="shared" si="47"/>
        <v>412.42400000000021</v>
      </c>
      <c r="J178" s="4">
        <f t="shared" si="47"/>
        <v>454.35411764705924</v>
      </c>
      <c r="K178" s="4">
        <f t="shared" si="47"/>
        <v>492.69458823529482</v>
      </c>
      <c r="M178" s="53">
        <f t="shared" si="48"/>
        <v>114.32167152989602</v>
      </c>
      <c r="O178" s="39">
        <f t="shared" si="49"/>
        <v>1.9033830946769169E-16</v>
      </c>
      <c r="P178" s="40">
        <f t="shared" si="50"/>
        <v>2.1265841435817102E-2</v>
      </c>
      <c r="AC178" s="7" t="s">
        <v>71</v>
      </c>
      <c r="AD178" s="7" t="s">
        <v>72</v>
      </c>
    </row>
    <row r="179" spans="1:30" x14ac:dyDescent="0.25">
      <c r="A179" s="16" t="s">
        <v>43</v>
      </c>
      <c r="B179" s="4">
        <f t="shared" si="47"/>
        <v>177.27529411764704</v>
      </c>
      <c r="C179" s="4">
        <f t="shared" si="47"/>
        <v>188.55905882352945</v>
      </c>
      <c r="D179" s="4">
        <f t="shared" si="47"/>
        <v>205.3152941176472</v>
      </c>
      <c r="E179" s="4">
        <f t="shared" si="47"/>
        <v>224.75294117647081</v>
      </c>
      <c r="F179" s="4">
        <f t="shared" si="47"/>
        <v>242.16282352941212</v>
      </c>
      <c r="G179" s="4">
        <f t="shared" si="47"/>
        <v>296.47152941176461</v>
      </c>
      <c r="H179" s="4">
        <f t="shared" si="47"/>
        <v>328.23741176470588</v>
      </c>
      <c r="I179" s="4">
        <f t="shared" si="47"/>
        <v>362.57600000000014</v>
      </c>
      <c r="J179" s="4">
        <f t="shared" si="47"/>
        <v>394.1731764705886</v>
      </c>
      <c r="K179" s="4">
        <f t="shared" si="47"/>
        <v>444.99952941176531</v>
      </c>
      <c r="M179" s="53">
        <f t="shared" si="48"/>
        <v>99.000049567582792</v>
      </c>
      <c r="O179" s="39">
        <f t="shared" si="49"/>
        <v>1.3592122213038415E-16</v>
      </c>
      <c r="P179" s="40">
        <f t="shared" si="50"/>
        <v>2.1366013795244013E-2</v>
      </c>
      <c r="AC179" s="4">
        <f>INDEX(LINEST(AD157:AE157,AD156:AE156),2)</f>
        <v>351.74117647058836</v>
      </c>
      <c r="AD179" s="4">
        <f>INDEX(LINEST(AD157:AE157,AD156:AE156),1)</f>
        <v>-0.16470588235294123</v>
      </c>
    </row>
    <row r="180" spans="1:30" x14ac:dyDescent="0.25">
      <c r="A180" s="16" t="s">
        <v>44</v>
      </c>
      <c r="B180" s="4">
        <f t="shared" si="47"/>
        <v>155.88</v>
      </c>
      <c r="C180" s="4">
        <f t="shared" si="47"/>
        <v>167.44282352941181</v>
      </c>
      <c r="D180" s="4">
        <f t="shared" si="47"/>
        <v>178.71105882352953</v>
      </c>
      <c r="E180" s="4">
        <f t="shared" si="47"/>
        <v>196.93976470588257</v>
      </c>
      <c r="F180" s="4">
        <f t="shared" si="47"/>
        <v>216.52847058823562</v>
      </c>
      <c r="G180" s="4">
        <f t="shared" si="47"/>
        <v>232.99858823529402</v>
      </c>
      <c r="H180" s="4">
        <f t="shared" si="47"/>
        <v>282.88376470588236</v>
      </c>
      <c r="I180" s="4">
        <f t="shared" si="47"/>
        <v>314.96000000000015</v>
      </c>
      <c r="J180" s="4">
        <f t="shared" si="47"/>
        <v>345.02141176470622</v>
      </c>
      <c r="K180" s="4">
        <f t="shared" si="47"/>
        <v>392.21082352941232</v>
      </c>
      <c r="M180" s="53">
        <f t="shared" si="48"/>
        <v>87.233488605604208</v>
      </c>
      <c r="O180" s="39">
        <f t="shared" si="49"/>
        <v>2.2418880698833828E-16</v>
      </c>
      <c r="P180" s="40">
        <f t="shared" si="50"/>
        <v>2.1040327994576197E-2</v>
      </c>
    </row>
    <row r="181" spans="1:30" x14ac:dyDescent="0.25">
      <c r="A181" s="16" t="s">
        <v>45</v>
      </c>
      <c r="B181" s="4">
        <f t="shared" si="47"/>
        <v>143.6541176470588</v>
      </c>
      <c r="C181" s="4">
        <f t="shared" si="47"/>
        <v>146.62400000000005</v>
      </c>
      <c r="D181" s="4">
        <f t="shared" si="47"/>
        <v>158.1795294117648</v>
      </c>
      <c r="E181" s="4">
        <f t="shared" si="47"/>
        <v>170.81223529411781</v>
      </c>
      <c r="F181" s="4">
        <f t="shared" si="47"/>
        <v>188.9851764705885</v>
      </c>
      <c r="G181" s="4">
        <f t="shared" si="47"/>
        <v>208.13835294117638</v>
      </c>
      <c r="H181" s="4">
        <f t="shared" si="47"/>
        <v>221.64352941176472</v>
      </c>
      <c r="I181" s="4">
        <f t="shared" si="47"/>
        <v>270.5680000000001</v>
      </c>
      <c r="J181" s="4">
        <f t="shared" si="47"/>
        <v>298.74682352941204</v>
      </c>
      <c r="K181" s="4">
        <f t="shared" si="47"/>
        <v>344.97882352941224</v>
      </c>
      <c r="M181" s="53">
        <f t="shared" si="48"/>
        <v>80.038973435362465</v>
      </c>
      <c r="O181" s="39">
        <f t="shared" si="49"/>
        <v>1.7995101747731929E-15</v>
      </c>
      <c r="P181" s="40">
        <f t="shared" si="50"/>
        <v>1.9913649649950894E-2</v>
      </c>
    </row>
    <row r="182" spans="1:30" x14ac:dyDescent="0.25">
      <c r="A182" s="16" t="s">
        <v>46</v>
      </c>
      <c r="B182" s="4">
        <f t="shared" si="47"/>
        <v>120.73058823529411</v>
      </c>
      <c r="C182" s="4">
        <f t="shared" si="47"/>
        <v>134.43011764705886</v>
      </c>
      <c r="D182" s="4">
        <f t="shared" si="47"/>
        <v>137.64800000000008</v>
      </c>
      <c r="E182" s="4">
        <f t="shared" si="47"/>
        <v>150.02258823529428</v>
      </c>
      <c r="F182" s="4">
        <f t="shared" si="47"/>
        <v>163.07811764705906</v>
      </c>
      <c r="G182" s="4">
        <f t="shared" si="47"/>
        <v>180.36894117647051</v>
      </c>
      <c r="H182" s="4">
        <f t="shared" si="47"/>
        <v>196.78870588235293</v>
      </c>
      <c r="I182" s="4">
        <f t="shared" si="47"/>
        <v>211.04800000000009</v>
      </c>
      <c r="J182" s="4">
        <f t="shared" si="47"/>
        <v>255.82894117647081</v>
      </c>
      <c r="K182" s="4">
        <f t="shared" si="47"/>
        <v>297.74682352941215</v>
      </c>
      <c r="M182" s="53">
        <f t="shared" si="48"/>
        <v>71.997696512421896</v>
      </c>
      <c r="O182" s="39">
        <f t="shared" si="49"/>
        <v>9.2854042811031807E-15</v>
      </c>
      <c r="P182" s="40">
        <f t="shared" si="50"/>
        <v>1.9006216511875774E-2</v>
      </c>
    </row>
    <row r="183" spans="1:30" x14ac:dyDescent="0.25">
      <c r="A183" s="16" t="s">
        <v>47</v>
      </c>
      <c r="B183" s="4">
        <f t="shared" si="47"/>
        <v>106.97647058823529</v>
      </c>
      <c r="C183" s="4">
        <f t="shared" si="47"/>
        <v>112.42164705882355</v>
      </c>
      <c r="D183" s="4">
        <f t="shared" si="47"/>
        <v>125.5025882352942</v>
      </c>
      <c r="E183" s="4">
        <f t="shared" si="47"/>
        <v>129.51388235294132</v>
      </c>
      <c r="F183" s="4">
        <f t="shared" si="47"/>
        <v>142.07976470588255</v>
      </c>
      <c r="G183" s="4">
        <f t="shared" si="47"/>
        <v>154.45082352941171</v>
      </c>
      <c r="H183" s="4">
        <f t="shared" si="47"/>
        <v>169.3715294117647</v>
      </c>
      <c r="I183" s="4">
        <f t="shared" si="47"/>
        <v>185.75200000000009</v>
      </c>
      <c r="J183" s="4">
        <f t="shared" si="47"/>
        <v>198.76494117647076</v>
      </c>
      <c r="K183" s="4">
        <f t="shared" si="47"/>
        <v>252.59858823529447</v>
      </c>
      <c r="M183" s="53">
        <f t="shared" si="48"/>
        <v>65.881136053851193</v>
      </c>
      <c r="O183" s="39">
        <f t="shared" si="49"/>
        <v>1.1312306373954006E-13</v>
      </c>
      <c r="P183" s="40">
        <f t="shared" si="50"/>
        <v>1.7661377796676776E-2</v>
      </c>
    </row>
    <row r="184" spans="1:30" x14ac:dyDescent="0.25">
      <c r="A184" s="16" t="s">
        <v>48</v>
      </c>
      <c r="B184" s="4">
        <f t="shared" si="47"/>
        <v>84.052941176470583</v>
      </c>
      <c r="C184" s="4">
        <f t="shared" si="47"/>
        <v>99.038117647058854</v>
      </c>
      <c r="D184" s="4">
        <f t="shared" si="47"/>
        <v>104.10352941176477</v>
      </c>
      <c r="E184" s="4">
        <f t="shared" si="47"/>
        <v>117.15247058823542</v>
      </c>
      <c r="F184" s="4">
        <f t="shared" si="47"/>
        <v>121.354117647059</v>
      </c>
      <c r="G184" s="4">
        <f t="shared" si="47"/>
        <v>133.55764705882348</v>
      </c>
      <c r="H184" s="4">
        <f t="shared" si="47"/>
        <v>144.00423529411765</v>
      </c>
      <c r="I184" s="4">
        <f t="shared" si="47"/>
        <v>158.72000000000008</v>
      </c>
      <c r="J184" s="4">
        <f t="shared" si="47"/>
        <v>174.06917647058839</v>
      </c>
      <c r="K184" s="4">
        <f t="shared" si="47"/>
        <v>195.87388235294145</v>
      </c>
      <c r="M184" s="53">
        <f t="shared" si="48"/>
        <v>56.375674465783348</v>
      </c>
      <c r="O184" s="39">
        <f t="shared" si="49"/>
        <v>1.4908652992175737E-13</v>
      </c>
      <c r="P184" s="40">
        <f t="shared" si="50"/>
        <v>1.7437032354008217E-2</v>
      </c>
    </row>
    <row r="185" spans="1:30" x14ac:dyDescent="0.25">
      <c r="A185" s="16" t="s">
        <v>49</v>
      </c>
      <c r="B185" s="4">
        <f t="shared" si="47"/>
        <v>76.411764705882348</v>
      </c>
      <c r="C185" s="4">
        <f t="shared" si="47"/>
        <v>77.029647058823556</v>
      </c>
      <c r="D185" s="4">
        <f t="shared" si="47"/>
        <v>91.090588235294177</v>
      </c>
      <c r="E185" s="4">
        <f t="shared" si="47"/>
        <v>96.36282352941187</v>
      </c>
      <c r="F185" s="4">
        <f t="shared" si="47"/>
        <v>108.53694117647075</v>
      </c>
      <c r="G185" s="4">
        <f t="shared" si="47"/>
        <v>112.66447058823525</v>
      </c>
      <c r="H185" s="4">
        <f t="shared" si="47"/>
        <v>123.24917647058824</v>
      </c>
      <c r="I185" s="4">
        <f t="shared" si="47"/>
        <v>133.67200000000005</v>
      </c>
      <c r="J185" s="4">
        <f t="shared" si="47"/>
        <v>147.69505882352954</v>
      </c>
      <c r="K185" s="4">
        <f t="shared" si="47"/>
        <v>171.10023529411788</v>
      </c>
      <c r="M185" s="53">
        <f t="shared" si="48"/>
        <v>47.786562864708507</v>
      </c>
      <c r="O185" s="39">
        <f t="shared" si="49"/>
        <v>9.5635352416081164E-14</v>
      </c>
      <c r="P185" s="40">
        <f t="shared" si="50"/>
        <v>1.7581806928012762E-2</v>
      </c>
    </row>
    <row r="186" spans="1:30" x14ac:dyDescent="0.25">
      <c r="A186" s="16" t="s">
        <v>50</v>
      </c>
      <c r="B186" s="4">
        <f t="shared" si="47"/>
        <v>61.129411764705878</v>
      </c>
      <c r="C186" s="4">
        <f t="shared" si="47"/>
        <v>68.702117647058841</v>
      </c>
      <c r="D186" s="4">
        <f t="shared" si="47"/>
        <v>69.402352941176517</v>
      </c>
      <c r="E186" s="4">
        <f t="shared" si="47"/>
        <v>82.315764705882444</v>
      </c>
      <c r="F186" s="4">
        <f t="shared" si="47"/>
        <v>87.538588235294242</v>
      </c>
      <c r="G186" s="4">
        <f t="shared" si="47"/>
        <v>98.911999999999964</v>
      </c>
      <c r="H186" s="4">
        <f t="shared" si="47"/>
        <v>102.49411764705883</v>
      </c>
      <c r="I186" s="4">
        <f t="shared" si="47"/>
        <v>112.59200000000006</v>
      </c>
      <c r="J186" s="4">
        <f t="shared" si="47"/>
        <v>122.75952941176482</v>
      </c>
      <c r="K186" s="4">
        <f t="shared" si="47"/>
        <v>144.01129411764725</v>
      </c>
      <c r="M186" s="53">
        <f t="shared" si="48"/>
        <v>38.751396319462906</v>
      </c>
      <c r="O186" s="39">
        <f t="shared" si="49"/>
        <v>2.5940320676035864E-14</v>
      </c>
      <c r="P186" s="40">
        <f t="shared" si="50"/>
        <v>1.8150724489910498E-2</v>
      </c>
    </row>
    <row r="187" spans="1:30" x14ac:dyDescent="0.25">
      <c r="A187" s="16" t="s">
        <v>51</v>
      </c>
      <c r="B187" s="4">
        <f t="shared" si="47"/>
        <v>54.099529411764699</v>
      </c>
      <c r="C187" s="4">
        <f t="shared" si="47"/>
        <v>53.236705882352958</v>
      </c>
      <c r="D187" s="4">
        <f t="shared" si="47"/>
        <v>60.148705882352978</v>
      </c>
      <c r="E187" s="4">
        <f t="shared" si="47"/>
        <v>60.964235294117714</v>
      </c>
      <c r="F187" s="4">
        <f t="shared" si="47"/>
        <v>72.812470588235399</v>
      </c>
      <c r="G187" s="4">
        <f t="shared" si="47"/>
        <v>77.489882352941152</v>
      </c>
      <c r="H187" s="4">
        <f t="shared" si="47"/>
        <v>87.376235294117649</v>
      </c>
      <c r="I187" s="4">
        <f t="shared" si="47"/>
        <v>91.264000000000038</v>
      </c>
      <c r="J187" s="4">
        <f t="shared" si="47"/>
        <v>101.18070588235304</v>
      </c>
      <c r="K187" s="4">
        <f t="shared" si="47"/>
        <v>118.08000000000017</v>
      </c>
      <c r="M187" s="53">
        <f t="shared" si="48"/>
        <v>32.1124572883867</v>
      </c>
      <c r="O187" s="39">
        <f t="shared" si="49"/>
        <v>3.6563448254255097E-14</v>
      </c>
      <c r="P187" s="40">
        <f t="shared" si="50"/>
        <v>1.7874790320763122E-2</v>
      </c>
    </row>
    <row r="188" spans="1:30" x14ac:dyDescent="0.25">
      <c r="A188" s="16" t="s">
        <v>52</v>
      </c>
      <c r="B188" s="4">
        <f t="shared" si="47"/>
        <v>38.81717647058823</v>
      </c>
      <c r="C188" s="4">
        <f t="shared" si="47"/>
        <v>44.31435294117648</v>
      </c>
      <c r="D188" s="4">
        <f t="shared" si="47"/>
        <v>43.95482352941179</v>
      </c>
      <c r="E188" s="4">
        <f t="shared" si="47"/>
        <v>50.007529411764757</v>
      </c>
      <c r="F188" s="4">
        <f t="shared" si="47"/>
        <v>50.996000000000073</v>
      </c>
      <c r="G188" s="4">
        <f t="shared" si="47"/>
        <v>61.092705882352917</v>
      </c>
      <c r="H188" s="4">
        <f t="shared" si="47"/>
        <v>65.083764705882359</v>
      </c>
      <c r="I188" s="4">
        <f t="shared" si="47"/>
        <v>74.152000000000029</v>
      </c>
      <c r="J188" s="4">
        <f t="shared" si="47"/>
        <v>78.163294117647126</v>
      </c>
      <c r="K188" s="4">
        <f t="shared" si="47"/>
        <v>92.611764705882479</v>
      </c>
      <c r="M188" s="53">
        <f t="shared" si="48"/>
        <v>23.809872215759977</v>
      </c>
      <c r="O188" s="39">
        <f t="shared" si="49"/>
        <v>6.1231325689314643E-15</v>
      </c>
      <c r="P188" s="40">
        <f t="shared" si="50"/>
        <v>1.8647689800169343E-2</v>
      </c>
    </row>
    <row r="189" spans="1:30" x14ac:dyDescent="0.25">
      <c r="A189" s="16" t="s">
        <v>53</v>
      </c>
      <c r="B189" s="4">
        <f t="shared" si="47"/>
        <v>25.979999999999997</v>
      </c>
      <c r="C189" s="4">
        <f t="shared" si="47"/>
        <v>28.848941176470596</v>
      </c>
      <c r="D189" s="4">
        <f t="shared" si="47"/>
        <v>33.255294117647082</v>
      </c>
      <c r="E189" s="4">
        <f t="shared" si="47"/>
        <v>33.151058823529446</v>
      </c>
      <c r="F189" s="4">
        <f t="shared" si="47"/>
        <v>37.906117647058878</v>
      </c>
      <c r="G189" s="4">
        <f t="shared" si="47"/>
        <v>38.877176470588218</v>
      </c>
      <c r="H189" s="4">
        <f t="shared" si="47"/>
        <v>46.891058823529413</v>
      </c>
      <c r="I189" s="4">
        <f t="shared" si="47"/>
        <v>50.59200000000002</v>
      </c>
      <c r="J189" s="4">
        <f t="shared" si="47"/>
        <v>58.74235294117652</v>
      </c>
      <c r="K189" s="4">
        <f t="shared" si="47"/>
        <v>65.985882352941275</v>
      </c>
      <c r="M189" s="53">
        <f t="shared" si="48"/>
        <v>15.544560996940714</v>
      </c>
      <c r="O189" s="39">
        <f t="shared" si="49"/>
        <v>2.7590001105548569E-16</v>
      </c>
      <c r="P189" s="40">
        <f t="shared" si="50"/>
        <v>2.0036469586972604E-2</v>
      </c>
    </row>
    <row r="190" spans="1:30" x14ac:dyDescent="0.25">
      <c r="A190" s="50" t="s">
        <v>54</v>
      </c>
      <c r="B190" s="4">
        <f t="shared" si="47"/>
        <v>12.531529411764705</v>
      </c>
      <c r="C190" s="4">
        <f t="shared" si="47"/>
        <v>16.357647058823535</v>
      </c>
      <c r="D190" s="4">
        <f t="shared" si="47"/>
        <v>18.507294117647071</v>
      </c>
      <c r="E190" s="4">
        <f t="shared" si="47"/>
        <v>21.351529411764727</v>
      </c>
      <c r="F190" s="4">
        <f t="shared" si="47"/>
        <v>21.543764705882385</v>
      </c>
      <c r="G190" s="4">
        <f t="shared" si="47"/>
        <v>24.860235294117636</v>
      </c>
      <c r="H190" s="4">
        <f t="shared" si="47"/>
        <v>25.623529411764707</v>
      </c>
      <c r="I190" s="4">
        <f t="shared" si="47"/>
        <v>31.248000000000015</v>
      </c>
      <c r="J190" s="4">
        <f t="shared" si="47"/>
        <v>34.765882352941205</v>
      </c>
      <c r="K190" s="4">
        <f t="shared" si="47"/>
        <v>43.064470588235352</v>
      </c>
      <c r="M190" s="53">
        <f t="shared" si="48"/>
        <v>7.5698454502498134</v>
      </c>
      <c r="O190" s="39">
        <f t="shared" si="49"/>
        <v>8.300769217156614E-20</v>
      </c>
      <c r="P190" s="40">
        <f t="shared" si="50"/>
        <v>2.3875078609747757E-2</v>
      </c>
    </row>
    <row r="191" spans="1:30" x14ac:dyDescent="0.25">
      <c r="A191" s="48"/>
      <c r="B191" s="51">
        <f>SUM(B175:B188)</f>
        <v>2012.9915294117648</v>
      </c>
      <c r="C191" s="51">
        <f t="shared" ref="C191:K191" si="51">SUM(C175:C188)</f>
        <v>2201.4418823529418</v>
      </c>
      <c r="D191" s="51">
        <f t="shared" si="51"/>
        <v>2417.5152941176489</v>
      </c>
      <c r="E191" s="51">
        <f t="shared" si="51"/>
        <v>2670.9077647058848</v>
      </c>
      <c r="F191" s="51">
        <f t="shared" si="51"/>
        <v>2949.8595294117695</v>
      </c>
      <c r="G191" s="51">
        <f t="shared" si="51"/>
        <v>3265.1538823529399</v>
      </c>
      <c r="H191" s="51">
        <f t="shared" si="51"/>
        <v>3583.9630588235295</v>
      </c>
      <c r="I191" s="51">
        <f t="shared" si="51"/>
        <v>3965.0240000000022</v>
      </c>
      <c r="J191" s="51">
        <f t="shared" si="51"/>
        <v>4323.9167058823568</v>
      </c>
      <c r="K191" s="51">
        <f t="shared" si="51"/>
        <v>4721.1162352941237</v>
      </c>
      <c r="M191" s="45">
        <f>SUM(M175:M188)</f>
        <v>1248.1232896458346</v>
      </c>
    </row>
    <row r="192" spans="1:30" ht="45" x14ac:dyDescent="0.25">
      <c r="A192" s="49" t="s">
        <v>91</v>
      </c>
      <c r="B192" s="42">
        <f>B171+B191</f>
        <v>4065.4115294117646</v>
      </c>
      <c r="C192" s="42">
        <f t="shared" ref="C192:K192" si="52">C171+C191</f>
        <v>4421.9181176470593</v>
      </c>
      <c r="D192" s="42">
        <f t="shared" si="52"/>
        <v>4836.7656470588263</v>
      </c>
      <c r="E192" s="42">
        <f t="shared" si="52"/>
        <v>5328.8922352941227</v>
      </c>
      <c r="F192" s="42">
        <f t="shared" si="52"/>
        <v>5889.6289411764801</v>
      </c>
      <c r="G192" s="42">
        <f t="shared" si="52"/>
        <v>6524.2249411764687</v>
      </c>
      <c r="H192" s="42">
        <f t="shared" si="52"/>
        <v>7158.7016470588242</v>
      </c>
      <c r="I192" s="42">
        <f t="shared" si="52"/>
        <v>7926.8240000000042</v>
      </c>
      <c r="J192" s="42">
        <f t="shared" si="52"/>
        <v>8620.0207058823598</v>
      </c>
      <c r="K192" s="42">
        <f t="shared" si="52"/>
        <v>9355.1774117647183</v>
      </c>
      <c r="M192" s="46">
        <f>M171+M191</f>
        <v>2526.6301487174405</v>
      </c>
    </row>
  </sheetData>
  <mergeCells count="17">
    <mergeCell ref="A58:P58"/>
    <mergeCell ref="A79:Q79"/>
    <mergeCell ref="A86:H86"/>
    <mergeCell ref="A150:H150"/>
    <mergeCell ref="A1:H1"/>
    <mergeCell ref="A2:H2"/>
    <mergeCell ref="A36:H36"/>
    <mergeCell ref="A37:H37"/>
    <mergeCell ref="A38:P38"/>
    <mergeCell ref="AA90:AE90"/>
    <mergeCell ref="T90:X90"/>
    <mergeCell ref="A153:K153"/>
    <mergeCell ref="A173:K173"/>
    <mergeCell ref="A145:A146"/>
    <mergeCell ref="I90:J90"/>
    <mergeCell ref="AC153:AE155"/>
    <mergeCell ref="O153:P15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Cara J. Broshkevitch</dc:creator>
  <cp:lastModifiedBy>Cara J. Broshkevitch</cp:lastModifiedBy>
  <dcterms:created xsi:type="dcterms:W3CDTF">2019-12-07T00:15:06Z</dcterms:created>
  <dcterms:modified xsi:type="dcterms:W3CDTF">2020-04-24T23:02:19Z</dcterms:modified>
</cp:coreProperties>
</file>