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2300" tabRatio="620"/>
  </bookViews>
  <sheets>
    <sheet name="CCinc" sheetId="8" r:id="rId1"/>
  </sheets>
  <calcPr calcId="162913"/>
</workbook>
</file>

<file path=xl/calcChain.xml><?xml version="1.0" encoding="utf-8"?>
<calcChain xmlns="http://schemas.openxmlformats.org/spreadsheetml/2006/main">
  <c r="R10" i="8" l="1"/>
  <c r="Q11" i="8"/>
  <c r="Q12" i="8"/>
  <c r="Q13" i="8"/>
  <c r="Q14" i="8"/>
  <c r="Q15" i="8"/>
  <c r="Q16" i="8"/>
  <c r="Q17" i="8"/>
  <c r="Q18" i="8"/>
  <c r="Q19" i="8"/>
  <c r="Q20" i="8"/>
  <c r="Q21" i="8"/>
  <c r="Q22" i="8"/>
  <c r="Q10" i="8"/>
  <c r="G29" i="8" l="1"/>
  <c r="G30" i="8"/>
  <c r="G31" i="8"/>
  <c r="G32" i="8"/>
  <c r="G33" i="8"/>
  <c r="G34" i="8"/>
  <c r="G35" i="8"/>
  <c r="G36" i="8"/>
  <c r="G37" i="8"/>
  <c r="G38" i="8"/>
  <c r="G39" i="8"/>
  <c r="G40" i="8"/>
  <c r="F29" i="8"/>
  <c r="F30" i="8"/>
  <c r="F31" i="8"/>
  <c r="F32" i="8"/>
  <c r="F33" i="8"/>
  <c r="F34" i="8"/>
  <c r="F35" i="8"/>
  <c r="F36" i="8"/>
  <c r="F37" i="8"/>
  <c r="F38" i="8"/>
  <c r="F39" i="8"/>
  <c r="F40" i="8"/>
  <c r="G28" i="8"/>
  <c r="F28" i="8"/>
  <c r="N22" i="8" l="1"/>
  <c r="P22" i="8" s="1"/>
  <c r="N21" i="8"/>
  <c r="P21" i="8" s="1"/>
  <c r="N20" i="8"/>
  <c r="P20" i="8" s="1"/>
  <c r="O20" i="8"/>
  <c r="N19" i="8"/>
  <c r="O19" i="8" s="1"/>
  <c r="N18" i="8"/>
  <c r="O18" i="8" s="1"/>
  <c r="N17" i="8"/>
  <c r="P17" i="8" s="1"/>
  <c r="O17" i="8"/>
  <c r="N16" i="8"/>
  <c r="O16" i="8" s="1"/>
  <c r="N15" i="8"/>
  <c r="O15" i="8" s="1"/>
  <c r="N14" i="8"/>
  <c r="P14" i="8"/>
  <c r="O14" i="8"/>
  <c r="N13" i="8"/>
  <c r="P13" i="8" s="1"/>
  <c r="O13" i="8"/>
  <c r="N12" i="8"/>
  <c r="P12" i="8" s="1"/>
  <c r="N11" i="8"/>
  <c r="N10" i="8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P19" i="8" l="1"/>
  <c r="P16" i="8"/>
  <c r="O21" i="8"/>
  <c r="P15" i="8"/>
  <c r="O12" i="8"/>
  <c r="P18" i="8"/>
  <c r="O22" i="8"/>
  <c r="G13" i="8"/>
  <c r="F13" i="8"/>
  <c r="F16" i="8"/>
  <c r="G16" i="8"/>
  <c r="F12" i="8"/>
  <c r="G12" i="8"/>
  <c r="G15" i="8"/>
  <c r="F15" i="8"/>
  <c r="F18" i="8"/>
  <c r="G18" i="8"/>
  <c r="G21" i="8"/>
  <c r="F21" i="8"/>
  <c r="F14" i="8"/>
  <c r="G14" i="8"/>
  <c r="F17" i="8"/>
  <c r="G17" i="8"/>
  <c r="F19" i="8"/>
  <c r="G19" i="8"/>
  <c r="G20" i="8"/>
  <c r="F20" i="8"/>
  <c r="G22" i="8"/>
  <c r="F22" i="8"/>
</calcChain>
</file>

<file path=xl/sharedStrings.xml><?xml version="1.0" encoding="utf-8"?>
<sst xmlns="http://schemas.openxmlformats.org/spreadsheetml/2006/main" count="91" uniqueCount="53">
  <si>
    <t>AGE GROUP</t>
  </si>
  <si>
    <t xml:space="preserve"> </t>
  </si>
  <si>
    <t>15-</t>
  </si>
  <si>
    <t>20-</t>
  </si>
  <si>
    <t>25-</t>
  </si>
  <si>
    <t>30-</t>
  </si>
  <si>
    <t>35-</t>
  </si>
  <si>
    <t>40-</t>
  </si>
  <si>
    <t>45-</t>
  </si>
  <si>
    <t>50-</t>
  </si>
  <si>
    <t>55-</t>
  </si>
  <si>
    <t>60-</t>
  </si>
  <si>
    <t>65-</t>
  </si>
  <si>
    <t>70-</t>
  </si>
  <si>
    <t>75-</t>
  </si>
  <si>
    <t>N</t>
  </si>
  <si>
    <t>X</t>
  </si>
  <si>
    <t>registry_des_clean</t>
  </si>
  <si>
    <t>PROMEC</t>
  </si>
  <si>
    <t>volume</t>
  </si>
  <si>
    <t>vperiod</t>
  </si>
  <si>
    <t>2003-2007</t>
  </si>
  <si>
    <t>PROMEC 2003-2007</t>
  </si>
  <si>
    <t>&lt;--15-39 years</t>
  </si>
  <si>
    <t>Lower bound</t>
  </si>
  <si>
    <t>Upper bound</t>
  </si>
  <si>
    <t>MIN</t>
  </si>
  <si>
    <t>SOUTH AFRICA REGISTRY</t>
  </si>
  <si>
    <t>MAX</t>
  </si>
  <si>
    <t>publish year</t>
  </si>
  <si>
    <t>cancer</t>
  </si>
  <si>
    <t>Note: no person-years at risk for ages 80-84, 85+</t>
  </si>
  <si>
    <t xml:space="preserve">Note: 35 cases (75-79) + 13 cases (80-84) + 10 cases (85+) = 58 </t>
  </si>
  <si>
    <t>95% CI using CI proportion equation</t>
  </si>
  <si>
    <t>PROPORTION</t>
  </si>
  <si>
    <t>Age-Specific Rates per 100,000, 2011: Black Female</t>
  </si>
  <si>
    <t>Cancer in South Africa 2011 Full Report- National Cancer Registry</t>
  </si>
  <si>
    <t>http://www.nioh.ac.za/wp-content/uploads/2018/03/NCR-2011-results.pdf</t>
  </si>
  <si>
    <t>http://ci5.iarc.fr/CI5I-X/old/table4.asp?registry=7100170&amp;female=2&amp;volume=219641966&amp;submit=Execute</t>
  </si>
  <si>
    <t>Table</t>
  </si>
  <si>
    <t>IARC CC incidence data</t>
  </si>
  <si>
    <t>Globocan 2012 South African Republic CC incidence data</t>
  </si>
  <si>
    <t>Minimum of PROMEC bounds, SA Registry bounds, &amp; Globocan data</t>
  </si>
  <si>
    <t>Maximum of PROMEC bounds, SA Registry bounds, &amp; Globocan data</t>
  </si>
  <si>
    <t>Monisha emailed a connection to get age-specific rates</t>
  </si>
  <si>
    <t>Globocan 2018 South African Republic CC incidence data</t>
  </si>
  <si>
    <t>Age Group</t>
  </si>
  <si>
    <t>Raw cases</t>
  </si>
  <si>
    <t>Crude Rate</t>
  </si>
  <si>
    <t>NA</t>
  </si>
  <si>
    <t>Data from Minttu at Harvard.</t>
  </si>
  <si>
    <t xml:space="preserve">Globocan incidence - https://gco.iarc.fr/today/
</t>
  </si>
  <si>
    <t xml:space="preserve">Numbers:  https://www.hpvcentre.net/statistics/reports/ZAF.pdf?t=1562271302543 (figure 7)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</si>
</sst>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3" fontId="2" fillId="0" borderId="7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8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3" fillId="0" borderId="1" xfId="0" applyFont="1" applyBorder="1"/>
    <xf numFmtId="2" fontId="0" fillId="3" borderId="1" xfId="0" applyNumberFormat="1" applyFill="1" applyBorder="1"/>
    <xf numFmtId="0" fontId="3" fillId="0" borderId="1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left"/>
    </xf>
    <xf numFmtId="2" fontId="4" fillId="0" borderId="0" xfId="0" applyNumberFormat="1" applyFont="1" applyFill="1" applyBorder="1" applyAlignment="1" applyProtection="1">
      <alignment horizontal="left"/>
    </xf>
    <xf numFmtId="0" fontId="4" fillId="0" borderId="1" xfId="0" applyNumberFormat="1" applyFont="1" applyFill="1" applyBorder="1" applyAlignment="1" applyProtection="1">
      <alignment horizontal="left"/>
    </xf>
    <xf numFmtId="2" fontId="4" fillId="0" borderId="1" xfId="0" applyNumberFormat="1" applyFont="1" applyFill="1" applyBorder="1" applyAlignment="1" applyProtection="1">
      <alignment horizontal="left"/>
    </xf>
    <xf numFmtId="0" fontId="2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Incidence</a:t>
            </a:r>
            <a:r>
              <a:rPr lang="en-US" baseline="0"/>
              <a:t> Rates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PROMEC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CCinc!$A$10:$A$22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CCinc!$D$10:$D$22</c:f>
              <c:numCache>
                <c:formatCode>0.00</c:formatCode>
                <c:ptCount val="13"/>
                <c:pt idx="0">
                  <c:v>0</c:v>
                </c:pt>
                <c:pt idx="1">
                  <c:v>1.0029989669110642</c:v>
                </c:pt>
                <c:pt idx="2">
                  <c:v>3.353499040899274</c:v>
                </c:pt>
                <c:pt idx="3">
                  <c:v>17.128220300055279</c:v>
                </c:pt>
                <c:pt idx="4">
                  <c:v>20.240942178375178</c:v>
                </c:pt>
                <c:pt idx="5">
                  <c:v>33.977883486748624</c:v>
                </c:pt>
                <c:pt idx="6">
                  <c:v>59.408391435290234</c:v>
                </c:pt>
                <c:pt idx="7">
                  <c:v>50.419303390440909</c:v>
                </c:pt>
                <c:pt idx="8">
                  <c:v>104.12838417248561</c:v>
                </c:pt>
                <c:pt idx="9">
                  <c:v>87</c:v>
                </c:pt>
                <c:pt idx="10">
                  <c:v>96.68526333668683</c:v>
                </c:pt>
                <c:pt idx="11">
                  <c:v>57.296221464973918</c:v>
                </c:pt>
                <c:pt idx="12">
                  <c:v>70.020402496589526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3-4DAA-B0F8-5D19E1A1550F}"/>
            </c:ext>
          </c:extLst>
        </c:ser>
        <c:ser>
          <c:idx val="1"/>
          <c:order val="1"/>
          <c:tx>
            <c:v>South Africa Registry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CCinc!$A$10:$A$22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CCinc!$M$10:$M$22</c:f>
              <c:numCache>
                <c:formatCode>General</c:formatCode>
                <c:ptCount val="13"/>
                <c:pt idx="0">
                  <c:v>0.09</c:v>
                </c:pt>
                <c:pt idx="1">
                  <c:v>0.28999999999999998</c:v>
                </c:pt>
                <c:pt idx="2">
                  <c:v>4.9800000000000004</c:v>
                </c:pt>
                <c:pt idx="3">
                  <c:v>17.34</c:v>
                </c:pt>
                <c:pt idx="4">
                  <c:v>31.92</c:v>
                </c:pt>
                <c:pt idx="5">
                  <c:v>55.57</c:v>
                </c:pt>
                <c:pt idx="6">
                  <c:v>66.33</c:v>
                </c:pt>
                <c:pt idx="7">
                  <c:v>63.17</c:v>
                </c:pt>
                <c:pt idx="8">
                  <c:v>70.98</c:v>
                </c:pt>
                <c:pt idx="9">
                  <c:v>73.930000000000007</c:v>
                </c:pt>
                <c:pt idx="10">
                  <c:v>83.11</c:v>
                </c:pt>
                <c:pt idx="11">
                  <c:v>92.88</c:v>
                </c:pt>
                <c:pt idx="12">
                  <c:v>72.760000000000005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3-4DAA-B0F8-5D19E1A1550F}"/>
            </c:ext>
          </c:extLst>
        </c:ser>
        <c:ser>
          <c:idx val="2"/>
          <c:order val="2"/>
          <c:tx>
            <c:v>Globocan 2012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CCinc!$A$10:$A$22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CCinc!$C$28:$C$40</c:f>
              <c:numCache>
                <c:formatCode>General</c:formatCode>
                <c:ptCount val="13"/>
                <c:pt idx="0">
                  <c:v>0</c:v>
                </c:pt>
                <c:pt idx="1">
                  <c:v>2.646467153656904</c:v>
                </c:pt>
                <c:pt idx="2">
                  <c:v>8.848389035625793</c:v>
                </c:pt>
                <c:pt idx="3">
                  <c:v>45.193737900145855</c:v>
                </c:pt>
                <c:pt idx="4">
                  <c:v>53.40682333812245</c:v>
                </c:pt>
                <c:pt idx="5">
                  <c:v>63.4</c:v>
                </c:pt>
                <c:pt idx="6">
                  <c:v>68.3</c:v>
                </c:pt>
                <c:pt idx="7">
                  <c:v>70.7</c:v>
                </c:pt>
                <c:pt idx="8">
                  <c:v>73</c:v>
                </c:pt>
                <c:pt idx="9">
                  <c:v>77.400000000000006</c:v>
                </c:pt>
                <c:pt idx="10">
                  <c:v>82.7</c:v>
                </c:pt>
                <c:pt idx="11">
                  <c:v>88.6</c:v>
                </c:pt>
                <c:pt idx="12">
                  <c:v>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3-4DAA-B0F8-5D19E1A1550F}"/>
            </c:ext>
          </c:extLst>
        </c:ser>
        <c:ser>
          <c:idx val="3"/>
          <c:order val="3"/>
          <c:tx>
            <c:v>Globocan 2018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CCinc!$C$46:$C$57</c:f>
              <c:numCache>
                <c:formatCode>0.00</c:formatCode>
                <c:ptCount val="12"/>
                <c:pt idx="0">
                  <c:v>3.9070527772503256</c:v>
                </c:pt>
                <c:pt idx="1">
                  <c:v>19.718592555074853</c:v>
                </c:pt>
                <c:pt idx="2">
                  <c:v>35.815396540774046</c:v>
                </c:pt>
                <c:pt idx="3">
                  <c:v>53.753954608683522</c:v>
                </c:pt>
                <c:pt idx="4">
                  <c:v>71.181262777416052</c:v>
                </c:pt>
                <c:pt idx="5">
                  <c:v>85.090519192952186</c:v>
                </c:pt>
                <c:pt idx="6">
                  <c:v>95.443618498222065</c:v>
                </c:pt>
                <c:pt idx="7">
                  <c:v>96.099524161750054</c:v>
                </c:pt>
                <c:pt idx="8">
                  <c:v>94.851577973825016</c:v>
                </c:pt>
                <c:pt idx="9">
                  <c:v>97.48752644071628</c:v>
                </c:pt>
                <c:pt idx="10">
                  <c:v>101.98823806664386</c:v>
                </c:pt>
                <c:pt idx="11">
                  <c:v>110.42515650113373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B-4EFB-930C-24EB72CA9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454560"/>
        <c:axId val="1858452064"/>
      </c:lineChart>
      <c:catAx>
        <c:axId val="18584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52064"/>
        <c:crosses val="autoZero"/>
        <c:auto val="1"/>
        <c:lblAlgn val="ctr"/>
        <c:lblOffset val="100"/>
        <c:noMultiLvlLbl val="0"/>
      </c:catAx>
      <c:valAx>
        <c:axId val="18584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10583</xdr:colOff>
      <xdr:row>26</xdr:row>
      <xdr:rowOff>14817</xdr:rowOff>
    </xdr:from>
    <xdr:to>
      <xdr:col>15</xdr:col>
      <xdr:colOff>613833</xdr:colOff>
      <xdr:row>40</xdr:row>
      <xdr:rowOff>535517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A31" zoomScale="90" zoomScaleNormal="90" workbookViewId="0">
      <selection activeCell="K47" sqref="K47"/>
    </sheetView>
  </sheetViews>
  <sheetFormatPr defaultRowHeight="12.75" x14ac:dyDescent="0.2"/>
  <cols>
    <col min="1" max="1" width="16.42578125" customWidth="1"/>
    <col min="2" max="2" width="13.140625" bestFit="1" customWidth="1"/>
    <col min="3" max="3" width="25.42578125" customWidth="1"/>
    <col min="5" max="5" width="13.28515625" bestFit="1" customWidth="1"/>
    <col min="6" max="6" width="13.140625" bestFit="1" customWidth="1"/>
    <col min="7" max="7" width="12.7109375" bestFit="1" customWidth="1"/>
    <col min="11" max="11" width="12.28515625" bestFit="1" customWidth="1"/>
    <col min="13" max="13" width="11.5703125" customWidth="1"/>
    <col min="14" max="14" width="13.28515625" bestFit="1" customWidth="1"/>
    <col min="15" max="15" width="13.140625" bestFit="1" customWidth="1"/>
    <col min="16" max="16" width="12.7109375" bestFit="1" customWidth="1"/>
  </cols>
  <sheetData>
    <row r="1" spans="1:19" x14ac:dyDescent="0.2">
      <c r="A1" s="36" t="s">
        <v>40</v>
      </c>
      <c r="B1" s="36"/>
      <c r="C1" s="36"/>
      <c r="K1" s="36" t="s">
        <v>36</v>
      </c>
      <c r="L1" s="36"/>
      <c r="M1" s="36"/>
      <c r="N1" s="36"/>
      <c r="O1" s="36"/>
    </row>
    <row r="2" spans="1:19" x14ac:dyDescent="0.2">
      <c r="A2" s="23" t="s">
        <v>19</v>
      </c>
      <c r="B2" s="23">
        <v>10</v>
      </c>
      <c r="C2" s="23"/>
      <c r="K2" s="23" t="s">
        <v>39</v>
      </c>
      <c r="L2" s="37" t="s">
        <v>35</v>
      </c>
      <c r="M2" s="37"/>
      <c r="N2" s="37"/>
      <c r="O2" s="37"/>
    </row>
    <row r="3" spans="1:19" x14ac:dyDescent="0.2">
      <c r="A3" s="23" t="s">
        <v>20</v>
      </c>
      <c r="B3" s="23" t="s">
        <v>21</v>
      </c>
      <c r="C3" s="23"/>
      <c r="K3" t="s">
        <v>37</v>
      </c>
    </row>
    <row r="4" spans="1:19" x14ac:dyDescent="0.2">
      <c r="A4" s="23" t="s">
        <v>29</v>
      </c>
      <c r="B4" s="23">
        <v>2014</v>
      </c>
      <c r="C4" s="23"/>
    </row>
    <row r="5" spans="1:19" x14ac:dyDescent="0.2">
      <c r="A5" s="23" t="s">
        <v>17</v>
      </c>
      <c r="B5" s="23" t="s">
        <v>18</v>
      </c>
      <c r="C5" s="23">
        <v>17100199</v>
      </c>
    </row>
    <row r="6" spans="1:19" x14ac:dyDescent="0.2">
      <c r="A6" s="23" t="s">
        <v>30</v>
      </c>
      <c r="B6" s="23">
        <v>117</v>
      </c>
      <c r="C6" s="23"/>
    </row>
    <row r="7" spans="1:19" x14ac:dyDescent="0.2">
      <c r="A7" t="s">
        <v>38</v>
      </c>
    </row>
    <row r="8" spans="1:19" ht="13.5" thickBot="1" x14ac:dyDescent="0.25"/>
    <row r="9" spans="1:19" ht="39" thickBot="1" x14ac:dyDescent="0.25">
      <c r="A9" s="5" t="s">
        <v>0</v>
      </c>
      <c r="B9" s="6" t="s">
        <v>15</v>
      </c>
      <c r="C9" s="6" t="s">
        <v>16</v>
      </c>
      <c r="D9" s="7" t="s">
        <v>22</v>
      </c>
      <c r="E9" s="6" t="s">
        <v>34</v>
      </c>
      <c r="F9" s="22" t="s">
        <v>24</v>
      </c>
      <c r="G9" s="8" t="s">
        <v>25</v>
      </c>
      <c r="K9" s="5" t="s">
        <v>0</v>
      </c>
      <c r="L9" s="6" t="s">
        <v>15</v>
      </c>
      <c r="M9" s="7" t="s">
        <v>27</v>
      </c>
      <c r="N9" s="6" t="s">
        <v>34</v>
      </c>
      <c r="O9" s="22" t="s">
        <v>24</v>
      </c>
      <c r="P9" s="8" t="s">
        <v>25</v>
      </c>
      <c r="Q9" s="1" t="s">
        <v>16</v>
      </c>
      <c r="R9" s="1"/>
    </row>
    <row r="10" spans="1:19" x14ac:dyDescent="0.2">
      <c r="A10" s="17" t="s">
        <v>2</v>
      </c>
      <c r="B10" s="18">
        <v>390567</v>
      </c>
      <c r="C10" s="19">
        <v>0</v>
      </c>
      <c r="D10" s="20">
        <f>C10/B10*100000</f>
        <v>0</v>
      </c>
      <c r="E10">
        <f t="shared" ref="E10:E22" si="0">D10/100000</f>
        <v>0</v>
      </c>
      <c r="F10" s="21">
        <v>0</v>
      </c>
      <c r="G10" s="21">
        <v>0</v>
      </c>
      <c r="K10" s="17" t="s">
        <v>2</v>
      </c>
      <c r="L10" s="18">
        <v>390567</v>
      </c>
      <c r="M10" s="1">
        <v>0.09</v>
      </c>
      <c r="N10" s="14">
        <f t="shared" ref="N10:N22" si="1">M10/100000</f>
        <v>8.9999999999999996E-7</v>
      </c>
      <c r="O10" s="21">
        <v>0</v>
      </c>
      <c r="P10" s="21">
        <v>0</v>
      </c>
      <c r="Q10" s="1">
        <f>(M10/100000)*L10</f>
        <v>0.3515103</v>
      </c>
      <c r="R10">
        <f>(SUM(Q10:Q14)/SUM(L10:L14))*100000</f>
        <v>7.3139872994685806</v>
      </c>
      <c r="S10" t="s">
        <v>23</v>
      </c>
    </row>
    <row r="11" spans="1:19" x14ac:dyDescent="0.2">
      <c r="A11" s="9" t="s">
        <v>3</v>
      </c>
      <c r="B11" s="3">
        <v>199402</v>
      </c>
      <c r="C11" s="2">
        <v>2</v>
      </c>
      <c r="D11" s="11">
        <f t="shared" ref="D11:D22" si="2">C11/B11*100000</f>
        <v>1.0029989669110642</v>
      </c>
      <c r="E11">
        <f t="shared" si="0"/>
        <v>1.0029989669110641E-5</v>
      </c>
      <c r="F11" s="10">
        <v>0</v>
      </c>
      <c r="G11" s="10">
        <v>0</v>
      </c>
      <c r="K11" s="9" t="s">
        <v>3</v>
      </c>
      <c r="L11" s="3">
        <v>199402</v>
      </c>
      <c r="M11" s="1">
        <v>0.28999999999999998</v>
      </c>
      <c r="N11" s="14">
        <f t="shared" si="1"/>
        <v>2.8999999999999998E-6</v>
      </c>
      <c r="O11" s="10">
        <v>0</v>
      </c>
      <c r="P11" s="10">
        <v>0</v>
      </c>
      <c r="Q11" s="1">
        <f t="shared" ref="Q11:Q22" si="3">(M11/100000)*L11</f>
        <v>0.57826579999999994</v>
      </c>
    </row>
    <row r="12" spans="1:19" x14ac:dyDescent="0.2">
      <c r="A12" s="9" t="s">
        <v>4</v>
      </c>
      <c r="B12" s="3">
        <v>149098</v>
      </c>
      <c r="C12" s="4">
        <v>5</v>
      </c>
      <c r="D12" s="11">
        <f t="shared" si="2"/>
        <v>3.353499040899274</v>
      </c>
      <c r="E12">
        <f t="shared" si="0"/>
        <v>3.3534990408992741E-5</v>
      </c>
      <c r="F12" s="10">
        <f t="shared" ref="F12:F22" si="4">(E12-1.96*SQRT((1/B12)*(E12)*(1-E12)))*100000</f>
        <v>0.41407681625798648</v>
      </c>
      <c r="G12" s="10">
        <f t="shared" ref="G12:G22" si="5">(E12+1.96*SQRT((1/B12)*(E12)*(1-E12)))*100000</f>
        <v>6.2929212655405617</v>
      </c>
      <c r="K12" s="9" t="s">
        <v>4</v>
      </c>
      <c r="L12" s="3">
        <v>149098</v>
      </c>
      <c r="M12" s="1">
        <v>4.9800000000000004</v>
      </c>
      <c r="N12" s="14">
        <f t="shared" si="1"/>
        <v>4.9800000000000004E-5</v>
      </c>
      <c r="O12" s="10">
        <f t="shared" ref="O12:O22" si="6">(N12-1.96*SQRT((1/L12)*(N12)*(1-N12)))*100000</f>
        <v>1.3980128824107521</v>
      </c>
      <c r="P12" s="10">
        <f t="shared" ref="P12:P22" si="7">(N12+1.96*SQRT((1/L12)*(N12)*(1-N12)))*100000</f>
        <v>8.5619871175892488</v>
      </c>
      <c r="Q12" s="1">
        <f t="shared" si="3"/>
        <v>7.4250804000000006</v>
      </c>
    </row>
    <row r="13" spans="1:19" x14ac:dyDescent="0.2">
      <c r="A13" s="9" t="s">
        <v>5</v>
      </c>
      <c r="B13" s="3">
        <v>128443</v>
      </c>
      <c r="C13" s="4">
        <v>22</v>
      </c>
      <c r="D13" s="11">
        <f t="shared" si="2"/>
        <v>17.128220300055279</v>
      </c>
      <c r="E13">
        <f t="shared" si="0"/>
        <v>1.7128220300055279E-4</v>
      </c>
      <c r="F13" s="10">
        <f t="shared" si="4"/>
        <v>9.9714055740770302</v>
      </c>
      <c r="G13" s="10">
        <f t="shared" si="5"/>
        <v>24.285035026033526</v>
      </c>
      <c r="K13" s="9" t="s">
        <v>5</v>
      </c>
      <c r="L13" s="3">
        <v>128443</v>
      </c>
      <c r="M13" s="1">
        <v>17.34</v>
      </c>
      <c r="N13" s="14">
        <f t="shared" si="1"/>
        <v>1.7339999999999999E-4</v>
      </c>
      <c r="O13" s="10">
        <f t="shared" si="6"/>
        <v>10.139084063629639</v>
      </c>
      <c r="P13" s="10">
        <f t="shared" si="7"/>
        <v>24.540915936370357</v>
      </c>
      <c r="Q13" s="1">
        <f t="shared" si="3"/>
        <v>22.272016199999999</v>
      </c>
    </row>
    <row r="14" spans="1:19" x14ac:dyDescent="0.2">
      <c r="A14" s="9" t="s">
        <v>6</v>
      </c>
      <c r="B14" s="3">
        <v>133393</v>
      </c>
      <c r="C14" s="2">
        <v>27</v>
      </c>
      <c r="D14" s="11">
        <f t="shared" si="2"/>
        <v>20.240942178375178</v>
      </c>
      <c r="E14">
        <f t="shared" si="0"/>
        <v>2.0240942178375177E-4</v>
      </c>
      <c r="F14" s="10">
        <f t="shared" si="4"/>
        <v>12.606787476749254</v>
      </c>
      <c r="G14" s="10">
        <f t="shared" si="5"/>
        <v>27.875096880001099</v>
      </c>
      <c r="K14" s="9" t="s">
        <v>6</v>
      </c>
      <c r="L14" s="3">
        <v>133393</v>
      </c>
      <c r="M14" s="1">
        <v>31.92</v>
      </c>
      <c r="N14" s="14">
        <f t="shared" si="1"/>
        <v>3.1920000000000001E-4</v>
      </c>
      <c r="O14" s="10">
        <f t="shared" si="6"/>
        <v>22.333685601446405</v>
      </c>
      <c r="P14" s="10">
        <f t="shared" si="7"/>
        <v>41.506314398553599</v>
      </c>
      <c r="Q14" s="1">
        <f t="shared" si="3"/>
        <v>42.579045600000001</v>
      </c>
    </row>
    <row r="15" spans="1:19" x14ac:dyDescent="0.2">
      <c r="A15" s="9" t="s">
        <v>7</v>
      </c>
      <c r="B15" s="3">
        <v>161870</v>
      </c>
      <c r="C15" s="2">
        <v>55</v>
      </c>
      <c r="D15" s="11">
        <f t="shared" si="2"/>
        <v>33.977883486748624</v>
      </c>
      <c r="E15">
        <f t="shared" si="0"/>
        <v>3.3977883486748623E-4</v>
      </c>
      <c r="F15" s="10">
        <f t="shared" si="4"/>
        <v>24.999518530321875</v>
      </c>
      <c r="G15" s="10">
        <f t="shared" si="5"/>
        <v>42.956248443175369</v>
      </c>
      <c r="K15" s="9" t="s">
        <v>7</v>
      </c>
      <c r="L15" s="3">
        <v>161870</v>
      </c>
      <c r="M15" s="1">
        <v>55.57</v>
      </c>
      <c r="N15" s="14">
        <f t="shared" si="1"/>
        <v>5.5570000000000001E-4</v>
      </c>
      <c r="O15" s="10">
        <f t="shared" si="6"/>
        <v>44.089193848521049</v>
      </c>
      <c r="P15" s="10">
        <f t="shared" si="7"/>
        <v>67.050806151478952</v>
      </c>
      <c r="Q15" s="1">
        <f t="shared" si="3"/>
        <v>89.951159000000004</v>
      </c>
    </row>
    <row r="16" spans="1:19" x14ac:dyDescent="0.2">
      <c r="A16" s="9" t="s">
        <v>8</v>
      </c>
      <c r="B16" s="3">
        <v>121195</v>
      </c>
      <c r="C16" s="2">
        <v>72</v>
      </c>
      <c r="D16" s="11">
        <f t="shared" si="2"/>
        <v>59.408391435290234</v>
      </c>
      <c r="E16">
        <f t="shared" si="0"/>
        <v>5.9408391435290234E-4</v>
      </c>
      <c r="F16" s="10">
        <f t="shared" si="4"/>
        <v>45.689829935406607</v>
      </c>
      <c r="G16" s="10">
        <f t="shared" si="5"/>
        <v>73.126952935173861</v>
      </c>
      <c r="K16" s="9" t="s">
        <v>8</v>
      </c>
      <c r="L16" s="3">
        <v>121195</v>
      </c>
      <c r="M16" s="1">
        <v>66.33</v>
      </c>
      <c r="N16" s="14">
        <f t="shared" si="1"/>
        <v>6.6330000000000002E-4</v>
      </c>
      <c r="O16" s="10">
        <f t="shared" si="6"/>
        <v>51.834785816502986</v>
      </c>
      <c r="P16" s="10">
        <f t="shared" si="7"/>
        <v>80.82521418349701</v>
      </c>
      <c r="Q16" s="1">
        <f t="shared" si="3"/>
        <v>80.388643500000001</v>
      </c>
    </row>
    <row r="17" spans="1:17" x14ac:dyDescent="0.2">
      <c r="A17" s="9" t="s">
        <v>9</v>
      </c>
      <c r="B17" s="3">
        <v>97185</v>
      </c>
      <c r="C17" s="4">
        <v>49</v>
      </c>
      <c r="D17" s="11">
        <f t="shared" si="2"/>
        <v>50.419303390440909</v>
      </c>
      <c r="E17">
        <f t="shared" si="0"/>
        <v>5.0419303390440912E-4</v>
      </c>
      <c r="F17" s="10">
        <f t="shared" si="4"/>
        <v>36.305457838445989</v>
      </c>
      <c r="G17" s="10">
        <f t="shared" si="5"/>
        <v>64.53314894243583</v>
      </c>
      <c r="K17" s="9" t="s">
        <v>9</v>
      </c>
      <c r="L17" s="3">
        <v>97185</v>
      </c>
      <c r="M17" s="1">
        <v>63.17</v>
      </c>
      <c r="N17" s="14">
        <f t="shared" si="1"/>
        <v>6.3170000000000001E-4</v>
      </c>
      <c r="O17" s="10">
        <f t="shared" si="6"/>
        <v>47.372997930331501</v>
      </c>
      <c r="P17" s="10">
        <f t="shared" si="7"/>
        <v>78.96700206966851</v>
      </c>
      <c r="Q17" s="1">
        <f t="shared" si="3"/>
        <v>61.391764500000001</v>
      </c>
    </row>
    <row r="18" spans="1:17" x14ac:dyDescent="0.2">
      <c r="A18" s="9" t="s">
        <v>10</v>
      </c>
      <c r="B18" s="3">
        <v>65304</v>
      </c>
      <c r="C18" s="2">
        <v>68</v>
      </c>
      <c r="D18" s="11">
        <f t="shared" si="2"/>
        <v>104.12838417248561</v>
      </c>
      <c r="E18">
        <f t="shared" si="0"/>
        <v>1.0412838417248561E-3</v>
      </c>
      <c r="F18" s="10">
        <f t="shared" si="4"/>
        <v>79.391527399392302</v>
      </c>
      <c r="G18" s="10">
        <f t="shared" si="5"/>
        <v>128.8652409455789</v>
      </c>
      <c r="K18" s="9" t="s">
        <v>10</v>
      </c>
      <c r="L18" s="3">
        <v>65304</v>
      </c>
      <c r="M18" s="1">
        <v>70.98</v>
      </c>
      <c r="N18" s="14">
        <f t="shared" si="1"/>
        <v>7.0980000000000001E-4</v>
      </c>
      <c r="O18" s="10">
        <f t="shared" si="6"/>
        <v>50.553216247482311</v>
      </c>
      <c r="P18" s="10">
        <f t="shared" si="7"/>
        <v>91.406783752517683</v>
      </c>
      <c r="Q18" s="1">
        <f t="shared" si="3"/>
        <v>46.352779200000001</v>
      </c>
    </row>
    <row r="19" spans="1:17" x14ac:dyDescent="0.2">
      <c r="A19" s="9" t="s">
        <v>11</v>
      </c>
      <c r="B19" s="3">
        <v>100000</v>
      </c>
      <c r="C19" s="2">
        <v>87</v>
      </c>
      <c r="D19" s="11">
        <f t="shared" si="2"/>
        <v>87</v>
      </c>
      <c r="E19">
        <f t="shared" si="0"/>
        <v>8.7000000000000001E-4</v>
      </c>
      <c r="F19" s="10">
        <f t="shared" si="4"/>
        <v>68.726291309753236</v>
      </c>
      <c r="G19" s="10">
        <f t="shared" si="5"/>
        <v>105.27370869024676</v>
      </c>
      <c r="K19" s="9" t="s">
        <v>11</v>
      </c>
      <c r="L19" s="3">
        <v>100000</v>
      </c>
      <c r="M19" s="1">
        <v>73.930000000000007</v>
      </c>
      <c r="N19" s="14">
        <f t="shared" si="1"/>
        <v>7.3930000000000003E-4</v>
      </c>
      <c r="O19" s="10">
        <f t="shared" si="6"/>
        <v>57.083649659777301</v>
      </c>
      <c r="P19" s="10">
        <f t="shared" si="7"/>
        <v>90.776350340222706</v>
      </c>
      <c r="Q19" s="1">
        <f t="shared" si="3"/>
        <v>73.930000000000007</v>
      </c>
    </row>
    <row r="20" spans="1:17" x14ac:dyDescent="0.2">
      <c r="A20" s="9" t="s">
        <v>12</v>
      </c>
      <c r="B20" s="3">
        <v>76537</v>
      </c>
      <c r="C20" s="2">
        <v>74</v>
      </c>
      <c r="D20" s="11">
        <f t="shared" si="2"/>
        <v>96.68526333668683</v>
      </c>
      <c r="E20">
        <f t="shared" si="0"/>
        <v>9.6685263336686832E-4</v>
      </c>
      <c r="F20" s="10">
        <f t="shared" si="4"/>
        <v>74.666625664626039</v>
      </c>
      <c r="G20" s="10">
        <f t="shared" si="5"/>
        <v>118.70390100874762</v>
      </c>
      <c r="K20" s="9" t="s">
        <v>12</v>
      </c>
      <c r="L20" s="3">
        <v>76537</v>
      </c>
      <c r="M20" s="1">
        <v>83.11</v>
      </c>
      <c r="N20" s="14">
        <f t="shared" si="1"/>
        <v>8.3109999999999998E-4</v>
      </c>
      <c r="O20" s="10">
        <f t="shared" si="6"/>
        <v>62.694197828849489</v>
      </c>
      <c r="P20" s="10">
        <f t="shared" si="7"/>
        <v>103.5258021711505</v>
      </c>
      <c r="Q20" s="1">
        <f t="shared" si="3"/>
        <v>63.609900699999997</v>
      </c>
    </row>
    <row r="21" spans="1:17" x14ac:dyDescent="0.2">
      <c r="A21" s="9" t="s">
        <v>13</v>
      </c>
      <c r="B21" s="3">
        <v>99483</v>
      </c>
      <c r="C21" s="2">
        <v>57</v>
      </c>
      <c r="D21" s="11">
        <f t="shared" si="2"/>
        <v>57.296221464973918</v>
      </c>
      <c r="E21">
        <f t="shared" si="0"/>
        <v>5.7296221464973917E-4</v>
      </c>
      <c r="F21" s="10">
        <f t="shared" si="4"/>
        <v>42.425906304331015</v>
      </c>
      <c r="G21" s="10">
        <f t="shared" si="5"/>
        <v>72.166536625616814</v>
      </c>
      <c r="K21" s="9" t="s">
        <v>13</v>
      </c>
      <c r="L21" s="3">
        <v>99483</v>
      </c>
      <c r="M21" s="1">
        <v>92.88</v>
      </c>
      <c r="N21" s="14">
        <f t="shared" si="1"/>
        <v>9.2879999999999992E-4</v>
      </c>
      <c r="O21" s="10">
        <f t="shared" si="6"/>
        <v>73.950420879998575</v>
      </c>
      <c r="P21" s="10">
        <f t="shared" si="7"/>
        <v>111.8095791200014</v>
      </c>
      <c r="Q21" s="1">
        <f t="shared" si="3"/>
        <v>92.399810399999993</v>
      </c>
    </row>
    <row r="22" spans="1:17" ht="13.5" thickBot="1" x14ac:dyDescent="0.25">
      <c r="A22" s="12" t="s">
        <v>14</v>
      </c>
      <c r="B22" s="13">
        <v>82833</v>
      </c>
      <c r="C22" s="2">
        <v>58</v>
      </c>
      <c r="D22" s="11">
        <f t="shared" si="2"/>
        <v>70.020402496589526</v>
      </c>
      <c r="E22">
        <f t="shared" si="0"/>
        <v>7.002040249658953E-4</v>
      </c>
      <c r="F22" s="10">
        <f t="shared" si="4"/>
        <v>52.00621922508671</v>
      </c>
      <c r="G22" s="10">
        <f t="shared" si="5"/>
        <v>88.034585768092356</v>
      </c>
      <c r="K22" s="12" t="s">
        <v>14</v>
      </c>
      <c r="L22" s="13">
        <v>82833</v>
      </c>
      <c r="M22" s="1">
        <v>72.760000000000005</v>
      </c>
      <c r="N22" s="14">
        <f t="shared" si="1"/>
        <v>7.2760000000000001E-4</v>
      </c>
      <c r="O22" s="10">
        <f t="shared" si="6"/>
        <v>54.39704088054814</v>
      </c>
      <c r="P22" s="10">
        <f t="shared" si="7"/>
        <v>91.122959119451863</v>
      </c>
      <c r="Q22" s="1">
        <f t="shared" si="3"/>
        <v>60.2692908</v>
      </c>
    </row>
    <row r="23" spans="1:17" ht="63.75" x14ac:dyDescent="0.2">
      <c r="B23" s="15" t="s">
        <v>31</v>
      </c>
      <c r="C23" s="15" t="s">
        <v>32</v>
      </c>
      <c r="F23" s="16" t="s">
        <v>33</v>
      </c>
      <c r="G23" s="16" t="s">
        <v>33</v>
      </c>
      <c r="M23" s="15" t="s">
        <v>35</v>
      </c>
      <c r="O23" s="16" t="s">
        <v>33</v>
      </c>
      <c r="P23" s="16" t="s">
        <v>33</v>
      </c>
    </row>
    <row r="27" spans="1:17" x14ac:dyDescent="0.2">
      <c r="A27" s="38" t="s">
        <v>41</v>
      </c>
      <c r="B27" s="38"/>
      <c r="C27" s="38"/>
      <c r="D27" s="1"/>
      <c r="F27" s="27" t="s">
        <v>26</v>
      </c>
      <c r="G27" s="27" t="s">
        <v>28</v>
      </c>
    </row>
    <row r="28" spans="1:17" x14ac:dyDescent="0.2">
      <c r="A28" s="24"/>
      <c r="B28" s="1"/>
      <c r="C28" s="26">
        <v>0</v>
      </c>
      <c r="D28" s="1"/>
      <c r="F28" s="28">
        <f>MIN(F10,G10,O10,P10,C28)</f>
        <v>0</v>
      </c>
      <c r="G28" s="28">
        <f>MAX(F10,G10,O10,P10,C28)</f>
        <v>0</v>
      </c>
    </row>
    <row r="29" spans="1:17" x14ac:dyDescent="0.2">
      <c r="A29" s="24"/>
      <c r="B29" s="1"/>
      <c r="C29" s="26">
        <v>2.646467153656904</v>
      </c>
      <c r="D29" s="1"/>
      <c r="F29" s="28">
        <f t="shared" ref="F29:F40" si="8">MIN(F11,G11,O11,P11,C29)</f>
        <v>0</v>
      </c>
      <c r="G29" s="28">
        <f t="shared" ref="G29:G40" si="9">MAX(F11,G11,O11,P11,C29)</f>
        <v>2.646467153656904</v>
      </c>
    </row>
    <row r="30" spans="1:17" x14ac:dyDescent="0.2">
      <c r="A30" s="24"/>
      <c r="B30" s="1"/>
      <c r="C30" s="26">
        <v>8.848389035625793</v>
      </c>
      <c r="D30" s="1"/>
      <c r="F30" s="28">
        <f t="shared" si="8"/>
        <v>0.41407681625798648</v>
      </c>
      <c r="G30" s="28">
        <f t="shared" si="9"/>
        <v>8.848389035625793</v>
      </c>
    </row>
    <row r="31" spans="1:17" x14ac:dyDescent="0.2">
      <c r="A31" s="24"/>
      <c r="B31" s="1"/>
      <c r="C31" s="26">
        <v>45.193737900145855</v>
      </c>
      <c r="D31" s="1"/>
      <c r="F31" s="28">
        <f t="shared" si="8"/>
        <v>9.9714055740770302</v>
      </c>
      <c r="G31" s="28">
        <f t="shared" si="9"/>
        <v>45.193737900145855</v>
      </c>
    </row>
    <row r="32" spans="1:17" x14ac:dyDescent="0.2">
      <c r="A32" s="25">
        <v>21.9</v>
      </c>
      <c r="B32" s="1" t="s">
        <v>23</v>
      </c>
      <c r="C32" s="26">
        <v>53.40682333812245</v>
      </c>
      <c r="D32" s="1" t="s">
        <v>23</v>
      </c>
      <c r="F32" s="28">
        <f t="shared" si="8"/>
        <v>12.606787476749254</v>
      </c>
      <c r="G32" s="28">
        <f t="shared" si="9"/>
        <v>53.40682333812245</v>
      </c>
    </row>
    <row r="33" spans="1:17" x14ac:dyDescent="0.2">
      <c r="A33" s="25">
        <v>63.4</v>
      </c>
      <c r="B33" s="1"/>
      <c r="C33" s="26">
        <v>63.4</v>
      </c>
      <c r="D33" s="1"/>
      <c r="F33" s="28">
        <f t="shared" si="8"/>
        <v>24.999518530321875</v>
      </c>
      <c r="G33" s="28">
        <f t="shared" si="9"/>
        <v>67.050806151478952</v>
      </c>
    </row>
    <row r="34" spans="1:17" x14ac:dyDescent="0.2">
      <c r="A34" s="25">
        <v>68.3</v>
      </c>
      <c r="B34" s="1"/>
      <c r="C34" s="26">
        <v>68.3</v>
      </c>
      <c r="D34" s="1"/>
      <c r="F34" s="28">
        <f t="shared" si="8"/>
        <v>45.689829935406607</v>
      </c>
      <c r="G34" s="28">
        <f t="shared" si="9"/>
        <v>80.82521418349701</v>
      </c>
    </row>
    <row r="35" spans="1:17" x14ac:dyDescent="0.2">
      <c r="A35" s="25">
        <v>70.7</v>
      </c>
      <c r="B35" s="1"/>
      <c r="C35" s="26">
        <v>70.7</v>
      </c>
      <c r="D35" s="1"/>
      <c r="F35" s="28">
        <f t="shared" si="8"/>
        <v>36.305457838445989</v>
      </c>
      <c r="G35" s="28">
        <f t="shared" si="9"/>
        <v>78.96700206966851</v>
      </c>
    </row>
    <row r="36" spans="1:17" x14ac:dyDescent="0.2">
      <c r="A36" s="25">
        <v>73</v>
      </c>
      <c r="B36" s="1"/>
      <c r="C36" s="26">
        <v>73</v>
      </c>
      <c r="D36" s="1"/>
      <c r="F36" s="28">
        <f t="shared" si="8"/>
        <v>50.553216247482311</v>
      </c>
      <c r="G36" s="28">
        <f t="shared" si="9"/>
        <v>128.8652409455789</v>
      </c>
    </row>
    <row r="37" spans="1:17" x14ac:dyDescent="0.2">
      <c r="A37" s="25">
        <v>77.400000000000006</v>
      </c>
      <c r="B37" s="1"/>
      <c r="C37" s="26">
        <v>77.400000000000006</v>
      </c>
      <c r="D37" s="1" t="s">
        <v>1</v>
      </c>
      <c r="F37" s="28">
        <f t="shared" si="8"/>
        <v>57.083649659777301</v>
      </c>
      <c r="G37" s="28">
        <f t="shared" si="9"/>
        <v>105.27370869024676</v>
      </c>
    </row>
    <row r="38" spans="1:17" x14ac:dyDescent="0.2">
      <c r="A38" s="25">
        <v>82.7</v>
      </c>
      <c r="B38" s="1"/>
      <c r="C38" s="26">
        <v>82.7</v>
      </c>
      <c r="D38" s="1"/>
      <c r="F38" s="28">
        <f t="shared" si="8"/>
        <v>62.694197828849489</v>
      </c>
      <c r="G38" s="28">
        <f t="shared" si="9"/>
        <v>118.70390100874762</v>
      </c>
    </row>
    <row r="39" spans="1:17" x14ac:dyDescent="0.2">
      <c r="A39" s="25">
        <v>88.6</v>
      </c>
      <c r="B39" s="1"/>
      <c r="C39" s="26">
        <v>88.6</v>
      </c>
      <c r="D39" s="1"/>
      <c r="F39" s="28">
        <f t="shared" si="8"/>
        <v>42.425906304331015</v>
      </c>
      <c r="G39" s="28">
        <f t="shared" si="9"/>
        <v>111.8095791200014</v>
      </c>
    </row>
    <row r="40" spans="1:17" x14ac:dyDescent="0.2">
      <c r="A40" s="25">
        <v>95.2</v>
      </c>
      <c r="B40" s="1"/>
      <c r="C40" s="26">
        <v>95.2</v>
      </c>
      <c r="D40" s="1"/>
      <c r="F40" s="28">
        <f t="shared" si="8"/>
        <v>52.00621922508671</v>
      </c>
      <c r="G40" s="28">
        <f t="shared" si="9"/>
        <v>95.2</v>
      </c>
    </row>
    <row r="41" spans="1:17" ht="89.25" x14ac:dyDescent="0.2">
      <c r="A41" s="16" t="s">
        <v>44</v>
      </c>
      <c r="F41" s="16" t="s">
        <v>42</v>
      </c>
      <c r="G41" s="16" t="s">
        <v>43</v>
      </c>
    </row>
    <row r="44" spans="1:17" x14ac:dyDescent="0.2">
      <c r="A44" s="35" t="s">
        <v>45</v>
      </c>
      <c r="B44" s="35"/>
      <c r="C44" s="35"/>
    </row>
    <row r="45" spans="1:17" x14ac:dyDescent="0.2">
      <c r="A45" s="27" t="s">
        <v>46</v>
      </c>
      <c r="B45" s="27" t="s">
        <v>47</v>
      </c>
      <c r="C45" s="27" t="s">
        <v>48</v>
      </c>
    </row>
    <row r="46" spans="1:17" ht="15.75" x14ac:dyDescent="0.25">
      <c r="A46" s="29" t="s">
        <v>2</v>
      </c>
      <c r="B46" s="32">
        <v>100</v>
      </c>
      <c r="C46" s="33">
        <v>3.9070527772503256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 ht="15.75" x14ac:dyDescent="0.25">
      <c r="A47" s="29" t="s">
        <v>3</v>
      </c>
      <c r="B47" s="32">
        <v>503</v>
      </c>
      <c r="C47" s="33">
        <v>19.718592555074853</v>
      </c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 ht="15.75" x14ac:dyDescent="0.25">
      <c r="A48" s="29" t="s">
        <v>4</v>
      </c>
      <c r="B48" s="32">
        <v>913</v>
      </c>
      <c r="C48" s="33">
        <v>35.815396540774046</v>
      </c>
    </row>
    <row r="49" spans="1:3" ht="15.75" x14ac:dyDescent="0.25">
      <c r="A49" s="29" t="s">
        <v>5</v>
      </c>
      <c r="B49" s="32">
        <v>1310</v>
      </c>
      <c r="C49" s="33">
        <v>53.753954608683522</v>
      </c>
    </row>
    <row r="50" spans="1:3" ht="15.75" x14ac:dyDescent="0.25">
      <c r="A50" s="29" t="s">
        <v>6</v>
      </c>
      <c r="B50" s="32">
        <v>1501</v>
      </c>
      <c r="C50" s="33">
        <v>71.181262777416052</v>
      </c>
    </row>
    <row r="51" spans="1:3" ht="15.75" x14ac:dyDescent="0.25">
      <c r="A51" s="29" t="s">
        <v>7</v>
      </c>
      <c r="B51" s="32">
        <v>1511</v>
      </c>
      <c r="C51" s="33">
        <v>85.090519192952186</v>
      </c>
    </row>
    <row r="52" spans="1:3" ht="15.75" x14ac:dyDescent="0.25">
      <c r="A52" s="29" t="s">
        <v>8</v>
      </c>
      <c r="B52" s="32">
        <v>1498</v>
      </c>
      <c r="C52" s="33">
        <v>95.443618498222065</v>
      </c>
    </row>
    <row r="53" spans="1:3" ht="15.75" x14ac:dyDescent="0.25">
      <c r="A53" s="29" t="s">
        <v>9</v>
      </c>
      <c r="B53" s="32">
        <v>1320</v>
      </c>
      <c r="C53" s="33">
        <v>96.099524161750054</v>
      </c>
    </row>
    <row r="54" spans="1:3" ht="15.75" x14ac:dyDescent="0.25">
      <c r="A54" s="29" t="s">
        <v>10</v>
      </c>
      <c r="B54" s="32">
        <v>1123</v>
      </c>
      <c r="C54" s="33">
        <v>94.851577973825016</v>
      </c>
    </row>
    <row r="55" spans="1:3" ht="15.75" x14ac:dyDescent="0.25">
      <c r="A55" s="29" t="s">
        <v>11</v>
      </c>
      <c r="B55" s="32">
        <v>966</v>
      </c>
      <c r="C55" s="33">
        <v>97.48752644071628</v>
      </c>
    </row>
    <row r="56" spans="1:3" ht="15.75" x14ac:dyDescent="0.25">
      <c r="A56" s="29" t="s">
        <v>12</v>
      </c>
      <c r="B56" s="32">
        <v>766</v>
      </c>
      <c r="C56" s="33">
        <v>101.98823806664386</v>
      </c>
    </row>
    <row r="57" spans="1:3" ht="15.75" x14ac:dyDescent="0.25">
      <c r="A57" s="29" t="s">
        <v>13</v>
      </c>
      <c r="B57" s="32">
        <v>562</v>
      </c>
      <c r="C57" s="33">
        <v>110.42515650113373</v>
      </c>
    </row>
    <row r="58" spans="1:3" ht="15.75" x14ac:dyDescent="0.25">
      <c r="A58" s="29" t="s">
        <v>14</v>
      </c>
      <c r="B58" s="32">
        <v>902</v>
      </c>
      <c r="C58" s="33" t="s">
        <v>49</v>
      </c>
    </row>
    <row r="59" spans="1:3" ht="18.75" customHeight="1" x14ac:dyDescent="0.2">
      <c r="A59" s="39" t="s">
        <v>50</v>
      </c>
      <c r="B59" s="39"/>
      <c r="C59" s="39"/>
    </row>
    <row r="60" spans="1:3" x14ac:dyDescent="0.2">
      <c r="A60" s="34" t="s">
        <v>51</v>
      </c>
      <c r="B60" s="34"/>
      <c r="C60" s="34"/>
    </row>
    <row r="61" spans="1:3" ht="37.5" customHeight="1" x14ac:dyDescent="0.2">
      <c r="A61" s="34" t="s">
        <v>52</v>
      </c>
      <c r="B61" s="34"/>
      <c r="C61" s="34"/>
    </row>
  </sheetData>
  <mergeCells count="8">
    <mergeCell ref="A60:C60"/>
    <mergeCell ref="A61:C61"/>
    <mergeCell ref="A44:C44"/>
    <mergeCell ref="A1:C1"/>
    <mergeCell ref="K1:O1"/>
    <mergeCell ref="L2:O2"/>
    <mergeCell ref="A27:C27"/>
    <mergeCell ref="A59:C5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CCinc</vt:lpstr>
    </vt:vector>
  </TitlesOfParts>
  <Company>HSPH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masterit</dc:creator>
  <cp:lastModifiedBy>Cara J. Broshkevitch</cp:lastModifiedBy>
  <dcterms:created xsi:type="dcterms:W3CDTF">2011-08-17T17:50:06Z</dcterms:created>
  <dcterms:modified xsi:type="dcterms:W3CDTF">2020-06-01T20:16:20Z</dcterms:modified>
</cp:coreProperties>
</file>