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harma1\Documents\HHCoM\"/>
    </mc:Choice>
  </mc:AlternateContent>
  <bookViews>
    <workbookView xWindow="0" yWindow="0" windowWidth="19200" windowHeight="6760" activeTab="1"/>
  </bookViews>
  <sheets>
    <sheet name="Settings" sheetId="2" r:id="rId1"/>
    <sheet name="Calibration" sheetId="1" r:id="rId2"/>
    <sheet name="Validation" sheetId="8" r:id="rId3"/>
    <sheet name="HPV" sheetId="7" r:id="rId4"/>
    <sheet name="CIN Transition" sheetId="4" r:id="rId5"/>
    <sheet name="Screening and Treatment" sheetId="5" r:id="rId6"/>
    <sheet name="Cervical Cancer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" i="1" l="1"/>
  <c r="G155" i="1"/>
  <c r="G156" i="1"/>
  <c r="G157" i="1"/>
  <c r="G158" i="1"/>
  <c r="G159" i="1"/>
  <c r="G160" i="1"/>
  <c r="G161" i="1"/>
  <c r="G153" i="1"/>
  <c r="G152" i="1"/>
  <c r="G151" i="1"/>
  <c r="G150" i="1"/>
  <c r="G149" i="1"/>
  <c r="G148" i="1"/>
  <c r="G147" i="1"/>
  <c r="G146" i="1"/>
  <c r="G145" i="1"/>
  <c r="G144" i="1"/>
  <c r="G137" i="1" l="1"/>
  <c r="G138" i="1"/>
  <c r="G139" i="1"/>
  <c r="G140" i="1"/>
  <c r="G141" i="1"/>
  <c r="G142" i="1"/>
  <c r="G143" i="1"/>
  <c r="G130" i="1"/>
  <c r="G131" i="1"/>
  <c r="G132" i="1"/>
  <c r="G133" i="1"/>
  <c r="G134" i="1"/>
  <c r="G135" i="1"/>
  <c r="G136" i="1"/>
  <c r="G123" i="1"/>
  <c r="G124" i="1"/>
  <c r="G125" i="1"/>
  <c r="G126" i="1"/>
  <c r="G127" i="1"/>
  <c r="G128" i="1"/>
  <c r="G129" i="1"/>
  <c r="G116" i="1"/>
  <c r="G117" i="1"/>
  <c r="G118" i="1"/>
  <c r="G119" i="1"/>
  <c r="G120" i="1"/>
  <c r="G121" i="1"/>
  <c r="G122" i="1"/>
  <c r="G109" i="1"/>
  <c r="G110" i="1"/>
  <c r="G111" i="1"/>
  <c r="G112" i="1"/>
  <c r="G113" i="1"/>
  <c r="G114" i="1"/>
  <c r="G115" i="1"/>
  <c r="G103" i="1"/>
  <c r="G104" i="1"/>
  <c r="G105" i="1"/>
  <c r="G106" i="1"/>
  <c r="G107" i="1"/>
  <c r="G108" i="1"/>
  <c r="G102" i="1"/>
  <c r="G96" i="1"/>
  <c r="G97" i="1"/>
  <c r="G98" i="1"/>
  <c r="G99" i="1"/>
  <c r="G100" i="1"/>
  <c r="G101" i="1"/>
  <c r="G95" i="1"/>
  <c r="G90" i="1"/>
  <c r="G91" i="1"/>
  <c r="G92" i="1"/>
  <c r="G93" i="1"/>
  <c r="G94" i="1"/>
  <c r="G89" i="1"/>
  <c r="G88" i="1"/>
  <c r="G83" i="1"/>
  <c r="G84" i="1"/>
  <c r="G85" i="1"/>
  <c r="G86" i="1"/>
  <c r="G87" i="1"/>
  <c r="G82" i="1"/>
  <c r="G81" i="1"/>
  <c r="G76" i="1"/>
  <c r="G77" i="1"/>
  <c r="G78" i="1"/>
  <c r="G79" i="1"/>
  <c r="G80" i="1"/>
  <c r="G75" i="1"/>
  <c r="G74" i="1"/>
  <c r="G70" i="1"/>
  <c r="G71" i="1"/>
  <c r="G72" i="1"/>
  <c r="G73" i="1"/>
  <c r="G60" i="1"/>
  <c r="G61" i="1"/>
  <c r="G62" i="1"/>
  <c r="G63" i="1"/>
  <c r="G64" i="1"/>
  <c r="G65" i="1"/>
  <c r="G66" i="1"/>
  <c r="G67" i="1"/>
  <c r="G68" i="1"/>
  <c r="G69" i="1"/>
  <c r="G2" i="1"/>
  <c r="G3" i="1"/>
  <c r="G4" i="1"/>
  <c r="G5" i="1"/>
  <c r="G6" i="1"/>
  <c r="G7" i="1"/>
  <c r="G8" i="1"/>
  <c r="G9" i="1"/>
  <c r="F10" i="1"/>
  <c r="G10" i="1"/>
  <c r="F11" i="1"/>
  <c r="G11" i="1"/>
  <c r="G12" i="1"/>
  <c r="G13" i="1"/>
  <c r="G14" i="1"/>
  <c r="G15" i="1"/>
  <c r="G16" i="1"/>
  <c r="G17" i="1"/>
  <c r="G18" i="1"/>
  <c r="G19" i="1"/>
  <c r="F20" i="1"/>
  <c r="G20" i="1"/>
  <c r="F21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M36" i="7"/>
  <c r="M37" i="7"/>
  <c r="M38" i="7"/>
  <c r="I31" i="7"/>
  <c r="H29" i="7"/>
  <c r="H30" i="7"/>
  <c r="H31" i="7"/>
  <c r="H24" i="7"/>
  <c r="T15" i="7"/>
  <c r="S15" i="7"/>
  <c r="R15" i="7"/>
  <c r="T14" i="7"/>
  <c r="S14" i="7"/>
  <c r="R14" i="7"/>
  <c r="M14" i="7"/>
  <c r="B14" i="7"/>
  <c r="T13" i="7"/>
  <c r="S13" i="7"/>
  <c r="R13" i="7"/>
  <c r="M13" i="7"/>
  <c r="B13" i="7"/>
  <c r="R12" i="7"/>
  <c r="B11" i="6"/>
  <c r="U10" i="6"/>
  <c r="B10" i="6"/>
  <c r="U9" i="6"/>
  <c r="B9" i="6"/>
  <c r="B8" i="6"/>
  <c r="B7" i="6"/>
  <c r="B6" i="6"/>
  <c r="B5" i="6"/>
  <c r="B4" i="6"/>
  <c r="B3" i="6"/>
  <c r="AA8" i="5"/>
  <c r="Z8" i="5"/>
  <c r="AA7" i="5"/>
  <c r="Z7" i="5"/>
  <c r="AA100" i="4"/>
  <c r="W100" i="4"/>
  <c r="S100" i="4"/>
  <c r="O100" i="4"/>
  <c r="K100" i="4"/>
  <c r="G100" i="4"/>
  <c r="C100" i="4"/>
  <c r="AA99" i="4"/>
  <c r="W99" i="4"/>
  <c r="S99" i="4"/>
  <c r="O99" i="4"/>
  <c r="K99" i="4"/>
  <c r="G99" i="4"/>
  <c r="C99" i="4"/>
  <c r="AA98" i="4"/>
  <c r="W98" i="4"/>
  <c r="S98" i="4"/>
  <c r="O98" i="4"/>
  <c r="K98" i="4"/>
  <c r="G98" i="4"/>
  <c r="C98" i="4"/>
  <c r="AA97" i="4"/>
  <c r="W97" i="4"/>
  <c r="S97" i="4"/>
  <c r="O97" i="4"/>
  <c r="K97" i="4"/>
  <c r="G97" i="4"/>
  <c r="C97" i="4"/>
  <c r="AA96" i="4"/>
  <c r="W96" i="4"/>
  <c r="S96" i="4"/>
  <c r="O96" i="4"/>
  <c r="K96" i="4"/>
  <c r="G96" i="4"/>
  <c r="C96" i="4"/>
  <c r="AA95" i="4"/>
  <c r="W95" i="4"/>
  <c r="S95" i="4"/>
  <c r="O95" i="4"/>
  <c r="K95" i="4"/>
  <c r="G95" i="4"/>
  <c r="C95" i="4"/>
  <c r="AA94" i="4"/>
  <c r="W94" i="4"/>
  <c r="S94" i="4"/>
  <c r="O94" i="4"/>
  <c r="K94" i="4"/>
  <c r="G94" i="4"/>
  <c r="C94" i="4"/>
  <c r="AA93" i="4"/>
  <c r="W93" i="4"/>
  <c r="S93" i="4"/>
  <c r="O93" i="4"/>
  <c r="K93" i="4"/>
  <c r="G93" i="4"/>
  <c r="C93" i="4"/>
  <c r="AA92" i="4"/>
  <c r="W92" i="4"/>
  <c r="S92" i="4"/>
  <c r="O92" i="4"/>
  <c r="K92" i="4"/>
  <c r="G92" i="4"/>
  <c r="C92" i="4"/>
  <c r="AA91" i="4"/>
  <c r="W91" i="4"/>
  <c r="S91" i="4"/>
  <c r="O91" i="4"/>
  <c r="K91" i="4"/>
  <c r="G91" i="4"/>
  <c r="C91" i="4"/>
  <c r="AA90" i="4"/>
  <c r="W90" i="4"/>
  <c r="S90" i="4"/>
  <c r="O90" i="4"/>
  <c r="K90" i="4"/>
  <c r="G90" i="4"/>
  <c r="C90" i="4"/>
  <c r="AA89" i="4"/>
  <c r="W89" i="4"/>
  <c r="S89" i="4"/>
  <c r="O89" i="4"/>
  <c r="K89" i="4"/>
  <c r="G89" i="4"/>
  <c r="C89" i="4"/>
  <c r="AA88" i="4"/>
  <c r="W88" i="4"/>
  <c r="S88" i="4"/>
  <c r="O88" i="4"/>
  <c r="K88" i="4"/>
  <c r="G88" i="4"/>
  <c r="C88" i="4"/>
  <c r="AA87" i="4"/>
  <c r="W87" i="4"/>
  <c r="S87" i="4"/>
  <c r="O87" i="4"/>
  <c r="K87" i="4"/>
  <c r="G87" i="4"/>
  <c r="C87" i="4"/>
  <c r="AA84" i="4"/>
  <c r="W84" i="4"/>
  <c r="S84" i="4"/>
  <c r="O84" i="4"/>
  <c r="K84" i="4"/>
  <c r="G84" i="4"/>
  <c r="C84" i="4"/>
  <c r="AA83" i="4"/>
  <c r="W83" i="4"/>
  <c r="S83" i="4"/>
  <c r="O83" i="4"/>
  <c r="K83" i="4"/>
  <c r="G83" i="4"/>
  <c r="C83" i="4"/>
  <c r="AA82" i="4"/>
  <c r="W82" i="4"/>
  <c r="S82" i="4"/>
  <c r="O82" i="4"/>
  <c r="K82" i="4"/>
  <c r="G82" i="4"/>
  <c r="C82" i="4"/>
  <c r="AA81" i="4"/>
  <c r="W81" i="4"/>
  <c r="S81" i="4"/>
  <c r="O81" i="4"/>
  <c r="K81" i="4"/>
  <c r="G81" i="4"/>
  <c r="C81" i="4"/>
  <c r="AA80" i="4"/>
  <c r="W80" i="4"/>
  <c r="S80" i="4"/>
  <c r="O80" i="4"/>
  <c r="K80" i="4"/>
  <c r="G80" i="4"/>
  <c r="C80" i="4"/>
  <c r="AA79" i="4"/>
  <c r="W79" i="4"/>
  <c r="S79" i="4"/>
  <c r="O79" i="4"/>
  <c r="K79" i="4"/>
  <c r="G79" i="4"/>
  <c r="C79" i="4"/>
  <c r="AA78" i="4"/>
  <c r="W78" i="4"/>
  <c r="S78" i="4"/>
  <c r="O78" i="4"/>
  <c r="K78" i="4"/>
  <c r="G78" i="4"/>
  <c r="C78" i="4"/>
  <c r="AA77" i="4"/>
  <c r="W77" i="4"/>
  <c r="S77" i="4"/>
  <c r="O77" i="4"/>
  <c r="K77" i="4"/>
  <c r="G77" i="4"/>
  <c r="C77" i="4"/>
  <c r="AA76" i="4"/>
  <c r="W76" i="4"/>
  <c r="S76" i="4"/>
  <c r="O76" i="4"/>
  <c r="K76" i="4"/>
  <c r="G76" i="4"/>
  <c r="C76" i="4"/>
  <c r="AA75" i="4"/>
  <c r="W75" i="4"/>
  <c r="S75" i="4"/>
  <c r="O75" i="4"/>
  <c r="K75" i="4"/>
  <c r="G75" i="4"/>
  <c r="C75" i="4"/>
  <c r="AA74" i="4"/>
  <c r="W74" i="4"/>
  <c r="S74" i="4"/>
  <c r="O74" i="4"/>
  <c r="K74" i="4"/>
  <c r="G74" i="4"/>
  <c r="C74" i="4"/>
  <c r="AA73" i="4"/>
  <c r="W73" i="4"/>
  <c r="S73" i="4"/>
  <c r="O73" i="4"/>
  <c r="K73" i="4"/>
  <c r="G73" i="4"/>
  <c r="C73" i="4"/>
  <c r="AA72" i="4"/>
  <c r="W72" i="4"/>
  <c r="S72" i="4"/>
  <c r="O72" i="4"/>
  <c r="K72" i="4"/>
  <c r="G72" i="4"/>
  <c r="C72" i="4"/>
  <c r="AA71" i="4"/>
  <c r="W71" i="4"/>
  <c r="S71" i="4"/>
  <c r="O71" i="4"/>
  <c r="K71" i="4"/>
  <c r="G71" i="4"/>
  <c r="C71" i="4"/>
  <c r="Q40" i="4"/>
  <c r="P40" i="4"/>
  <c r="O40" i="4"/>
  <c r="L40" i="4"/>
  <c r="H40" i="4"/>
  <c r="G40" i="4"/>
  <c r="C40" i="4"/>
  <c r="B40" i="4"/>
  <c r="A40" i="4"/>
  <c r="Q39" i="4"/>
  <c r="P39" i="4"/>
  <c r="O39" i="4"/>
  <c r="L39" i="4"/>
  <c r="H39" i="4"/>
  <c r="G39" i="4"/>
  <c r="C39" i="4"/>
  <c r="B39" i="4"/>
  <c r="A39" i="4"/>
  <c r="Q38" i="4"/>
  <c r="P38" i="4"/>
  <c r="O38" i="4"/>
  <c r="L38" i="4"/>
  <c r="H38" i="4"/>
  <c r="G38" i="4"/>
  <c r="C38" i="4"/>
  <c r="B38" i="4"/>
  <c r="A38" i="4"/>
  <c r="Q37" i="4"/>
  <c r="P37" i="4"/>
  <c r="O37" i="4"/>
  <c r="L37" i="4"/>
  <c r="H37" i="4"/>
  <c r="G37" i="4"/>
  <c r="C37" i="4"/>
  <c r="B37" i="4"/>
  <c r="A37" i="4"/>
  <c r="Q36" i="4"/>
  <c r="P36" i="4"/>
  <c r="O36" i="4"/>
  <c r="L36" i="4"/>
  <c r="H36" i="4"/>
  <c r="G36" i="4"/>
  <c r="C36" i="4"/>
  <c r="B36" i="4"/>
  <c r="A36" i="4"/>
  <c r="Q35" i="4"/>
  <c r="P35" i="4"/>
  <c r="O35" i="4"/>
  <c r="L35" i="4"/>
  <c r="H35" i="4"/>
  <c r="G35" i="4"/>
  <c r="C35" i="4"/>
  <c r="B35" i="4"/>
  <c r="A35" i="4"/>
  <c r="Q34" i="4"/>
  <c r="P34" i="4"/>
  <c r="O34" i="4"/>
  <c r="L34" i="4"/>
  <c r="H34" i="4"/>
  <c r="G34" i="4"/>
  <c r="C34" i="4"/>
  <c r="B34" i="4"/>
  <c r="A34" i="4"/>
  <c r="Q33" i="4"/>
  <c r="P33" i="4"/>
  <c r="O33" i="4"/>
  <c r="L33" i="4"/>
  <c r="H33" i="4"/>
  <c r="G33" i="4"/>
  <c r="C33" i="4"/>
  <c r="B33" i="4"/>
  <c r="A33" i="4"/>
  <c r="Q32" i="4"/>
  <c r="P32" i="4"/>
  <c r="O32" i="4"/>
  <c r="L32" i="4"/>
  <c r="H32" i="4"/>
  <c r="G32" i="4"/>
  <c r="C32" i="4"/>
  <c r="B32" i="4"/>
  <c r="A32" i="4"/>
  <c r="Q31" i="4"/>
  <c r="P31" i="4"/>
  <c r="O31" i="4"/>
  <c r="L31" i="4"/>
  <c r="H31" i="4"/>
  <c r="G31" i="4"/>
  <c r="C31" i="4"/>
  <c r="B31" i="4"/>
  <c r="A31" i="4"/>
  <c r="Q30" i="4"/>
  <c r="P30" i="4"/>
  <c r="O30" i="4"/>
  <c r="L30" i="4"/>
  <c r="H30" i="4"/>
  <c r="G30" i="4"/>
  <c r="C30" i="4"/>
  <c r="B30" i="4"/>
  <c r="A30" i="4"/>
  <c r="Q22" i="4"/>
  <c r="P22" i="4"/>
  <c r="O22" i="4"/>
  <c r="L22" i="4"/>
  <c r="H22" i="4"/>
  <c r="G22" i="4"/>
  <c r="C22" i="4"/>
  <c r="B22" i="4"/>
  <c r="A22" i="4"/>
  <c r="Q21" i="4"/>
  <c r="P21" i="4"/>
  <c r="O21" i="4"/>
  <c r="L21" i="4"/>
  <c r="H21" i="4"/>
  <c r="G21" i="4"/>
  <c r="C21" i="4"/>
  <c r="B21" i="4"/>
  <c r="A21" i="4"/>
  <c r="Q20" i="4"/>
  <c r="P20" i="4"/>
  <c r="O20" i="4"/>
  <c r="L20" i="4"/>
  <c r="H20" i="4"/>
  <c r="G20" i="4"/>
  <c r="C20" i="4"/>
  <c r="B20" i="4"/>
  <c r="A20" i="4"/>
  <c r="Q19" i="4"/>
  <c r="P19" i="4"/>
  <c r="O19" i="4"/>
  <c r="L19" i="4"/>
  <c r="H19" i="4"/>
  <c r="G19" i="4"/>
  <c r="C19" i="4"/>
  <c r="B19" i="4"/>
  <c r="A19" i="4"/>
  <c r="Q18" i="4"/>
  <c r="P18" i="4"/>
  <c r="O18" i="4"/>
  <c r="L18" i="4"/>
  <c r="H18" i="4"/>
  <c r="G18" i="4"/>
  <c r="C18" i="4"/>
  <c r="B18" i="4"/>
  <c r="A18" i="4"/>
  <c r="Q17" i="4"/>
  <c r="P17" i="4"/>
  <c r="O17" i="4"/>
  <c r="L17" i="4"/>
  <c r="H17" i="4"/>
  <c r="G17" i="4"/>
  <c r="C17" i="4"/>
  <c r="B17" i="4"/>
  <c r="A17" i="4"/>
  <c r="Q16" i="4"/>
  <c r="P16" i="4"/>
  <c r="O16" i="4"/>
  <c r="L16" i="4"/>
  <c r="H16" i="4"/>
  <c r="G16" i="4"/>
  <c r="C16" i="4"/>
  <c r="B16" i="4"/>
  <c r="A16" i="4"/>
  <c r="Q15" i="4"/>
  <c r="P15" i="4"/>
  <c r="O15" i="4"/>
  <c r="L15" i="4"/>
  <c r="H15" i="4"/>
  <c r="G15" i="4"/>
  <c r="C15" i="4"/>
  <c r="B15" i="4"/>
  <c r="A15" i="4"/>
  <c r="Q14" i="4"/>
  <c r="P14" i="4"/>
  <c r="O14" i="4"/>
  <c r="L14" i="4"/>
  <c r="H14" i="4"/>
  <c r="G14" i="4"/>
  <c r="C14" i="4"/>
  <c r="B14" i="4"/>
  <c r="A14" i="4"/>
  <c r="Q13" i="4"/>
  <c r="P13" i="4"/>
  <c r="O13" i="4"/>
  <c r="L13" i="4"/>
  <c r="H13" i="4"/>
  <c r="G13" i="4"/>
  <c r="C13" i="4"/>
  <c r="B13" i="4"/>
  <c r="A13" i="4"/>
  <c r="Q12" i="4"/>
  <c r="P12" i="4"/>
  <c r="O12" i="4"/>
  <c r="L12" i="4"/>
  <c r="H12" i="4"/>
  <c r="G12" i="4"/>
  <c r="C12" i="4"/>
  <c r="B12" i="4"/>
  <c r="A12" i="4"/>
</calcChain>
</file>

<file path=xl/sharedStrings.xml><?xml version="1.0" encoding="utf-8"?>
<sst xmlns="http://schemas.openxmlformats.org/spreadsheetml/2006/main" count="955" uniqueCount="305">
  <si>
    <t>N</t>
  </si>
  <si>
    <t>Pos</t>
  </si>
  <si>
    <t>Criteria</t>
  </si>
  <si>
    <t>Start Year</t>
  </si>
  <si>
    <t>End Year</t>
  </si>
  <si>
    <t>Sensitivity Analyses</t>
  </si>
  <si>
    <t>Item</t>
  </si>
  <si>
    <t>Range</t>
  </si>
  <si>
    <t>Mean</t>
  </si>
  <si>
    <t>Hi</t>
  </si>
  <si>
    <t>Base</t>
  </si>
  <si>
    <t>Lower Bound</t>
  </si>
  <si>
    <t>Upper Bound</t>
  </si>
  <si>
    <t>Initial Conditions</t>
  </si>
  <si>
    <t>HIV Prevalence</t>
  </si>
  <si>
    <t>HPV Prevalence</t>
  </si>
  <si>
    <t>HPV_16/18 to Well</t>
  </si>
  <si>
    <t>HPV_16/18 to HPV_16/18</t>
  </si>
  <si>
    <t>HPV_16/18 to CIN1_16/18</t>
  </si>
  <si>
    <t>HPV_16/18 to CIN2_16/18</t>
  </si>
  <si>
    <t>HPV_16/18 to CIN3_16/18</t>
  </si>
  <si>
    <t>CIN1_16/18 to Well_16/18</t>
  </si>
  <si>
    <t>CIN1_16/18 to HPV_16/18</t>
  </si>
  <si>
    <t>CIN1_16/18 to CIN1_16/18</t>
  </si>
  <si>
    <t>CIN1_16/18 to CIN2_16/18</t>
  </si>
  <si>
    <t>CIN1_16/18 to CIN3_16/18</t>
  </si>
  <si>
    <t>CIN2_16/18 to Well_16/18</t>
  </si>
  <si>
    <t>CIN2_16/18 to HPV_16/18</t>
  </si>
  <si>
    <t>CIN2_16/18 to CIN1_16/18</t>
  </si>
  <si>
    <t>CIN2_16/18 to CIN2_16/18</t>
  </si>
  <si>
    <t>CIN2_16/18 to CIN3_16/18</t>
  </si>
  <si>
    <t>CIN3_16/18 to Well_16/18</t>
  </si>
  <si>
    <t>CIN3_16/18 to HPV_16/18</t>
  </si>
  <si>
    <t>CIN3_16/18 to CIN1_16/18</t>
  </si>
  <si>
    <t>CIN3_16/18 to CIN2_16/18</t>
  </si>
  <si>
    <t>CIN3_16/18 to CIN3_16/18</t>
  </si>
  <si>
    <t>CIN3_16/18 to UndLocalised</t>
  </si>
  <si>
    <t>23%-59%</t>
  </si>
  <si>
    <t>13%-66%</t>
  </si>
  <si>
    <t>9%-21%</t>
  </si>
  <si>
    <t>1%-7%</t>
  </si>
  <si>
    <t>65%-73%</t>
  </si>
  <si>
    <t>3%-5%</t>
  </si>
  <si>
    <t>3%-4%</t>
  </si>
  <si>
    <t>26%-50%</t>
  </si>
  <si>
    <t>13%-33%</t>
  </si>
  <si>
    <t>1%-5%</t>
  </si>
  <si>
    <t>0%-4%</t>
  </si>
  <si>
    <t>89%-94%</t>
  </si>
  <si>
    <t>HPV_ohr to Well</t>
  </si>
  <si>
    <t>HPV_ohr to HPV_ohr</t>
  </si>
  <si>
    <t>HPV_ohr to CIN1_ohr</t>
  </si>
  <si>
    <t>HPV_ohr to CIN2_ohr</t>
  </si>
  <si>
    <t>HPV_ohr to CIN3_ohr</t>
  </si>
  <si>
    <t>CIN1_ohr to Well_ohr</t>
  </si>
  <si>
    <t>CIN1_ohr to HPV_ohr</t>
  </si>
  <si>
    <t>CIN1_ohr to CIN1_ohr</t>
  </si>
  <si>
    <t>CIN1_ohr to CIN2_ohr</t>
  </si>
  <si>
    <t>CIN1_ohr to CIN3_ohr</t>
  </si>
  <si>
    <t>CIN2_ohr to Well_ohr</t>
  </si>
  <si>
    <t>CIN2_ohr to HPV_ohr</t>
  </si>
  <si>
    <t>CIN2_ohr to CIN1_ohr</t>
  </si>
  <si>
    <t>CIN2_ohr to CIN2_ohr</t>
  </si>
  <si>
    <t>CIN2_ohr to CIN3_ohr</t>
  </si>
  <si>
    <t>CIN3_ohr to Well_ohr</t>
  </si>
  <si>
    <t>CIN3_ohr to HPV_ohr</t>
  </si>
  <si>
    <t>CIN3_ohr to CIN1_ohr</t>
  </si>
  <si>
    <t>CIN3_ohr to CIN2_ohr</t>
  </si>
  <si>
    <t>CIN3_ohr to CIN3_ohr</t>
  </si>
  <si>
    <t>CIN3_ohr to UndLocalised</t>
  </si>
  <si>
    <t>37%-79%</t>
  </si>
  <si>
    <t>5%-56%</t>
  </si>
  <si>
    <t>6%-13%</t>
  </si>
  <si>
    <t>28%-28%</t>
  </si>
  <si>
    <t>4%-4%</t>
  </si>
  <si>
    <t>57%-64%</t>
  </si>
  <si>
    <t>2%-3%</t>
  </si>
  <si>
    <t>16%-34%</t>
  </si>
  <si>
    <t>8%-21%</t>
  </si>
  <si>
    <t>1%-9%</t>
  </si>
  <si>
    <t>1%-6%</t>
  </si>
  <si>
    <t>84%-94%</t>
  </si>
  <si>
    <t>0%-2%</t>
  </si>
  <si>
    <t>Age Group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</si>
  <si>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</si>
  <si>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</si>
  <si>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</si>
  <si>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</si>
  <si>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</si>
  <si>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</si>
  <si>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</si>
  <si>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</si>
  <si>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</si>
  <si>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</si>
  <si>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</si>
  <si>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Progression</t>
  </si>
  <si>
    <t>Regression</t>
  </si>
  <si>
    <t>HPV clearance multipliers</t>
  </si>
  <si>
    <t>&gt;500</t>
  </si>
  <si>
    <t>350-500</t>
  </si>
  <si>
    <t>200-350</t>
  </si>
  <si>
    <t>&gt;200</t>
  </si>
  <si>
    <t>CIN2 -&gt; CIN3 Multipliers</t>
  </si>
  <si>
    <t>Hawes, 2006</t>
  </si>
  <si>
    <t>No increased risk for CD4&gt;500 or pple on ART</t>
  </si>
  <si>
    <t>&lt;200</t>
  </si>
  <si>
    <t>CIN1 -&gt; CIN2 Multipliers</t>
  </si>
  <si>
    <t>Longitudinal Study of Cervical Squamous</t>
  </si>
  <si>
    <t>Intraepithelial Lesions in Human Immunodeficiency</t>
  </si>
  <si>
    <t>Virus (HIV)–Seropositive and At-Risk HIV-</t>
  </si>
  <si>
    <t>Seronegative Women</t>
  </si>
  <si>
    <t>Schuman, 2003</t>
  </si>
  <si>
    <t>HPV and treat</t>
  </si>
  <si>
    <t>Visual Inspection and treat</t>
  </si>
  <si>
    <t>KZN Screen Rate among Discovery Health Medical Aid Members (women 16+)</t>
  </si>
  <si>
    <t xml:space="preserve">Pap Smear Rate in KZN </t>
  </si>
  <si>
    <t>Sensitivity and Specificity of Screening (Primary)</t>
  </si>
  <si>
    <t>Rate of recurrence/persistence with LEEP (follow up &lt; 6 mos)</t>
  </si>
  <si>
    <t>Vaccination</t>
  </si>
  <si>
    <t>Outcome and Endpoint</t>
  </si>
  <si>
    <t>Lo</t>
  </si>
  <si>
    <t>Group</t>
  </si>
  <si>
    <t>Had pap smear</t>
  </si>
  <si>
    <t>~&gt;3 years ago</t>
  </si>
  <si>
    <t>~&lt;3 years ago</t>
  </si>
  <si>
    <t>Sensitivity</t>
  </si>
  <si>
    <t>Specificity</t>
  </si>
  <si>
    <t>Coverage (bivalent 16/18)</t>
  </si>
  <si>
    <t>CIN2+ Prevented</t>
  </si>
  <si>
    <t>Adonis et al. (2013 , S Afr Med J.)</t>
  </si>
  <si>
    <t>Outpatients</t>
  </si>
  <si>
    <t>Test</t>
  </si>
  <si>
    <t>CIN2 or worse</t>
  </si>
  <si>
    <t>CIN3 or worse</t>
  </si>
  <si>
    <t>Cox (1999, Lancet) referring to Mitchell (1998, Obstet. Gyn.)</t>
  </si>
  <si>
    <t>Start year</t>
  </si>
  <si>
    <t>CIN3+ Prevented</t>
  </si>
  <si>
    <t>Cancer patients</t>
  </si>
  <si>
    <t>HPV</t>
  </si>
  <si>
    <t>Cost (Rand)</t>
  </si>
  <si>
    <t>Denny et al. (2010 , JNCI)</t>
  </si>
  <si>
    <t>Students</t>
  </si>
  <si>
    <t>Cytology ASC-US or worse</t>
  </si>
  <si>
    <t>Screening Frequency (years ^ -1)</t>
  </si>
  <si>
    <t>Nurses</t>
  </si>
  <si>
    <t>Cytology LSIL or worse</t>
  </si>
  <si>
    <t>HIV+</t>
  </si>
  <si>
    <t>HIV-</t>
  </si>
  <si>
    <t>Wellensiek et al. (2002, Int J Gynecol Cancer)</t>
  </si>
  <si>
    <t>Self-sample HPV</t>
  </si>
  <si>
    <t>HPV test</t>
  </si>
  <si>
    <t>Arbyn (2014, Lancet) Metanalaysis, common reference values</t>
  </si>
  <si>
    <t>Cytology</t>
  </si>
  <si>
    <t xml:space="preserve">Cost </t>
  </si>
  <si>
    <t>R</t>
  </si>
  <si>
    <t>SA guidelines</t>
  </si>
  <si>
    <t>0.2% coverage from 2009-2014</t>
  </si>
  <si>
    <t>2008 - MCC SA approved vaccines</t>
  </si>
  <si>
    <t>Sensitivity and Specificity of Screening (High-risk)</t>
  </si>
  <si>
    <t>Age</t>
  </si>
  <si>
    <t>2014 - Cervarix (bivalent) for age 9+ girls in 4th grade public schools (~0.5 million girls)</t>
  </si>
  <si>
    <t>Screen start</t>
  </si>
  <si>
    <t>Screen End</t>
  </si>
  <si>
    <t>Sensitivity and Specificity of Screening (Follow up)</t>
  </si>
  <si>
    <t>ICC Mortality</t>
  </si>
  <si>
    <t>ICC Progression</t>
  </si>
  <si>
    <t>Symptom Detection Probability</t>
  </si>
  <si>
    <t>Effect of HIV on Survival (HR)</t>
  </si>
  <si>
    <t>Median Survival</t>
  </si>
  <si>
    <t>Years</t>
  </si>
  <si>
    <t>Group Size</t>
  </si>
  <si>
    <t>Local</t>
  </si>
  <si>
    <t>Regional</t>
  </si>
  <si>
    <t>Distant</t>
  </si>
  <si>
    <t>Local -&gt; Regional</t>
  </si>
  <si>
    <t>Stage</t>
  </si>
  <si>
    <t>HR</t>
  </si>
  <si>
    <t>Status</t>
  </si>
  <si>
    <t>Months</t>
  </si>
  <si>
    <t>Regional -&gt; Distant</t>
  </si>
  <si>
    <t>I</t>
  </si>
  <si>
    <t>HIV +</t>
  </si>
  <si>
    <t>2-3</t>
  </si>
  <si>
    <t>II</t>
  </si>
  <si>
    <t>4-20</t>
  </si>
  <si>
    <t>III</t>
  </si>
  <si>
    <t>Dryden-Peterson et al. (2016, JCO)</t>
  </si>
  <si>
    <t>IV</t>
  </si>
  <si>
    <t>Median Quarterly Mortality Rate</t>
  </si>
  <si>
    <t>Botswana</t>
  </si>
  <si>
    <t>From Campos et al.</t>
  </si>
  <si>
    <t>HPV Transmissibility</t>
  </si>
  <si>
    <t>Annual Transition Rate</t>
  </si>
  <si>
    <t>HPV Prevalence and Odds Ratios when HIV positive</t>
  </si>
  <si>
    <t>Type</t>
  </si>
  <si>
    <t>Median</t>
  </si>
  <si>
    <t>Transition</t>
  </si>
  <si>
    <t>Overall High Risk</t>
  </si>
  <si>
    <t>Covariate</t>
  </si>
  <si>
    <t>Adjusted Odds Ratio</t>
  </si>
  <si>
    <t>HPV -&gt; CIN1</t>
  </si>
  <si>
    <t>HIV negative</t>
  </si>
  <si>
    <t>CIN1 -&gt; CIN2</t>
  </si>
  <si>
    <t>HIV positive: CD4 &gt; 200, RNA &lt; 20,000 copies/mL</t>
  </si>
  <si>
    <t>CIN2 -&gt; CIN3</t>
  </si>
  <si>
    <t>HIV positive: CD4 &gt; 200 , RNA &gt; 20000 copes/mL</t>
  </si>
  <si>
    <t>CIN3 -&gt; ICC</t>
  </si>
  <si>
    <t>* from HPV16 data only</t>
  </si>
  <si>
    <t>HIV positve CD4 &lt; 200</t>
  </si>
  <si>
    <t>CIN1 clearance</t>
  </si>
  <si>
    <t>Palefsky et al. (1999 , JNCI)</t>
  </si>
  <si>
    <t>CIN2/3 clearance</t>
  </si>
  <si>
    <t>Reflects persistence/reactivation of pre-existing HPV types</t>
  </si>
  <si>
    <t>Reduction in HPV Infection Clearance when HIV positive</t>
  </si>
  <si>
    <t>Annual Rate of Infection Clearance (Women)</t>
  </si>
  <si>
    <t>(Adjusted Odds Ratio) ^ -1</t>
  </si>
  <si>
    <t>Common Vaccine Types (HPV 16/18/31/33)</t>
  </si>
  <si>
    <t>HPV 16</t>
  </si>
  <si>
    <t>High risk (Vaccine Type)</t>
  </si>
  <si>
    <t>Oncogenic Non-Vaccine Type</t>
  </si>
  <si>
    <t>HPV 18</t>
  </si>
  <si>
    <t>High risk (Non-Vaccine Type)</t>
  </si>
  <si>
    <t>Johnson 2012</t>
  </si>
  <si>
    <t>HPV 31</t>
  </si>
  <si>
    <t>HPV 33</t>
  </si>
  <si>
    <t>HPV 39</t>
  </si>
  <si>
    <t>HPV 51</t>
  </si>
  <si>
    <t>Increase in CIN2/3 (HSIL) in HIV-1 / HIV-2 + women</t>
  </si>
  <si>
    <t>HPV incidence multiplier by type and CD4 count</t>
  </si>
  <si>
    <t>HPV 56</t>
  </si>
  <si>
    <t>Characteristic</t>
  </si>
  <si>
    <t>vac types</t>
  </si>
  <si>
    <t>non vac types</t>
  </si>
  <si>
    <t>Johnson et al. (PLoS , 2012)</t>
  </si>
  <si>
    <t>CD4 count</t>
  </si>
  <si>
    <t>&gt;500 cells/mL</t>
  </si>
  <si>
    <t>Annual Rate of Infection Clearance (Men)</t>
  </si>
  <si>
    <t>200-500 cells/mL</t>
  </si>
  <si>
    <t>&lt;200 cells/mL</t>
  </si>
  <si>
    <t>High Risk</t>
  </si>
  <si>
    <t>Hawes et al. (2006, JNCI)</t>
  </si>
  <si>
    <t>Cai et al. (2016, Eur J clin Mibrobiol Infect Dis)</t>
  </si>
  <si>
    <t>Senegal. Women not on ART.</t>
  </si>
  <si>
    <t>Annual Rate of Infection Clearance Matrix</t>
  </si>
  <si>
    <t>SA</t>
  </si>
  <si>
    <t>Male</t>
  </si>
  <si>
    <t>Female</t>
  </si>
  <si>
    <t>Baseline CD4 cell count (cells/uL)</t>
  </si>
  <si>
    <t>aOR</t>
  </si>
  <si>
    <t>Both infections</t>
  </si>
  <si>
    <t>351-500</t>
  </si>
  <si>
    <t>Annual Rate of Waning Immunity</t>
  </si>
  <si>
    <t>ART status at baseline (years)</t>
  </si>
  <si>
    <t>ART &gt; 2</t>
  </si>
  <si>
    <t>ART &lt;= 2</t>
  </si>
  <si>
    <t>ART-naïve</t>
  </si>
  <si>
    <t>Both</t>
  </si>
  <si>
    <t>17–19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</si>
  <si>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</si>
  <si>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</si>
  <si>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</si>
  <si>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</si>
  <si>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</si>
  <si>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</si>
  <si>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</si>
  <si>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</si>
  <si>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60–65 years</t>
  </si>
  <si>
    <t>CIN2/CIN3 Prevalence (HIV+)</t>
  </si>
  <si>
    <t>CIN2/CIN3 Prevalence (HIV-)</t>
  </si>
  <si>
    <t>HPV Prevalence in All Women (no CIN2/3)</t>
  </si>
  <si>
    <t>HPV Prevalence in HIV+ Women (no CIN2/3)</t>
  </si>
  <si>
    <t>HPV Prevalence in HIV- Women (no CIN2/3)</t>
  </si>
  <si>
    <t>Source</t>
  </si>
  <si>
    <t>Allan 2008</t>
  </si>
  <si>
    <t>HR HPV Prevalence in HIV+ Men</t>
  </si>
  <si>
    <t>Mbulawa</t>
  </si>
  <si>
    <t>18-25</t>
  </si>
  <si>
    <t>26-35</t>
  </si>
  <si>
    <t>36-45</t>
  </si>
  <si>
    <t>46-66</t>
  </si>
  <si>
    <t>HR HPV Prevalence in HIV- Men</t>
  </si>
  <si>
    <t>LB</t>
  </si>
  <si>
    <t>UB</t>
  </si>
  <si>
    <t>Parameters to Calibrate</t>
  </si>
  <si>
    <t>Proportion infected that  gain immunity</t>
  </si>
  <si>
    <t>Coital frequency</t>
  </si>
  <si>
    <t>Africa Center</t>
  </si>
  <si>
    <t>HIV Prevalence in Men 2003</t>
  </si>
  <si>
    <t>HIV Prevalence in Men 2005</t>
  </si>
  <si>
    <t>HIV Prevalence in Men 2006</t>
  </si>
  <si>
    <t>HIV Prevalence in Men 2007</t>
  </si>
  <si>
    <t>HIV Prevalence in Men 2008</t>
  </si>
  <si>
    <t>HIV Prevalence in Men 2009</t>
  </si>
  <si>
    <t>HIV Prevalence in Women 2003</t>
  </si>
  <si>
    <t>HIV Prevalence in Women 2005</t>
  </si>
  <si>
    <t>HIV Prevalence in Women 2006</t>
  </si>
  <si>
    <t>HIV Prevalence in Women 2007</t>
  </si>
  <si>
    <t>HIV Prevalence in Women 2008</t>
  </si>
  <si>
    <t>HIV Prevalence in Women 2009</t>
  </si>
  <si>
    <t>Year</t>
  </si>
  <si>
    <t>17-19</t>
  </si>
  <si>
    <t>55-65</t>
  </si>
  <si>
    <t>HPV Prevalence in HIV+ Women (all)</t>
  </si>
  <si>
    <t>McDonald</t>
  </si>
  <si>
    <t>HPV Prevalence in HIV- Women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</si>
</sst>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0" fontId="3" fillId="0" borderId="0" xfId="0" applyFont="1"/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right"/>
    </xf>
    <xf numFmtId="2" fontId="1" fillId="3" borderId="7" xfId="0" applyNumberFormat="1" applyFont="1" applyFill="1" applyBorder="1"/>
    <xf numFmtId="2" fontId="0" fillId="3" borderId="7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2" fontId="1" fillId="3" borderId="6" xfId="0" applyNumberFormat="1" applyFont="1" applyFill="1" applyBorder="1"/>
    <xf numFmtId="0" fontId="0" fillId="0" borderId="13" xfId="0" applyBorder="1"/>
    <xf numFmtId="0" fontId="0" fillId="3" borderId="2" xfId="0" applyFill="1" applyBorder="1"/>
    <xf numFmtId="0" fontId="0" fillId="3" borderId="7" xfId="0" applyFill="1" applyBorder="1"/>
    <xf numFmtId="0" fontId="0" fillId="3" borderId="6" xfId="0" applyFill="1" applyBorder="1"/>
    <xf numFmtId="0" fontId="1" fillId="0" borderId="0" xfId="0" applyFont="1"/>
    <xf numFmtId="0" fontId="1" fillId="0" borderId="14" xfId="0" applyFont="1" applyBorder="1"/>
    <xf numFmtId="0" fontId="0" fillId="0" borderId="14" xfId="0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4" fillId="0" borderId="14" xfId="0" applyFont="1" applyBorder="1"/>
    <xf numFmtId="10" fontId="0" fillId="0" borderId="14" xfId="0" applyNumberFormat="1" applyBorder="1"/>
    <xf numFmtId="0" fontId="0" fillId="3" borderId="14" xfId="0" applyFill="1" applyBorder="1"/>
    <xf numFmtId="9" fontId="0" fillId="0" borderId="14" xfId="0" applyNumberFormat="1" applyBorder="1"/>
    <xf numFmtId="0" fontId="4" fillId="0" borderId="0" xfId="0" applyFont="1"/>
    <xf numFmtId="0" fontId="1" fillId="0" borderId="14" xfId="0" applyFont="1" applyFill="1" applyBorder="1"/>
    <xf numFmtId="10" fontId="0" fillId="0" borderId="0" xfId="0" applyNumberFormat="1"/>
    <xf numFmtId="0" fontId="0" fillId="0" borderId="14" xfId="0" applyNumberFormat="1" applyBorder="1"/>
    <xf numFmtId="0" fontId="5" fillId="0" borderId="0" xfId="0" applyFont="1"/>
    <xf numFmtId="49" fontId="0" fillId="0" borderId="14" xfId="0" applyNumberFormat="1" applyBorder="1"/>
    <xf numFmtId="0" fontId="0" fillId="0" borderId="14" xfId="0" applyFont="1" applyFill="1" applyBorder="1"/>
    <xf numFmtId="0" fontId="0" fillId="0" borderId="14" xfId="0" applyFont="1" applyBorder="1"/>
    <xf numFmtId="49" fontId="0" fillId="0" borderId="0" xfId="0" applyNumberFormat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0" fillId="0" borderId="15" xfId="0" applyBorder="1"/>
    <xf numFmtId="0" fontId="0" fillId="3" borderId="19" xfId="0" applyFill="1" applyBorder="1"/>
    <xf numFmtId="0" fontId="0" fillId="0" borderId="20" xfId="0" applyBorder="1"/>
    <xf numFmtId="0" fontId="0" fillId="0" borderId="14" xfId="0" applyFill="1" applyBorder="1"/>
    <xf numFmtId="0" fontId="0" fillId="3" borderId="21" xfId="0" applyFill="1" applyBorder="1"/>
    <xf numFmtId="0" fontId="0" fillId="0" borderId="22" xfId="0" applyBorder="1"/>
    <xf numFmtId="0" fontId="0" fillId="0" borderId="23" xfId="0" applyBorder="1"/>
    <xf numFmtId="0" fontId="0" fillId="3" borderId="14" xfId="0" applyNumberFormat="1" applyFill="1" applyBorder="1"/>
    <xf numFmtId="0" fontId="1" fillId="0" borderId="13" xfId="0" applyFont="1" applyBorder="1"/>
    <xf numFmtId="0" fontId="1" fillId="0" borderId="24" xfId="0" applyFont="1" applyBorder="1"/>
    <xf numFmtId="0" fontId="1" fillId="0" borderId="2" xfId="0" applyFont="1" applyBorder="1"/>
    <xf numFmtId="0" fontId="0" fillId="0" borderId="7" xfId="0" applyBorder="1"/>
    <xf numFmtId="164" fontId="0" fillId="3" borderId="0" xfId="0" applyNumberFormat="1" applyFill="1" applyBorder="1"/>
    <xf numFmtId="164" fontId="0" fillId="0" borderId="7" xfId="0" applyNumberFormat="1" applyBorder="1"/>
    <xf numFmtId="0" fontId="4" fillId="0" borderId="0" xfId="0" applyFont="1" applyBorder="1"/>
    <xf numFmtId="164" fontId="0" fillId="3" borderId="12" xfId="0" applyNumberFormat="1" applyFill="1" applyBorder="1"/>
    <xf numFmtId="164" fontId="0" fillId="0" borderId="6" xfId="0" applyNumberFormat="1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404065</xdr:colOff>
      <xdr:row>49</xdr:row>
      <xdr:rowOff>19049</xdr:rowOff>
    </xdr:from>
    <xdr:to>
      <xdr:col>28</xdr:col>
      <xdr:colOff>674807</xdr:colOff>
      <xdr:row>68</xdr:row>
      <xdr:rowOff>87908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37015" y="9226549"/>
          <a:ext cx="5287242" cy="3567709"/>
        </a:xfrm>
        <a:prstGeom prst="rect">
          <a:avLst/>
        </a:prstGeom>
      </xdr:spPr>
    </xdr:pic>
    <xdr:clientData/>
  </xdr:twoCellAnchor>
  <xdr:twoCellAnchor editAs="oneCell">
    <xdr:from>
      <xdr:col>18</xdr:col>
      <xdr:colOff>151274</xdr:colOff>
      <xdr:row>41</xdr:row>
      <xdr:rowOff>171886</xdr:rowOff>
    </xdr:from>
    <xdr:to>
      <xdr:col>24</xdr:col>
      <xdr:colOff>107950</xdr:colOff>
      <xdr:row>62</xdr:row>
      <xdr:rowOff>65696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20024" y="7906186"/>
          <a:ext cx="5620876" cy="37609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161" totalsRowShown="0">
  <autoFilter ref="A1:I161"/>
  <tableColumns count="9">
    <tableColumn id="1" name="Criteria"/>
    <tableColumn id="9" name="Source"/>
    <tableColumn id="2" name="Group"/>
    <tableColumn id="7" name="Year"/>
    <tableColumn id="10" name="Pos"/>
    <tableColumn id="3" name="N"/>
    <tableColumn id="4" name="Mean" dataDxfId="2">
      <calculatedColumnFormula>Table1[Pos]/Table1[N]</calculatedColumnFormula>
    </tableColumn>
    <tableColumn id="5" name="LB" dataDxfId="1"/>
    <tableColumn id="6" name="UB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L33" sqref="L33"/>
    </sheetView>
  </sheetViews>
  <sheetFormatPr defaultRowHeight="14.5" x14ac:dyDescent="0.35"/>
  <cols>
    <col min="1" max="1" width="18.90625" bestFit="1" customWidth="1"/>
    <col min="2" max="2" width="5.90625" bestFit="1" customWidth="1"/>
    <col min="3" max="3" width="11.81640625" bestFit="1" customWidth="1"/>
    <col min="4" max="4" width="11.90625" bestFit="1" customWidth="1"/>
  </cols>
  <sheetData>
    <row r="1" spans="1:4" x14ac:dyDescent="0.35">
      <c r="A1" t="s">
        <v>3</v>
      </c>
    </row>
    <row r="2" spans="1:4" x14ac:dyDescent="0.35">
      <c r="A2" t="s">
        <v>4</v>
      </c>
    </row>
    <row r="4" spans="1:4" x14ac:dyDescent="0.35">
      <c r="A4" t="s">
        <v>13</v>
      </c>
    </row>
    <row r="5" spans="1:4" x14ac:dyDescent="0.35">
      <c r="A5" t="s">
        <v>14</v>
      </c>
    </row>
    <row r="6" spans="1:4" x14ac:dyDescent="0.35">
      <c r="A6" t="s">
        <v>15</v>
      </c>
    </row>
    <row r="11" spans="1:4" x14ac:dyDescent="0.35">
      <c r="A11" t="s">
        <v>5</v>
      </c>
    </row>
    <row r="12" spans="1:4" x14ac:dyDescent="0.35">
      <c r="B12" t="s">
        <v>7</v>
      </c>
    </row>
    <row r="13" spans="1:4" x14ac:dyDescent="0.35">
      <c r="A13" t="s">
        <v>6</v>
      </c>
      <c r="B13" t="s">
        <v>10</v>
      </c>
      <c r="C13" t="s">
        <v>11</v>
      </c>
      <c r="D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topLeftCell="A125" workbookViewId="0">
      <selection activeCell="F162" sqref="F162"/>
    </sheetView>
  </sheetViews>
  <sheetFormatPr defaultRowHeight="14.5" x14ac:dyDescent="0.35"/>
  <cols>
    <col min="1" max="1" width="37.81640625" bestFit="1" customWidth="1"/>
    <col min="2" max="3" width="13.36328125" customWidth="1"/>
    <col min="4" max="5" width="11.90625" customWidth="1"/>
    <col min="6" max="6" width="11.7265625" customWidth="1"/>
  </cols>
  <sheetData>
    <row r="1" spans="1:13" x14ac:dyDescent="0.35">
      <c r="A1" t="s">
        <v>2</v>
      </c>
      <c r="B1" t="s">
        <v>272</v>
      </c>
      <c r="C1" t="s">
        <v>121</v>
      </c>
      <c r="D1" t="s">
        <v>299</v>
      </c>
      <c r="E1" t="s">
        <v>1</v>
      </c>
      <c r="F1" t="s">
        <v>0</v>
      </c>
      <c r="G1" t="s">
        <v>8</v>
      </c>
      <c r="H1" t="s">
        <v>281</v>
      </c>
      <c r="I1" t="s">
        <v>282</v>
      </c>
      <c r="M1" t="s">
        <v>283</v>
      </c>
    </row>
    <row r="2" spans="1:13" x14ac:dyDescent="0.35">
      <c r="A2" s="21" t="s">
        <v>267</v>
      </c>
      <c r="B2" s="21" t="s">
        <v>273</v>
      </c>
      <c r="C2" s="21" t="s">
        <v>257</v>
      </c>
      <c r="D2" s="21">
        <v>2008</v>
      </c>
      <c r="E2" s="21">
        <v>6</v>
      </c>
      <c r="F2" s="21">
        <v>48</v>
      </c>
      <c r="G2">
        <f>Table1[Pos]/Table1[N]</f>
        <v>0.125</v>
      </c>
      <c r="M2" t="s">
        <v>284</v>
      </c>
    </row>
    <row r="3" spans="1:13" x14ac:dyDescent="0.35">
      <c r="A3" s="21" t="s">
        <v>267</v>
      </c>
      <c r="B3" s="21" t="s">
        <v>273</v>
      </c>
      <c r="C3" s="21" t="s">
        <v>258</v>
      </c>
      <c r="D3" s="21">
        <v>2008</v>
      </c>
      <c r="E3" s="21">
        <v>12</v>
      </c>
      <c r="F3" s="21">
        <v>221</v>
      </c>
      <c r="G3">
        <f>Table1[Pos]/Table1[N]</f>
        <v>5.4298642533936653E-2</v>
      </c>
      <c r="M3" t="s">
        <v>285</v>
      </c>
    </row>
    <row r="4" spans="1:13" x14ac:dyDescent="0.35">
      <c r="A4" s="21" t="s">
        <v>267</v>
      </c>
      <c r="B4" s="21" t="s">
        <v>273</v>
      </c>
      <c r="C4" s="21" t="s">
        <v>259</v>
      </c>
      <c r="D4" s="21">
        <v>2008</v>
      </c>
      <c r="E4" s="21">
        <v>31</v>
      </c>
      <c r="F4" s="21">
        <v>243</v>
      </c>
      <c r="G4">
        <f>Table1[Pos]/Table1[N]</f>
        <v>0.12757201646090535</v>
      </c>
    </row>
    <row r="5" spans="1:13" x14ac:dyDescent="0.35">
      <c r="A5" s="21" t="s">
        <v>267</v>
      </c>
      <c r="B5" s="21" t="s">
        <v>273</v>
      </c>
      <c r="C5" s="21" t="s">
        <v>260</v>
      </c>
      <c r="D5" s="21">
        <v>2008</v>
      </c>
      <c r="E5" s="21">
        <v>27</v>
      </c>
      <c r="F5" s="21">
        <v>175</v>
      </c>
      <c r="G5">
        <f>Table1[Pos]/Table1[N]</f>
        <v>0.15428571428571428</v>
      </c>
    </row>
    <row r="6" spans="1:13" x14ac:dyDescent="0.35">
      <c r="A6" s="21" t="s">
        <v>267</v>
      </c>
      <c r="B6" s="21" t="s">
        <v>273</v>
      </c>
      <c r="C6" s="21" t="s">
        <v>261</v>
      </c>
      <c r="D6" s="21">
        <v>2008</v>
      </c>
      <c r="E6" s="21">
        <v>33</v>
      </c>
      <c r="F6" s="21">
        <v>407</v>
      </c>
      <c r="G6">
        <f>Table1[Pos]/Table1[N]</f>
        <v>8.1081081081081086E-2</v>
      </c>
    </row>
    <row r="7" spans="1:13" x14ac:dyDescent="0.35">
      <c r="A7" s="21" t="s">
        <v>267</v>
      </c>
      <c r="B7" s="21" t="s">
        <v>273</v>
      </c>
      <c r="C7" s="21" t="s">
        <v>262</v>
      </c>
      <c r="D7" s="21">
        <v>2008</v>
      </c>
      <c r="E7" s="21">
        <v>8</v>
      </c>
      <c r="F7" s="21">
        <v>147</v>
      </c>
      <c r="G7">
        <f>Table1[Pos]/Table1[N]</f>
        <v>5.4421768707482991E-2</v>
      </c>
    </row>
    <row r="8" spans="1:13" x14ac:dyDescent="0.35">
      <c r="A8" s="21" t="s">
        <v>267</v>
      </c>
      <c r="B8" s="21" t="s">
        <v>273</v>
      </c>
      <c r="C8" s="21" t="s">
        <v>263</v>
      </c>
      <c r="D8" s="21">
        <v>2008</v>
      </c>
      <c r="E8" s="21">
        <v>6</v>
      </c>
      <c r="F8" s="21">
        <v>76</v>
      </c>
      <c r="G8">
        <f>Table1[Pos]/Table1[N]</f>
        <v>7.8947368421052627E-2</v>
      </c>
    </row>
    <row r="9" spans="1:13" x14ac:dyDescent="0.35">
      <c r="A9" s="21" t="s">
        <v>267</v>
      </c>
      <c r="B9" s="21" t="s">
        <v>273</v>
      </c>
      <c r="C9" s="21" t="s">
        <v>264</v>
      </c>
      <c r="D9" s="21">
        <v>2008</v>
      </c>
      <c r="E9" s="21">
        <v>2</v>
      </c>
      <c r="F9" s="21">
        <v>28</v>
      </c>
      <c r="G9">
        <f>Table1[Pos]/Table1[N]</f>
        <v>7.1428571428571425E-2</v>
      </c>
    </row>
    <row r="10" spans="1:13" x14ac:dyDescent="0.35">
      <c r="A10" s="21" t="s">
        <v>267</v>
      </c>
      <c r="B10" s="21" t="s">
        <v>273</v>
      </c>
      <c r="C10" s="21" t="s">
        <v>265</v>
      </c>
      <c r="D10" s="21">
        <v>2008</v>
      </c>
      <c r="E10" s="21">
        <v>1</v>
      </c>
      <c r="F10" s="21">
        <f>26/2</f>
        <v>13</v>
      </c>
      <c r="G10">
        <f>Table1[Pos]/Table1[N]</f>
        <v>7.6923076923076927E-2</v>
      </c>
    </row>
    <row r="11" spans="1:13" x14ac:dyDescent="0.35">
      <c r="A11" s="21" t="s">
        <v>267</v>
      </c>
      <c r="B11" s="21" t="s">
        <v>273</v>
      </c>
      <c r="C11" s="21" t="s">
        <v>266</v>
      </c>
      <c r="D11" s="21">
        <v>2008</v>
      </c>
      <c r="E11" s="21">
        <v>1</v>
      </c>
      <c r="F11" s="21">
        <f>26/2</f>
        <v>13</v>
      </c>
      <c r="G11">
        <f>Table1[Pos]/Table1[N]</f>
        <v>7.6923076923076927E-2</v>
      </c>
    </row>
    <row r="12" spans="1:13" x14ac:dyDescent="0.35">
      <c r="A12" s="21" t="s">
        <v>268</v>
      </c>
      <c r="B12" s="21" t="s">
        <v>273</v>
      </c>
      <c r="C12" s="21" t="s">
        <v>257</v>
      </c>
      <c r="D12" s="21">
        <v>2008</v>
      </c>
      <c r="E12" s="21">
        <v>3</v>
      </c>
      <c r="F12" s="21">
        <v>191</v>
      </c>
      <c r="G12">
        <f>Table1[Pos]/Table1[N]</f>
        <v>1.5706806282722512E-2</v>
      </c>
    </row>
    <row r="13" spans="1:13" x14ac:dyDescent="0.35">
      <c r="A13" s="21" t="s">
        <v>268</v>
      </c>
      <c r="B13" s="21" t="s">
        <v>273</v>
      </c>
      <c r="C13" s="21" t="s">
        <v>258</v>
      </c>
      <c r="D13" s="21">
        <v>2008</v>
      </c>
      <c r="E13" s="21">
        <v>19</v>
      </c>
      <c r="F13" s="21">
        <v>693</v>
      </c>
      <c r="G13">
        <f>Table1[Pos]/Table1[N]</f>
        <v>2.7417027417027416E-2</v>
      </c>
    </row>
    <row r="14" spans="1:13" x14ac:dyDescent="0.35">
      <c r="A14" s="21" t="s">
        <v>268</v>
      </c>
      <c r="B14" s="21" t="s">
        <v>273</v>
      </c>
      <c r="C14" s="21" t="s">
        <v>259</v>
      </c>
      <c r="D14" s="21">
        <v>2008</v>
      </c>
      <c r="E14" s="21">
        <v>14</v>
      </c>
      <c r="F14" s="21">
        <v>662</v>
      </c>
      <c r="G14">
        <f>Table1[Pos]/Table1[N]</f>
        <v>2.1148036253776436E-2</v>
      </c>
    </row>
    <row r="15" spans="1:13" x14ac:dyDescent="0.35">
      <c r="A15" s="21" t="s">
        <v>268</v>
      </c>
      <c r="B15" s="21" t="s">
        <v>273</v>
      </c>
      <c r="C15" s="21" t="s">
        <v>260</v>
      </c>
      <c r="D15" s="21">
        <v>2008</v>
      </c>
      <c r="E15" s="21">
        <v>24</v>
      </c>
      <c r="F15" s="21">
        <v>666</v>
      </c>
      <c r="G15">
        <f>Table1[Pos]/Table1[N]</f>
        <v>3.6036036036036036E-2</v>
      </c>
    </row>
    <row r="16" spans="1:13" x14ac:dyDescent="0.35">
      <c r="A16" s="21" t="s">
        <v>268</v>
      </c>
      <c r="B16" s="21" t="s">
        <v>273</v>
      </c>
      <c r="C16" s="21" t="s">
        <v>261</v>
      </c>
      <c r="D16" s="21">
        <v>2008</v>
      </c>
      <c r="E16" s="21">
        <v>65</v>
      </c>
      <c r="F16" s="74">
        <v>2272</v>
      </c>
      <c r="G16">
        <f>Table1[Pos]/Table1[N]</f>
        <v>2.8609154929577465E-2</v>
      </c>
    </row>
    <row r="17" spans="1:7" x14ac:dyDescent="0.35">
      <c r="A17" s="21" t="s">
        <v>268</v>
      </c>
      <c r="B17" s="21" t="s">
        <v>273</v>
      </c>
      <c r="C17" s="21" t="s">
        <v>262</v>
      </c>
      <c r="D17" s="21">
        <v>2008</v>
      </c>
      <c r="E17" s="21">
        <v>44</v>
      </c>
      <c r="F17" s="74">
        <v>1400</v>
      </c>
      <c r="G17">
        <f>Table1[Pos]/Table1[N]</f>
        <v>3.1428571428571431E-2</v>
      </c>
    </row>
    <row r="18" spans="1:7" x14ac:dyDescent="0.35">
      <c r="A18" s="21" t="s">
        <v>268</v>
      </c>
      <c r="B18" s="21" t="s">
        <v>273</v>
      </c>
      <c r="C18" s="21" t="s">
        <v>263</v>
      </c>
      <c r="D18" s="21">
        <v>2008</v>
      </c>
      <c r="E18" s="21">
        <v>30</v>
      </c>
      <c r="F18" s="21">
        <v>982</v>
      </c>
      <c r="G18">
        <f>Table1[Pos]/Table1[N]</f>
        <v>3.0549898167006109E-2</v>
      </c>
    </row>
    <row r="19" spans="1:7" x14ac:dyDescent="0.35">
      <c r="A19" s="21" t="s">
        <v>268</v>
      </c>
      <c r="B19" s="21" t="s">
        <v>273</v>
      </c>
      <c r="C19" s="21" t="s">
        <v>264</v>
      </c>
      <c r="D19" s="21">
        <v>2008</v>
      </c>
      <c r="E19" s="21">
        <v>13</v>
      </c>
      <c r="F19" s="21">
        <v>617</v>
      </c>
      <c r="G19">
        <f>Table1[Pos]/Table1[N]</f>
        <v>2.1069692058346839E-2</v>
      </c>
    </row>
    <row r="20" spans="1:7" x14ac:dyDescent="0.35">
      <c r="A20" s="21" t="s">
        <v>268</v>
      </c>
      <c r="B20" s="21" t="s">
        <v>273</v>
      </c>
      <c r="C20" s="21" t="s">
        <v>265</v>
      </c>
      <c r="D20" s="21">
        <v>2008</v>
      </c>
      <c r="E20" s="21">
        <v>4</v>
      </c>
      <c r="F20" s="21">
        <f>567/2</f>
        <v>283.5</v>
      </c>
      <c r="G20">
        <f>Table1[Pos]/Table1[N]</f>
        <v>1.4109347442680775E-2</v>
      </c>
    </row>
    <row r="21" spans="1:7" x14ac:dyDescent="0.35">
      <c r="A21" s="21" t="s">
        <v>268</v>
      </c>
      <c r="B21" s="21" t="s">
        <v>273</v>
      </c>
      <c r="C21" s="21" t="s">
        <v>266</v>
      </c>
      <c r="D21" s="21">
        <v>2008</v>
      </c>
      <c r="E21" s="21">
        <v>4</v>
      </c>
      <c r="F21" s="21">
        <f>567/2</f>
        <v>283.5</v>
      </c>
      <c r="G21">
        <f>Table1[Pos]/Table1[N]</f>
        <v>1.4109347442680775E-2</v>
      </c>
    </row>
    <row r="22" spans="1:7" x14ac:dyDescent="0.35">
      <c r="A22" s="21" t="s">
        <v>269</v>
      </c>
      <c r="B22" s="21" t="s">
        <v>273</v>
      </c>
      <c r="C22" s="72" t="s">
        <v>257</v>
      </c>
      <c r="D22" s="21">
        <v>2008</v>
      </c>
      <c r="E22" s="72">
        <v>39</v>
      </c>
      <c r="F22" s="72">
        <v>239</v>
      </c>
      <c r="G22">
        <f>Table1[Pos]/Table1[N]</f>
        <v>0.16317991631799164</v>
      </c>
    </row>
    <row r="23" spans="1:7" x14ac:dyDescent="0.35">
      <c r="A23" s="21" t="s">
        <v>269</v>
      </c>
      <c r="B23" s="21" t="s">
        <v>273</v>
      </c>
      <c r="C23" s="72" t="s">
        <v>258</v>
      </c>
      <c r="D23" s="21">
        <v>2008</v>
      </c>
      <c r="E23" s="72">
        <v>190</v>
      </c>
      <c r="F23" s="72">
        <v>914</v>
      </c>
      <c r="G23">
        <f>Table1[Pos]/Table1[N]</f>
        <v>0.20787746170678337</v>
      </c>
    </row>
    <row r="24" spans="1:7" x14ac:dyDescent="0.35">
      <c r="A24" s="21" t="s">
        <v>269</v>
      </c>
      <c r="B24" s="21" t="s">
        <v>273</v>
      </c>
      <c r="C24" s="72" t="s">
        <v>259</v>
      </c>
      <c r="D24" s="21">
        <v>2008</v>
      </c>
      <c r="E24" s="72">
        <v>198</v>
      </c>
      <c r="F24" s="72">
        <v>905</v>
      </c>
      <c r="G24">
        <f>Table1[Pos]/Table1[N]</f>
        <v>0.21878453038674034</v>
      </c>
    </row>
    <row r="25" spans="1:7" x14ac:dyDescent="0.35">
      <c r="A25" s="21" t="s">
        <v>269</v>
      </c>
      <c r="B25" s="21" t="s">
        <v>273</v>
      </c>
      <c r="C25" s="72" t="s">
        <v>260</v>
      </c>
      <c r="D25" s="21">
        <v>2008</v>
      </c>
      <c r="E25" s="72">
        <v>124</v>
      </c>
      <c r="F25" s="72">
        <v>841</v>
      </c>
      <c r="G25">
        <f>Table1[Pos]/Table1[N]</f>
        <v>0.14744351961950058</v>
      </c>
    </row>
    <row r="26" spans="1:7" x14ac:dyDescent="0.35">
      <c r="A26" s="21" t="s">
        <v>269</v>
      </c>
      <c r="B26" s="21" t="s">
        <v>273</v>
      </c>
      <c r="C26" s="72" t="s">
        <v>261</v>
      </c>
      <c r="D26" s="21">
        <v>2008</v>
      </c>
      <c r="E26" s="72">
        <v>309</v>
      </c>
      <c r="F26" s="73">
        <v>2679</v>
      </c>
      <c r="G26">
        <f>Table1[Pos]/Table1[N]</f>
        <v>0.11534154535274356</v>
      </c>
    </row>
    <row r="27" spans="1:7" x14ac:dyDescent="0.35">
      <c r="A27" s="21" t="s">
        <v>269</v>
      </c>
      <c r="B27" s="21" t="s">
        <v>273</v>
      </c>
      <c r="C27" s="72" t="s">
        <v>262</v>
      </c>
      <c r="D27" s="21">
        <v>2008</v>
      </c>
      <c r="E27" s="72">
        <v>95</v>
      </c>
      <c r="F27" s="73">
        <v>1547</v>
      </c>
      <c r="G27">
        <f>Table1[Pos]/Table1[N]</f>
        <v>6.1409179056237877E-2</v>
      </c>
    </row>
    <row r="28" spans="1:7" x14ac:dyDescent="0.35">
      <c r="A28" s="21" t="s">
        <v>269</v>
      </c>
      <c r="B28" s="21" t="s">
        <v>273</v>
      </c>
      <c r="C28" s="72" t="s">
        <v>263</v>
      </c>
      <c r="D28" s="21">
        <v>2008</v>
      </c>
      <c r="E28" s="72">
        <v>40</v>
      </c>
      <c r="F28" s="73">
        <v>1058</v>
      </c>
      <c r="G28">
        <f>Table1[Pos]/Table1[N]</f>
        <v>3.780718336483932E-2</v>
      </c>
    </row>
    <row r="29" spans="1:7" x14ac:dyDescent="0.35">
      <c r="A29" s="21" t="s">
        <v>269</v>
      </c>
      <c r="B29" s="21" t="s">
        <v>273</v>
      </c>
      <c r="C29" s="72" t="s">
        <v>264</v>
      </c>
      <c r="D29" s="21">
        <v>2008</v>
      </c>
      <c r="E29" s="72">
        <v>13</v>
      </c>
      <c r="F29" s="72">
        <v>645</v>
      </c>
      <c r="G29">
        <f>Table1[Pos]/Table1[N]</f>
        <v>2.0155038759689922E-2</v>
      </c>
    </row>
    <row r="30" spans="1:7" x14ac:dyDescent="0.35">
      <c r="A30" s="21" t="s">
        <v>269</v>
      </c>
      <c r="B30" s="21" t="s">
        <v>273</v>
      </c>
      <c r="C30" s="72" t="s">
        <v>265</v>
      </c>
      <c r="D30" s="21">
        <v>2008</v>
      </c>
      <c r="E30" s="72">
        <v>8</v>
      </c>
      <c r="F30" s="72">
        <v>296.5</v>
      </c>
      <c r="G30">
        <f>Table1[Pos]/Table1[N]</f>
        <v>2.6981450252951095E-2</v>
      </c>
    </row>
    <row r="31" spans="1:7" x14ac:dyDescent="0.35">
      <c r="A31" s="21" t="s">
        <v>269</v>
      </c>
      <c r="B31" s="21" t="s">
        <v>273</v>
      </c>
      <c r="C31" s="72" t="s">
        <v>266</v>
      </c>
      <c r="D31" s="21">
        <v>2008</v>
      </c>
      <c r="E31" s="72">
        <v>8</v>
      </c>
      <c r="F31" s="72">
        <v>296.5</v>
      </c>
      <c r="G31">
        <f>Table1[Pos]/Table1[N]</f>
        <v>2.6981450252951095E-2</v>
      </c>
    </row>
    <row r="32" spans="1:7" x14ac:dyDescent="0.35">
      <c r="A32" s="21" t="s">
        <v>270</v>
      </c>
      <c r="B32" s="21" t="s">
        <v>273</v>
      </c>
      <c r="C32" s="72" t="s">
        <v>257</v>
      </c>
      <c r="D32" s="21">
        <v>2008</v>
      </c>
      <c r="E32" s="72">
        <v>39</v>
      </c>
      <c r="F32" s="72">
        <v>239</v>
      </c>
      <c r="G32">
        <f>Table1[Pos]/Table1[N]</f>
        <v>0.16317991631799164</v>
      </c>
    </row>
    <row r="33" spans="1:7" x14ac:dyDescent="0.35">
      <c r="A33" s="21" t="s">
        <v>270</v>
      </c>
      <c r="B33" s="21" t="s">
        <v>273</v>
      </c>
      <c r="C33" s="72" t="s">
        <v>258</v>
      </c>
      <c r="D33" s="21">
        <v>2008</v>
      </c>
      <c r="E33" s="72">
        <v>190</v>
      </c>
      <c r="F33" s="72">
        <v>914</v>
      </c>
      <c r="G33">
        <f>Table1[Pos]/Table1[N]</f>
        <v>0.20787746170678337</v>
      </c>
    </row>
    <row r="34" spans="1:7" x14ac:dyDescent="0.35">
      <c r="A34" s="21" t="s">
        <v>270</v>
      </c>
      <c r="B34" s="21" t="s">
        <v>273</v>
      </c>
      <c r="C34" s="72" t="s">
        <v>259</v>
      </c>
      <c r="D34" s="21">
        <v>2008</v>
      </c>
      <c r="E34" s="72">
        <v>198</v>
      </c>
      <c r="F34" s="72">
        <v>905</v>
      </c>
      <c r="G34">
        <f>Table1[Pos]/Table1[N]</f>
        <v>0.21878453038674034</v>
      </c>
    </row>
    <row r="35" spans="1:7" x14ac:dyDescent="0.35">
      <c r="A35" s="21" t="s">
        <v>270</v>
      </c>
      <c r="B35" s="21" t="s">
        <v>273</v>
      </c>
      <c r="C35" s="72" t="s">
        <v>260</v>
      </c>
      <c r="D35" s="21">
        <v>2008</v>
      </c>
      <c r="E35" s="72">
        <v>124</v>
      </c>
      <c r="F35" s="72">
        <v>841</v>
      </c>
      <c r="G35">
        <f>Table1[Pos]/Table1[N]</f>
        <v>0.14744351961950058</v>
      </c>
    </row>
    <row r="36" spans="1:7" x14ac:dyDescent="0.35">
      <c r="A36" s="21" t="s">
        <v>270</v>
      </c>
      <c r="B36" s="21" t="s">
        <v>273</v>
      </c>
      <c r="C36" s="72" t="s">
        <v>261</v>
      </c>
      <c r="D36" s="21">
        <v>2008</v>
      </c>
      <c r="E36" s="72">
        <v>309</v>
      </c>
      <c r="F36" s="73">
        <v>2679</v>
      </c>
      <c r="G36">
        <f>Table1[Pos]/Table1[N]</f>
        <v>0.11534154535274356</v>
      </c>
    </row>
    <row r="37" spans="1:7" x14ac:dyDescent="0.35">
      <c r="A37" s="21" t="s">
        <v>270</v>
      </c>
      <c r="B37" s="21" t="s">
        <v>273</v>
      </c>
      <c r="C37" s="72" t="s">
        <v>262</v>
      </c>
      <c r="D37" s="21">
        <v>2008</v>
      </c>
      <c r="E37" s="72">
        <v>95</v>
      </c>
      <c r="F37" s="73">
        <v>1547</v>
      </c>
      <c r="G37">
        <f>Table1[Pos]/Table1[N]</f>
        <v>6.1409179056237877E-2</v>
      </c>
    </row>
    <row r="38" spans="1:7" x14ac:dyDescent="0.35">
      <c r="A38" s="21" t="s">
        <v>270</v>
      </c>
      <c r="B38" s="21" t="s">
        <v>273</v>
      </c>
      <c r="C38" s="72" t="s">
        <v>263</v>
      </c>
      <c r="D38" s="21">
        <v>2008</v>
      </c>
      <c r="E38" s="72">
        <v>40</v>
      </c>
      <c r="F38" s="73">
        <v>1058</v>
      </c>
      <c r="G38">
        <f>Table1[Pos]/Table1[N]</f>
        <v>3.780718336483932E-2</v>
      </c>
    </row>
    <row r="39" spans="1:7" x14ac:dyDescent="0.35">
      <c r="A39" s="21" t="s">
        <v>270</v>
      </c>
      <c r="B39" s="21" t="s">
        <v>273</v>
      </c>
      <c r="C39" s="72" t="s">
        <v>264</v>
      </c>
      <c r="D39" s="21">
        <v>2008</v>
      </c>
      <c r="E39" s="72">
        <v>13</v>
      </c>
      <c r="F39" s="72">
        <v>645</v>
      </c>
      <c r="G39">
        <f>Table1[Pos]/Table1[N]</f>
        <v>2.0155038759689922E-2</v>
      </c>
    </row>
    <row r="40" spans="1:7" x14ac:dyDescent="0.35">
      <c r="A40" s="21" t="s">
        <v>270</v>
      </c>
      <c r="B40" s="21" t="s">
        <v>273</v>
      </c>
      <c r="C40" s="72" t="s">
        <v>265</v>
      </c>
      <c r="D40" s="21">
        <v>2008</v>
      </c>
      <c r="E40" s="72">
        <v>8</v>
      </c>
      <c r="F40" s="72">
        <v>296.5</v>
      </c>
      <c r="G40">
        <f>Table1[Pos]/Table1[N]</f>
        <v>2.6981450252951095E-2</v>
      </c>
    </row>
    <row r="41" spans="1:7" x14ac:dyDescent="0.35">
      <c r="A41" s="21" t="s">
        <v>270</v>
      </c>
      <c r="B41" s="21" t="s">
        <v>273</v>
      </c>
      <c r="C41" s="72" t="s">
        <v>266</v>
      </c>
      <c r="D41" s="21">
        <v>2008</v>
      </c>
      <c r="E41" s="72">
        <v>8</v>
      </c>
      <c r="F41" s="72">
        <v>296.5</v>
      </c>
      <c r="G41">
        <f>Table1[Pos]/Table1[N]</f>
        <v>2.6981450252951095E-2</v>
      </c>
    </row>
    <row r="42" spans="1:7" x14ac:dyDescent="0.35">
      <c r="A42" s="21" t="s">
        <v>271</v>
      </c>
      <c r="B42" s="21" t="s">
        <v>273</v>
      </c>
      <c r="C42" s="72" t="s">
        <v>257</v>
      </c>
      <c r="D42" s="21">
        <v>2008</v>
      </c>
      <c r="E42" s="72">
        <v>112</v>
      </c>
      <c r="F42" s="72">
        <v>191</v>
      </c>
      <c r="G42">
        <f>Table1[Pos]/Table1[N]</f>
        <v>0.58638743455497377</v>
      </c>
    </row>
    <row r="43" spans="1:7" x14ac:dyDescent="0.35">
      <c r="A43" s="21" t="s">
        <v>271</v>
      </c>
      <c r="B43" s="21" t="s">
        <v>273</v>
      </c>
      <c r="C43" s="72" t="s">
        <v>258</v>
      </c>
      <c r="D43" s="21">
        <v>2008</v>
      </c>
      <c r="E43" s="72">
        <v>242</v>
      </c>
      <c r="F43" s="72">
        <v>693</v>
      </c>
      <c r="G43">
        <f>Table1[Pos]/Table1[N]</f>
        <v>0.34920634920634919</v>
      </c>
    </row>
    <row r="44" spans="1:7" x14ac:dyDescent="0.35">
      <c r="A44" s="21" t="s">
        <v>271</v>
      </c>
      <c r="B44" s="21" t="s">
        <v>273</v>
      </c>
      <c r="C44" s="72" t="s">
        <v>259</v>
      </c>
      <c r="D44" s="21">
        <v>2008</v>
      </c>
      <c r="E44" s="72">
        <v>144</v>
      </c>
      <c r="F44" s="72">
        <v>662</v>
      </c>
      <c r="G44">
        <f>Table1[Pos]/Table1[N]</f>
        <v>0.2175226586102719</v>
      </c>
    </row>
    <row r="45" spans="1:7" x14ac:dyDescent="0.35">
      <c r="A45" s="21" t="s">
        <v>271</v>
      </c>
      <c r="B45" s="21" t="s">
        <v>273</v>
      </c>
      <c r="C45" s="72" t="s">
        <v>260</v>
      </c>
      <c r="D45" s="21">
        <v>2008</v>
      </c>
      <c r="E45" s="72">
        <v>111</v>
      </c>
      <c r="F45" s="72">
        <v>666</v>
      </c>
      <c r="G45">
        <f>Table1[Pos]/Table1[N]</f>
        <v>0.16666666666666666</v>
      </c>
    </row>
    <row r="46" spans="1:7" x14ac:dyDescent="0.35">
      <c r="A46" s="21" t="s">
        <v>271</v>
      </c>
      <c r="B46" s="21" t="s">
        <v>273</v>
      </c>
      <c r="C46" s="72" t="s">
        <v>261</v>
      </c>
      <c r="D46" s="21">
        <v>2008</v>
      </c>
      <c r="E46" s="72">
        <v>374</v>
      </c>
      <c r="F46" s="73">
        <v>2272</v>
      </c>
      <c r="G46">
        <f>Table1[Pos]/Table1[N]</f>
        <v>0.16461267605633803</v>
      </c>
    </row>
    <row r="47" spans="1:7" x14ac:dyDescent="0.35">
      <c r="A47" s="21" t="s">
        <v>271</v>
      </c>
      <c r="B47" s="21" t="s">
        <v>273</v>
      </c>
      <c r="C47" s="72" t="s">
        <v>262</v>
      </c>
      <c r="D47" s="21">
        <v>2008</v>
      </c>
      <c r="E47" s="72">
        <v>203</v>
      </c>
      <c r="F47" s="73">
        <v>1400</v>
      </c>
      <c r="G47">
        <f>Table1[Pos]/Table1[N]</f>
        <v>0.14499999999999999</v>
      </c>
    </row>
    <row r="48" spans="1:7" x14ac:dyDescent="0.35">
      <c r="A48" s="21" t="s">
        <v>271</v>
      </c>
      <c r="B48" s="21" t="s">
        <v>273</v>
      </c>
      <c r="C48" s="72" t="s">
        <v>263</v>
      </c>
      <c r="D48" s="21">
        <v>2008</v>
      </c>
      <c r="E48" s="72">
        <v>100</v>
      </c>
      <c r="F48" s="72">
        <v>982</v>
      </c>
      <c r="G48">
        <f>Table1[Pos]/Table1[N]</f>
        <v>0.10183299389002037</v>
      </c>
    </row>
    <row r="49" spans="1:9" x14ac:dyDescent="0.35">
      <c r="A49" s="21" t="s">
        <v>271</v>
      </c>
      <c r="B49" s="21" t="s">
        <v>273</v>
      </c>
      <c r="C49" s="72" t="s">
        <v>264</v>
      </c>
      <c r="D49" s="21">
        <v>2008</v>
      </c>
      <c r="E49" s="72">
        <v>89</v>
      </c>
      <c r="F49" s="72">
        <v>617</v>
      </c>
      <c r="G49" s="21">
        <f>Table1[Pos]/Table1[N]</f>
        <v>0.14424635332252836</v>
      </c>
      <c r="H49" s="21"/>
      <c r="I49" s="21"/>
    </row>
    <row r="50" spans="1:9" x14ac:dyDescent="0.35">
      <c r="A50" s="21" t="s">
        <v>271</v>
      </c>
      <c r="B50" s="21" t="s">
        <v>273</v>
      </c>
      <c r="C50" s="72" t="s">
        <v>265</v>
      </c>
      <c r="D50" s="21">
        <v>2008</v>
      </c>
      <c r="E50" s="72">
        <v>37.5</v>
      </c>
      <c r="F50" s="72">
        <v>283.5</v>
      </c>
      <c r="G50" s="21">
        <f>Table1[Pos]/Table1[N]</f>
        <v>0.13227513227513227</v>
      </c>
      <c r="H50" s="21"/>
      <c r="I50" s="21"/>
    </row>
    <row r="51" spans="1:9" x14ac:dyDescent="0.35">
      <c r="A51" s="21" t="s">
        <v>271</v>
      </c>
      <c r="B51" s="21" t="s">
        <v>273</v>
      </c>
      <c r="C51" s="72" t="s">
        <v>266</v>
      </c>
      <c r="D51" s="21">
        <v>2008</v>
      </c>
      <c r="E51" s="72">
        <v>37.5</v>
      </c>
      <c r="F51" s="72">
        <v>283.5</v>
      </c>
      <c r="G51" s="21">
        <f>Table1[Pos]/Table1[N]</f>
        <v>0.13227513227513227</v>
      </c>
      <c r="H51" s="21"/>
      <c r="I51" s="21"/>
    </row>
    <row r="52" spans="1:9" x14ac:dyDescent="0.35">
      <c r="A52" s="21" t="s">
        <v>274</v>
      </c>
      <c r="B52" s="21" t="s">
        <v>275</v>
      </c>
      <c r="C52" s="75" t="s">
        <v>276</v>
      </c>
      <c r="D52" s="21"/>
      <c r="E52" s="75">
        <v>6</v>
      </c>
      <c r="F52" s="75">
        <v>8</v>
      </c>
      <c r="G52" s="21">
        <f>Table1[Pos]/Table1[N]</f>
        <v>0.75</v>
      </c>
      <c r="H52" s="21">
        <v>0.44993750650906073</v>
      </c>
      <c r="I52" s="21">
        <v>1</v>
      </c>
    </row>
    <row r="53" spans="1:9" x14ac:dyDescent="0.35">
      <c r="A53" s="21" t="s">
        <v>274</v>
      </c>
      <c r="B53" s="21" t="s">
        <v>275</v>
      </c>
      <c r="C53" s="75" t="s">
        <v>277</v>
      </c>
      <c r="D53" s="21"/>
      <c r="E53" s="75">
        <v>39</v>
      </c>
      <c r="F53" s="75">
        <v>63</v>
      </c>
      <c r="G53" s="21">
        <f>Table1[Pos]/Table1[N]</f>
        <v>0.61904761904761907</v>
      </c>
      <c r="H53" s="21">
        <v>0.49912995181888981</v>
      </c>
      <c r="I53" s="21">
        <v>0.73896528627634828</v>
      </c>
    </row>
    <row r="54" spans="1:9" x14ac:dyDescent="0.35">
      <c r="A54" s="21" t="s">
        <v>274</v>
      </c>
      <c r="B54" s="21" t="s">
        <v>275</v>
      </c>
      <c r="C54" s="75" t="s">
        <v>278</v>
      </c>
      <c r="D54" s="21"/>
      <c r="E54" s="75">
        <v>33</v>
      </c>
      <c r="F54" s="75">
        <v>66</v>
      </c>
      <c r="G54" s="21">
        <f>Table1[Pos]/Table1[N]</f>
        <v>0.5</v>
      </c>
      <c r="H54" s="21">
        <v>0.37937033884025395</v>
      </c>
      <c r="I54" s="21">
        <v>0.62062966115974605</v>
      </c>
    </row>
    <row r="55" spans="1:9" x14ac:dyDescent="0.35">
      <c r="A55" s="21" t="s">
        <v>274</v>
      </c>
      <c r="B55" s="21" t="s">
        <v>275</v>
      </c>
      <c r="C55" s="75" t="s">
        <v>279</v>
      </c>
      <c r="D55" s="21"/>
      <c r="E55" s="75">
        <v>6</v>
      </c>
      <c r="F55" s="75">
        <v>21</v>
      </c>
      <c r="G55" s="21">
        <f>Table1[Pos]/Table1[N]</f>
        <v>0.2857142857142857</v>
      </c>
      <c r="H55" s="21">
        <v>9.2495929098426521E-2</v>
      </c>
      <c r="I55" s="21">
        <v>0.47893264233014488</v>
      </c>
    </row>
    <row r="56" spans="1:9" x14ac:dyDescent="0.35">
      <c r="A56" s="21" t="s">
        <v>280</v>
      </c>
      <c r="B56" s="21" t="s">
        <v>275</v>
      </c>
      <c r="C56" s="75" t="s">
        <v>276</v>
      </c>
      <c r="D56" s="21"/>
      <c r="E56" s="75">
        <v>15</v>
      </c>
      <c r="F56" s="75">
        <v>35</v>
      </c>
      <c r="G56" s="21">
        <f>Table1[Pos]/Table1[N]</f>
        <v>0.42857142857142855</v>
      </c>
      <c r="H56" s="21">
        <v>0.26462021631607502</v>
      </c>
      <c r="I56" s="21">
        <v>0.59252264082678208</v>
      </c>
    </row>
    <row r="57" spans="1:9" x14ac:dyDescent="0.35">
      <c r="A57" s="21" t="s">
        <v>280</v>
      </c>
      <c r="B57" s="21" t="s">
        <v>275</v>
      </c>
      <c r="C57" s="75" t="s">
        <v>277</v>
      </c>
      <c r="D57" s="21"/>
      <c r="E57" s="75">
        <v>22</v>
      </c>
      <c r="F57" s="75">
        <v>93</v>
      </c>
      <c r="G57" s="21">
        <f>Table1[Pos]/Table1[N]</f>
        <v>0.23655913978494625</v>
      </c>
      <c r="H57" s="21">
        <v>0.15018730143155551</v>
      </c>
      <c r="I57" s="21">
        <v>0.32293097813833699</v>
      </c>
    </row>
    <row r="58" spans="1:9" x14ac:dyDescent="0.35">
      <c r="A58" s="21" t="s">
        <v>280</v>
      </c>
      <c r="B58" s="21" t="s">
        <v>275</v>
      </c>
      <c r="C58" s="75" t="s">
        <v>278</v>
      </c>
      <c r="D58" s="21"/>
      <c r="E58" s="75">
        <v>22</v>
      </c>
      <c r="F58" s="75">
        <v>101</v>
      </c>
      <c r="G58" s="21">
        <f>Table1[Pos]/Table1[N]</f>
        <v>0.21782178217821782</v>
      </c>
      <c r="H58" s="21">
        <v>0.13732122306748479</v>
      </c>
      <c r="I58" s="21">
        <v>0.29832234128895085</v>
      </c>
    </row>
    <row r="59" spans="1:9" x14ac:dyDescent="0.35">
      <c r="A59" s="21" t="s">
        <v>280</v>
      </c>
      <c r="B59" s="21" t="s">
        <v>275</v>
      </c>
      <c r="C59" s="75" t="s">
        <v>279</v>
      </c>
      <c r="D59" s="21"/>
      <c r="E59" s="75">
        <v>16</v>
      </c>
      <c r="F59" s="75">
        <v>84</v>
      </c>
      <c r="G59" s="21">
        <f>Table1[Pos]/Table1[N]</f>
        <v>0.19047619047619047</v>
      </c>
      <c r="H59" s="21">
        <v>0.10650088546422966</v>
      </c>
      <c r="I59" s="21">
        <v>0.27445149548815129</v>
      </c>
    </row>
    <row r="60" spans="1:9" x14ac:dyDescent="0.35">
      <c r="A60" s="21" t="s">
        <v>287</v>
      </c>
      <c r="B60" s="21" t="s">
        <v>286</v>
      </c>
      <c r="C60" t="s">
        <v>84</v>
      </c>
      <c r="D60" s="21">
        <v>2003</v>
      </c>
      <c r="E60" s="72">
        <v>57</v>
      </c>
      <c r="F60" s="72">
        <v>5624</v>
      </c>
      <c r="G60">
        <f>Table1[Pos]/Table1[N]</f>
        <v>1.0135135135135136E-2</v>
      </c>
    </row>
    <row r="61" spans="1:9" x14ac:dyDescent="0.35">
      <c r="A61" s="21" t="s">
        <v>287</v>
      </c>
      <c r="B61" s="21" t="s">
        <v>286</v>
      </c>
      <c r="C61" t="s">
        <v>85</v>
      </c>
      <c r="D61" s="21">
        <v>2003</v>
      </c>
      <c r="E61" s="72">
        <v>455</v>
      </c>
      <c r="F61" s="72">
        <v>5141</v>
      </c>
      <c r="G61">
        <f>Table1[Pos]/Table1[N]</f>
        <v>8.8504182065745965E-2</v>
      </c>
    </row>
    <row r="62" spans="1:9" x14ac:dyDescent="0.35">
      <c r="A62" s="21" t="s">
        <v>287</v>
      </c>
      <c r="B62" s="21" t="s">
        <v>286</v>
      </c>
      <c r="C62" t="s">
        <v>86</v>
      </c>
      <c r="D62" s="21">
        <v>2003</v>
      </c>
      <c r="E62" s="72">
        <v>1027</v>
      </c>
      <c r="F62" s="72">
        <v>3643</v>
      </c>
      <c r="G62">
        <f>Table1[Pos]/Table1[N]</f>
        <v>0.28191051331320338</v>
      </c>
    </row>
    <row r="63" spans="1:9" x14ac:dyDescent="0.35">
      <c r="A63" s="21" t="s">
        <v>287</v>
      </c>
      <c r="B63" s="21" t="s">
        <v>286</v>
      </c>
      <c r="C63" t="s">
        <v>87</v>
      </c>
      <c r="D63" s="21">
        <v>2003</v>
      </c>
      <c r="E63" s="72">
        <v>1253</v>
      </c>
      <c r="F63" s="72">
        <v>2773</v>
      </c>
      <c r="G63">
        <f>Table1[Pos]/Table1[N]</f>
        <v>0.45185719437432381</v>
      </c>
    </row>
    <row r="64" spans="1:9" x14ac:dyDescent="0.35">
      <c r="A64" s="21" t="s">
        <v>287</v>
      </c>
      <c r="B64" s="21" t="s">
        <v>286</v>
      </c>
      <c r="C64" t="s">
        <v>88</v>
      </c>
      <c r="D64" s="21">
        <v>2003</v>
      </c>
      <c r="E64" s="72">
        <v>728</v>
      </c>
      <c r="F64" s="73">
        <v>1956</v>
      </c>
      <c r="G64">
        <f>Table1[Pos]/Table1[N]</f>
        <v>0.3721881390593047</v>
      </c>
    </row>
    <row r="65" spans="1:9" x14ac:dyDescent="0.35">
      <c r="A65" s="21" t="s">
        <v>287</v>
      </c>
      <c r="B65" s="21" t="s">
        <v>286</v>
      </c>
      <c r="C65" t="s">
        <v>89</v>
      </c>
      <c r="D65" s="21">
        <v>2003</v>
      </c>
      <c r="E65" s="72">
        <v>441</v>
      </c>
      <c r="F65" s="73">
        <v>1638</v>
      </c>
      <c r="G65">
        <f>Table1[Pos]/Table1[N]</f>
        <v>0.26923076923076922</v>
      </c>
    </row>
    <row r="66" spans="1:9" x14ac:dyDescent="0.35">
      <c r="A66" s="21" t="s">
        <v>287</v>
      </c>
      <c r="B66" s="21" t="s">
        <v>286</v>
      </c>
      <c r="C66" t="s">
        <v>90</v>
      </c>
      <c r="D66" s="21">
        <v>2003</v>
      </c>
      <c r="E66" s="72">
        <v>309</v>
      </c>
      <c r="F66" s="73">
        <v>1362</v>
      </c>
      <c r="G66">
        <f>Table1[Pos]/Table1[N]</f>
        <v>0.22687224669603523</v>
      </c>
    </row>
    <row r="67" spans="1:9" x14ac:dyDescent="0.35">
      <c r="A67" s="21" t="s">
        <v>288</v>
      </c>
      <c r="B67" s="21" t="s">
        <v>286</v>
      </c>
      <c r="C67" t="s">
        <v>84</v>
      </c>
      <c r="D67" s="21">
        <v>2005</v>
      </c>
      <c r="E67" s="72">
        <v>74</v>
      </c>
      <c r="F67" s="72">
        <v>5624</v>
      </c>
      <c r="G67">
        <f>Table1[Pos]/Table1[N]</f>
        <v>1.3157894736842105E-2</v>
      </c>
    </row>
    <row r="68" spans="1:9" x14ac:dyDescent="0.35">
      <c r="A68" s="21" t="s">
        <v>288</v>
      </c>
      <c r="B68" s="21" t="s">
        <v>286</v>
      </c>
      <c r="C68" t="s">
        <v>85</v>
      </c>
      <c r="D68" s="21">
        <v>2005</v>
      </c>
      <c r="E68" s="72">
        <v>519</v>
      </c>
      <c r="F68" s="72">
        <v>5141</v>
      </c>
      <c r="G68">
        <f>Table1[Pos]/Table1[N]</f>
        <v>0.10095312196070803</v>
      </c>
    </row>
    <row r="69" spans="1:9" x14ac:dyDescent="0.35">
      <c r="A69" s="21" t="s">
        <v>288</v>
      </c>
      <c r="B69" s="21" t="s">
        <v>286</v>
      </c>
      <c r="C69" t="s">
        <v>86</v>
      </c>
      <c r="D69" s="21">
        <v>2005</v>
      </c>
      <c r="E69" s="72">
        <v>1214</v>
      </c>
      <c r="F69" s="72">
        <v>3643</v>
      </c>
      <c r="G69">
        <f>Table1[Pos]/Table1[N]</f>
        <v>0.33324183365358223</v>
      </c>
    </row>
    <row r="70" spans="1:9" x14ac:dyDescent="0.35">
      <c r="A70" s="21" t="s">
        <v>288</v>
      </c>
      <c r="B70" s="21" t="s">
        <v>286</v>
      </c>
      <c r="C70" t="s">
        <v>87</v>
      </c>
      <c r="D70" s="21">
        <v>2005</v>
      </c>
      <c r="E70">
        <v>1243</v>
      </c>
      <c r="F70">
        <v>2773</v>
      </c>
      <c r="G70" s="76">
        <f>Table1[Pos]/Table1[N]</f>
        <v>0.44825099170573385</v>
      </c>
      <c r="H70" s="77"/>
      <c r="I70" s="77"/>
    </row>
    <row r="71" spans="1:9" x14ac:dyDescent="0.35">
      <c r="A71" s="21" t="s">
        <v>288</v>
      </c>
      <c r="B71" s="21" t="s">
        <v>286</v>
      </c>
      <c r="C71" t="s">
        <v>88</v>
      </c>
      <c r="D71" s="21">
        <v>2005</v>
      </c>
      <c r="E71">
        <v>707</v>
      </c>
      <c r="F71">
        <v>1956</v>
      </c>
      <c r="G71" s="76">
        <f>Table1[Pos]/Table1[N]</f>
        <v>0.3614519427402863</v>
      </c>
      <c r="H71" s="77"/>
      <c r="I71" s="77"/>
    </row>
    <row r="72" spans="1:9" x14ac:dyDescent="0.35">
      <c r="A72" s="21" t="s">
        <v>288</v>
      </c>
      <c r="B72" s="21" t="s">
        <v>286</v>
      </c>
      <c r="C72" t="s">
        <v>89</v>
      </c>
      <c r="D72" s="21">
        <v>2005</v>
      </c>
      <c r="E72">
        <v>527</v>
      </c>
      <c r="F72">
        <v>1638</v>
      </c>
      <c r="G72" s="76">
        <f>Table1[Pos]/Table1[N]</f>
        <v>0.32173382173382176</v>
      </c>
      <c r="H72" s="77"/>
      <c r="I72" s="77"/>
    </row>
    <row r="73" spans="1:9" x14ac:dyDescent="0.35">
      <c r="A73" s="21" t="s">
        <v>288</v>
      </c>
      <c r="B73" s="21" t="s">
        <v>286</v>
      </c>
      <c r="C73" t="s">
        <v>90</v>
      </c>
      <c r="D73" s="21">
        <v>2005</v>
      </c>
      <c r="E73">
        <v>284</v>
      </c>
      <c r="F73">
        <v>1362</v>
      </c>
      <c r="G73" s="76">
        <f>Table1[Pos]/Table1[N]</f>
        <v>0.20851688693098386</v>
      </c>
      <c r="H73" s="77"/>
      <c r="I73" s="77"/>
    </row>
    <row r="74" spans="1:9" x14ac:dyDescent="0.35">
      <c r="A74" s="21" t="s">
        <v>289</v>
      </c>
      <c r="B74" s="21" t="s">
        <v>286</v>
      </c>
      <c r="C74" t="s">
        <v>84</v>
      </c>
      <c r="D74" s="21">
        <v>2006</v>
      </c>
      <c r="E74">
        <v>41</v>
      </c>
      <c r="F74">
        <v>5624</v>
      </c>
      <c r="G74" s="76">
        <f>Table1[Pos]/Table1[N]</f>
        <v>7.2901849217638691E-3</v>
      </c>
      <c r="H74" s="77"/>
      <c r="I74" s="77"/>
    </row>
    <row r="75" spans="1:9" x14ac:dyDescent="0.35">
      <c r="A75" s="21" t="s">
        <v>289</v>
      </c>
      <c r="B75" s="21" t="s">
        <v>286</v>
      </c>
      <c r="C75" t="s">
        <v>85</v>
      </c>
      <c r="D75" s="21">
        <v>2006</v>
      </c>
      <c r="E75">
        <v>466</v>
      </c>
      <c r="F75">
        <v>5141</v>
      </c>
      <c r="G75" s="76">
        <f>Table1[Pos]/Table1[N]</f>
        <v>9.0643843610192565E-2</v>
      </c>
      <c r="H75" s="77"/>
      <c r="I75" s="77"/>
    </row>
    <row r="76" spans="1:9" x14ac:dyDescent="0.35">
      <c r="A76" s="21" t="s">
        <v>289</v>
      </c>
      <c r="B76" s="21" t="s">
        <v>286</v>
      </c>
      <c r="C76" t="s">
        <v>86</v>
      </c>
      <c r="D76" s="21">
        <v>2006</v>
      </c>
      <c r="E76">
        <v>1139</v>
      </c>
      <c r="F76">
        <v>3643</v>
      </c>
      <c r="G76" s="76">
        <f>Table1[Pos]/Table1[N]</f>
        <v>0.31265440570958003</v>
      </c>
      <c r="H76" s="77"/>
      <c r="I76" s="77"/>
    </row>
    <row r="77" spans="1:9" x14ac:dyDescent="0.35">
      <c r="A77" s="21" t="s">
        <v>289</v>
      </c>
      <c r="B77" s="21" t="s">
        <v>286</v>
      </c>
      <c r="C77" t="s">
        <v>87</v>
      </c>
      <c r="D77" s="21">
        <v>2006</v>
      </c>
      <c r="E77">
        <v>1175</v>
      </c>
      <c r="F77">
        <v>2773</v>
      </c>
      <c r="G77" s="76">
        <f>Table1[Pos]/Table1[N]</f>
        <v>0.42372881355932202</v>
      </c>
      <c r="H77" s="77"/>
      <c r="I77" s="77"/>
    </row>
    <row r="78" spans="1:9" x14ac:dyDescent="0.35">
      <c r="A78" s="21" t="s">
        <v>289</v>
      </c>
      <c r="B78" s="21" t="s">
        <v>286</v>
      </c>
      <c r="C78" t="s">
        <v>88</v>
      </c>
      <c r="D78" s="21">
        <v>2006</v>
      </c>
      <c r="E78">
        <v>815</v>
      </c>
      <c r="F78">
        <v>1956</v>
      </c>
      <c r="G78" s="76">
        <f>Table1[Pos]/Table1[N]</f>
        <v>0.41666666666666669</v>
      </c>
      <c r="H78" s="77"/>
      <c r="I78" s="77"/>
    </row>
    <row r="79" spans="1:9" x14ac:dyDescent="0.35">
      <c r="A79" s="21" t="s">
        <v>289</v>
      </c>
      <c r="B79" s="21" t="s">
        <v>286</v>
      </c>
      <c r="C79" t="s">
        <v>89</v>
      </c>
      <c r="D79" s="21">
        <v>2006</v>
      </c>
      <c r="E79">
        <v>533</v>
      </c>
      <c r="F79">
        <v>1638</v>
      </c>
      <c r="G79" s="76">
        <f>Table1[Pos]/Table1[N]</f>
        <v>0.32539682539682541</v>
      </c>
      <c r="H79" s="77"/>
      <c r="I79" s="77"/>
    </row>
    <row r="80" spans="1:9" x14ac:dyDescent="0.35">
      <c r="A80" s="21" t="s">
        <v>289</v>
      </c>
      <c r="B80" s="21" t="s">
        <v>286</v>
      </c>
      <c r="C80" t="s">
        <v>90</v>
      </c>
      <c r="D80" s="21">
        <v>2006</v>
      </c>
      <c r="E80">
        <v>394</v>
      </c>
      <c r="F80">
        <v>1362</v>
      </c>
      <c r="G80" s="76">
        <f>Table1[Pos]/Table1[N]</f>
        <v>0.28928046989721001</v>
      </c>
      <c r="H80" s="77"/>
      <c r="I80" s="77"/>
    </row>
    <row r="81" spans="1:9" x14ac:dyDescent="0.35">
      <c r="A81" s="21" t="s">
        <v>290</v>
      </c>
      <c r="B81" s="21" t="s">
        <v>286</v>
      </c>
      <c r="C81" t="s">
        <v>84</v>
      </c>
      <c r="D81" s="21">
        <v>2007</v>
      </c>
      <c r="E81">
        <v>58</v>
      </c>
      <c r="F81">
        <v>5624</v>
      </c>
      <c r="G81" s="76">
        <f>Table1[Pos]/Table1[N]</f>
        <v>1.0312944523470839E-2</v>
      </c>
      <c r="H81" s="77"/>
      <c r="I81" s="77"/>
    </row>
    <row r="82" spans="1:9" x14ac:dyDescent="0.35">
      <c r="A82" s="21" t="s">
        <v>290</v>
      </c>
      <c r="B82" s="21" t="s">
        <v>286</v>
      </c>
      <c r="C82" t="s">
        <v>85</v>
      </c>
      <c r="D82" s="21">
        <v>2007</v>
      </c>
      <c r="E82">
        <v>552</v>
      </c>
      <c r="F82">
        <v>5141</v>
      </c>
      <c r="G82" s="76">
        <f>Table1[Pos]/Table1[N]</f>
        <v>0.10737210659404785</v>
      </c>
      <c r="H82" s="77"/>
      <c r="I82" s="77"/>
    </row>
    <row r="83" spans="1:9" x14ac:dyDescent="0.35">
      <c r="A83" s="21" t="s">
        <v>290</v>
      </c>
      <c r="B83" s="21" t="s">
        <v>286</v>
      </c>
      <c r="C83" t="s">
        <v>86</v>
      </c>
      <c r="D83" s="21">
        <v>2007</v>
      </c>
      <c r="E83">
        <v>1106</v>
      </c>
      <c r="F83">
        <v>3643</v>
      </c>
      <c r="G83" s="76">
        <f>Table1[Pos]/Table1[N]</f>
        <v>0.30359593741421903</v>
      </c>
      <c r="H83" s="77"/>
      <c r="I83" s="77"/>
    </row>
    <row r="84" spans="1:9" x14ac:dyDescent="0.35">
      <c r="A84" s="21" t="s">
        <v>290</v>
      </c>
      <c r="B84" s="21" t="s">
        <v>286</v>
      </c>
      <c r="C84" t="s">
        <v>87</v>
      </c>
      <c r="D84" s="21">
        <v>2007</v>
      </c>
      <c r="E84">
        <v>1116</v>
      </c>
      <c r="F84">
        <v>2773</v>
      </c>
      <c r="G84" s="76">
        <f>Table1[Pos]/Table1[N]</f>
        <v>0.40245221781464119</v>
      </c>
      <c r="H84" s="77"/>
      <c r="I84" s="77"/>
    </row>
    <row r="85" spans="1:9" x14ac:dyDescent="0.35">
      <c r="A85" s="21" t="s">
        <v>290</v>
      </c>
      <c r="B85" s="21" t="s">
        <v>286</v>
      </c>
      <c r="C85" t="s">
        <v>88</v>
      </c>
      <c r="D85" s="21">
        <v>2007</v>
      </c>
      <c r="E85">
        <v>785</v>
      </c>
      <c r="F85">
        <v>1956</v>
      </c>
      <c r="G85" s="76">
        <f>Table1[Pos]/Table1[N]</f>
        <v>0.40132924335378323</v>
      </c>
      <c r="H85" s="77"/>
      <c r="I85" s="77"/>
    </row>
    <row r="86" spans="1:9" x14ac:dyDescent="0.35">
      <c r="A86" s="21" t="s">
        <v>290</v>
      </c>
      <c r="B86" s="21" t="s">
        <v>286</v>
      </c>
      <c r="C86" t="s">
        <v>89</v>
      </c>
      <c r="D86" s="21">
        <v>2007</v>
      </c>
      <c r="E86">
        <v>648</v>
      </c>
      <c r="F86">
        <v>1638</v>
      </c>
      <c r="G86" s="76">
        <f>Table1[Pos]/Table1[N]</f>
        <v>0.39560439560439559</v>
      </c>
      <c r="H86" s="77"/>
      <c r="I86" s="77"/>
    </row>
    <row r="87" spans="1:9" x14ac:dyDescent="0.35">
      <c r="A87" s="21" t="s">
        <v>290</v>
      </c>
      <c r="B87" s="21" t="s">
        <v>286</v>
      </c>
      <c r="C87" t="s">
        <v>90</v>
      </c>
      <c r="D87" s="21">
        <v>2007</v>
      </c>
      <c r="E87">
        <v>393</v>
      </c>
      <c r="F87">
        <v>1362</v>
      </c>
      <c r="G87" s="76">
        <f>Table1[Pos]/Table1[N]</f>
        <v>0.28854625550660795</v>
      </c>
      <c r="H87" s="77"/>
      <c r="I87" s="77"/>
    </row>
    <row r="88" spans="1:9" x14ac:dyDescent="0.35">
      <c r="A88" s="21" t="s">
        <v>291</v>
      </c>
      <c r="B88" s="21" t="s">
        <v>286</v>
      </c>
      <c r="C88" t="s">
        <v>84</v>
      </c>
      <c r="D88" s="21">
        <v>2008</v>
      </c>
      <c r="E88">
        <v>58</v>
      </c>
      <c r="F88">
        <v>5624</v>
      </c>
      <c r="G88" s="76">
        <f>Table1[Pos]/Table1[N]</f>
        <v>1.0312944523470839E-2</v>
      </c>
      <c r="H88" s="77"/>
      <c r="I88" s="77"/>
    </row>
    <row r="89" spans="1:9" x14ac:dyDescent="0.35">
      <c r="A89" s="21" t="s">
        <v>291</v>
      </c>
      <c r="B89" s="21" t="s">
        <v>286</v>
      </c>
      <c r="C89" t="s">
        <v>85</v>
      </c>
      <c r="D89" s="21">
        <v>2008</v>
      </c>
      <c r="E89">
        <v>557</v>
      </c>
      <c r="F89">
        <v>5141</v>
      </c>
      <c r="G89" s="76">
        <f>Table1[Pos]/Table1[N]</f>
        <v>0.10834468002334176</v>
      </c>
      <c r="H89" s="77"/>
      <c r="I89" s="77"/>
    </row>
    <row r="90" spans="1:9" x14ac:dyDescent="0.35">
      <c r="A90" s="21" t="s">
        <v>291</v>
      </c>
      <c r="B90" s="21" t="s">
        <v>286</v>
      </c>
      <c r="C90" t="s">
        <v>86</v>
      </c>
      <c r="D90" s="21">
        <v>2008</v>
      </c>
      <c r="E90">
        <v>1124</v>
      </c>
      <c r="F90">
        <v>3643</v>
      </c>
      <c r="G90" s="76">
        <f>Table1[Pos]/Table1[N]</f>
        <v>0.3085369201207796</v>
      </c>
      <c r="H90" s="77"/>
      <c r="I90" s="77"/>
    </row>
    <row r="91" spans="1:9" x14ac:dyDescent="0.35">
      <c r="A91" s="21" t="s">
        <v>291</v>
      </c>
      <c r="B91" s="21" t="s">
        <v>286</v>
      </c>
      <c r="C91" t="s">
        <v>87</v>
      </c>
      <c r="D91" s="21">
        <v>2008</v>
      </c>
      <c r="E91">
        <v>1079</v>
      </c>
      <c r="F91">
        <v>2773</v>
      </c>
      <c r="G91" s="76">
        <f>Table1[Pos]/Table1[N]</f>
        <v>0.38910926794085826</v>
      </c>
      <c r="H91" s="77"/>
      <c r="I91" s="77"/>
    </row>
    <row r="92" spans="1:9" x14ac:dyDescent="0.35">
      <c r="A92" s="21" t="s">
        <v>291</v>
      </c>
      <c r="B92" s="21" t="s">
        <v>286</v>
      </c>
      <c r="C92" t="s">
        <v>88</v>
      </c>
      <c r="D92" s="21">
        <v>2008</v>
      </c>
      <c r="E92">
        <v>911</v>
      </c>
      <c r="F92">
        <v>1956</v>
      </c>
      <c r="G92" s="76">
        <f>Table1[Pos]/Table1[N]</f>
        <v>0.46574642126789367</v>
      </c>
      <c r="H92" s="77"/>
      <c r="I92" s="77"/>
    </row>
    <row r="93" spans="1:9" x14ac:dyDescent="0.35">
      <c r="A93" s="21" t="s">
        <v>291</v>
      </c>
      <c r="B93" s="21" t="s">
        <v>286</v>
      </c>
      <c r="C93" t="s">
        <v>89</v>
      </c>
      <c r="D93" s="21">
        <v>2008</v>
      </c>
      <c r="E93">
        <v>500</v>
      </c>
      <c r="F93">
        <v>1638</v>
      </c>
      <c r="G93" s="76">
        <f>Table1[Pos]/Table1[N]</f>
        <v>0.30525030525030528</v>
      </c>
      <c r="H93" s="77"/>
      <c r="I93" s="77"/>
    </row>
    <row r="94" spans="1:9" x14ac:dyDescent="0.35">
      <c r="A94" s="21" t="s">
        <v>291</v>
      </c>
      <c r="B94" s="21" t="s">
        <v>286</v>
      </c>
      <c r="C94" t="s">
        <v>90</v>
      </c>
      <c r="D94" s="21">
        <v>2008</v>
      </c>
      <c r="E94">
        <v>370</v>
      </c>
      <c r="F94">
        <v>1362</v>
      </c>
      <c r="G94" s="76">
        <f>Table1[Pos]/Table1[N]</f>
        <v>0.27165932452276065</v>
      </c>
      <c r="H94" s="77"/>
      <c r="I94" s="77"/>
    </row>
    <row r="95" spans="1:9" x14ac:dyDescent="0.35">
      <c r="A95" s="21" t="s">
        <v>292</v>
      </c>
      <c r="B95" s="21" t="s">
        <v>286</v>
      </c>
      <c r="C95" t="s">
        <v>84</v>
      </c>
      <c r="D95" s="21">
        <v>2009</v>
      </c>
      <c r="E95">
        <v>52</v>
      </c>
      <c r="F95">
        <v>5624</v>
      </c>
      <c r="G95" s="76">
        <f>Table1[Pos]/Table1[N]</f>
        <v>9.2460881934566148E-3</v>
      </c>
      <c r="H95" s="77"/>
      <c r="I95" s="77"/>
    </row>
    <row r="96" spans="1:9" x14ac:dyDescent="0.35">
      <c r="A96" s="21" t="s">
        <v>292</v>
      </c>
      <c r="B96" s="21" t="s">
        <v>286</v>
      </c>
      <c r="C96" t="s">
        <v>85</v>
      </c>
      <c r="D96" s="21">
        <v>2009</v>
      </c>
      <c r="E96">
        <v>403</v>
      </c>
      <c r="F96">
        <v>5141</v>
      </c>
      <c r="G96" s="76">
        <f>Table1[Pos]/Table1[N]</f>
        <v>7.8389418401089289E-2</v>
      </c>
      <c r="H96" s="77"/>
      <c r="I96" s="77"/>
    </row>
    <row r="97" spans="1:9" x14ac:dyDescent="0.35">
      <c r="A97" s="21" t="s">
        <v>292</v>
      </c>
      <c r="B97" s="21" t="s">
        <v>286</v>
      </c>
      <c r="C97" t="s">
        <v>86</v>
      </c>
      <c r="D97" s="21">
        <v>2009</v>
      </c>
      <c r="E97">
        <v>1010</v>
      </c>
      <c r="F97">
        <v>3643</v>
      </c>
      <c r="G97" s="76">
        <f>Table1[Pos]/Table1[N]</f>
        <v>0.27724402964589623</v>
      </c>
      <c r="H97" s="77"/>
      <c r="I97" s="77"/>
    </row>
    <row r="98" spans="1:9" x14ac:dyDescent="0.35">
      <c r="A98" s="21" t="s">
        <v>292</v>
      </c>
      <c r="B98" s="21" t="s">
        <v>286</v>
      </c>
      <c r="C98" t="s">
        <v>87</v>
      </c>
      <c r="D98" s="21">
        <v>2009</v>
      </c>
      <c r="E98">
        <v>1271</v>
      </c>
      <c r="F98">
        <v>2773</v>
      </c>
      <c r="G98" s="76">
        <f>Table1[Pos]/Table1[N]</f>
        <v>0.45834835917778577</v>
      </c>
      <c r="H98" s="77"/>
      <c r="I98" s="77"/>
    </row>
    <row r="99" spans="1:9" x14ac:dyDescent="0.35">
      <c r="A99" s="21" t="s">
        <v>292</v>
      </c>
      <c r="B99" s="21" t="s">
        <v>286</v>
      </c>
      <c r="C99" t="s">
        <v>88</v>
      </c>
      <c r="D99" s="21">
        <v>2009</v>
      </c>
      <c r="E99">
        <v>1081</v>
      </c>
      <c r="F99">
        <v>1956</v>
      </c>
      <c r="G99" s="76">
        <f>Table1[Pos]/Table1[N]</f>
        <v>0.55265848670756645</v>
      </c>
      <c r="H99" s="77"/>
      <c r="I99" s="77"/>
    </row>
    <row r="100" spans="1:9" x14ac:dyDescent="0.35">
      <c r="A100" s="21" t="s">
        <v>292</v>
      </c>
      <c r="B100" s="21" t="s">
        <v>286</v>
      </c>
      <c r="C100" t="s">
        <v>89</v>
      </c>
      <c r="D100" s="21">
        <v>2009</v>
      </c>
      <c r="E100">
        <v>574</v>
      </c>
      <c r="F100">
        <v>1638</v>
      </c>
      <c r="G100" s="76">
        <f>Table1[Pos]/Table1[N]</f>
        <v>0.3504273504273504</v>
      </c>
      <c r="H100" s="77"/>
      <c r="I100" s="77"/>
    </row>
    <row r="101" spans="1:9" x14ac:dyDescent="0.35">
      <c r="A101" s="21" t="s">
        <v>292</v>
      </c>
      <c r="B101" s="21" t="s">
        <v>286</v>
      </c>
      <c r="C101" t="s">
        <v>90</v>
      </c>
      <c r="D101" s="21">
        <v>2009</v>
      </c>
      <c r="E101">
        <v>498</v>
      </c>
      <c r="F101">
        <v>1362</v>
      </c>
      <c r="G101" s="76">
        <f>Table1[Pos]/Table1[N]</f>
        <v>0.3656387665198238</v>
      </c>
      <c r="H101" s="77"/>
      <c r="I101" s="77"/>
    </row>
    <row r="102" spans="1:9" x14ac:dyDescent="0.35">
      <c r="A102" s="21" t="s">
        <v>293</v>
      </c>
      <c r="B102" s="21" t="s">
        <v>286</v>
      </c>
      <c r="C102" t="s">
        <v>84</v>
      </c>
      <c r="D102" s="21">
        <v>2003</v>
      </c>
      <c r="E102">
        <v>555</v>
      </c>
      <c r="F102">
        <v>5622</v>
      </c>
      <c r="G102" s="76">
        <f>Table1[Pos]/Table1[N]</f>
        <v>9.8719316969050161E-2</v>
      </c>
      <c r="H102" s="77"/>
      <c r="I102" s="77"/>
    </row>
    <row r="103" spans="1:9" x14ac:dyDescent="0.35">
      <c r="A103" s="21" t="s">
        <v>293</v>
      </c>
      <c r="B103" s="21" t="s">
        <v>286</v>
      </c>
      <c r="C103" t="s">
        <v>85</v>
      </c>
      <c r="D103" s="21">
        <v>2003</v>
      </c>
      <c r="E103">
        <v>1797</v>
      </c>
      <c r="F103">
        <v>5489</v>
      </c>
      <c r="G103" s="76">
        <f>Table1[Pos]/Table1[N]</f>
        <v>0.32738203680087447</v>
      </c>
      <c r="H103" s="77"/>
      <c r="I103" s="77"/>
    </row>
    <row r="104" spans="1:9" x14ac:dyDescent="0.35">
      <c r="A104" s="21" t="s">
        <v>293</v>
      </c>
      <c r="B104" s="21" t="s">
        <v>286</v>
      </c>
      <c r="C104" t="s">
        <v>86</v>
      </c>
      <c r="D104" s="21">
        <v>2003</v>
      </c>
      <c r="E104">
        <v>1957</v>
      </c>
      <c r="F104">
        <v>3869</v>
      </c>
      <c r="G104" s="76">
        <f>Table1[Pos]/Table1[N]</f>
        <v>0.50581545619023005</v>
      </c>
      <c r="H104" s="77"/>
      <c r="I104" s="77"/>
    </row>
    <row r="105" spans="1:9" x14ac:dyDescent="0.35">
      <c r="A105" s="21" t="s">
        <v>293</v>
      </c>
      <c r="B105" s="21" t="s">
        <v>286</v>
      </c>
      <c r="C105" t="s">
        <v>87</v>
      </c>
      <c r="D105" s="21">
        <v>2003</v>
      </c>
      <c r="E105">
        <v>1502</v>
      </c>
      <c r="F105">
        <v>3174</v>
      </c>
      <c r="G105" s="76">
        <f>Table1[Pos]/Table1[N]</f>
        <v>0.4732199117832388</v>
      </c>
      <c r="H105" s="77"/>
      <c r="I105" s="77"/>
    </row>
    <row r="106" spans="1:9" x14ac:dyDescent="0.35">
      <c r="A106" s="21" t="s">
        <v>293</v>
      </c>
      <c r="B106" s="21" t="s">
        <v>286</v>
      </c>
      <c r="C106" t="s">
        <v>88</v>
      </c>
      <c r="D106" s="21">
        <v>2003</v>
      </c>
      <c r="E106">
        <v>844</v>
      </c>
      <c r="F106">
        <v>2404</v>
      </c>
      <c r="G106" s="76">
        <f>Table1[Pos]/Table1[N]</f>
        <v>0.35108153078202997</v>
      </c>
      <c r="H106" s="77"/>
      <c r="I106" s="77"/>
    </row>
    <row r="107" spans="1:9" x14ac:dyDescent="0.35">
      <c r="A107" s="21" t="s">
        <v>293</v>
      </c>
      <c r="B107" s="21" t="s">
        <v>286</v>
      </c>
      <c r="C107" t="s">
        <v>89</v>
      </c>
      <c r="D107" s="21">
        <v>2003</v>
      </c>
      <c r="E107">
        <v>540</v>
      </c>
      <c r="F107">
        <v>2075</v>
      </c>
      <c r="G107" s="76">
        <f>Table1[Pos]/Table1[N]</f>
        <v>0.26024096385542167</v>
      </c>
      <c r="H107" s="77"/>
      <c r="I107" s="77"/>
    </row>
    <row r="108" spans="1:9" x14ac:dyDescent="0.35">
      <c r="A108" s="21" t="s">
        <v>293</v>
      </c>
      <c r="B108" s="21" t="s">
        <v>286</v>
      </c>
      <c r="C108" t="s">
        <v>90</v>
      </c>
      <c r="D108" s="21">
        <v>2003</v>
      </c>
      <c r="E108">
        <v>387</v>
      </c>
      <c r="F108">
        <v>1829</v>
      </c>
      <c r="G108" s="76">
        <f>Table1[Pos]/Table1[N]</f>
        <v>0.21159103335155824</v>
      </c>
      <c r="H108" s="77"/>
      <c r="I108" s="77"/>
    </row>
    <row r="109" spans="1:9" x14ac:dyDescent="0.35">
      <c r="A109" s="21" t="s">
        <v>294</v>
      </c>
      <c r="B109" s="21" t="s">
        <v>286</v>
      </c>
      <c r="C109" t="s">
        <v>84</v>
      </c>
      <c r="D109" s="21">
        <v>2005</v>
      </c>
      <c r="E109">
        <v>431</v>
      </c>
      <c r="F109">
        <v>5622</v>
      </c>
      <c r="G109" s="76">
        <f>Table1[Pos]/Table1[N]</f>
        <v>7.6663109213802913E-2</v>
      </c>
      <c r="H109" s="77"/>
      <c r="I109" s="77"/>
    </row>
    <row r="110" spans="1:9" x14ac:dyDescent="0.35">
      <c r="A110" s="21" t="s">
        <v>294</v>
      </c>
      <c r="B110" s="21" t="s">
        <v>286</v>
      </c>
      <c r="C110" t="s">
        <v>85</v>
      </c>
      <c r="D110" s="21">
        <v>2005</v>
      </c>
      <c r="E110">
        <v>1794</v>
      </c>
      <c r="F110">
        <v>5489</v>
      </c>
      <c r="G110" s="76">
        <f>Table1[Pos]/Table1[N]</f>
        <v>0.32683548916013844</v>
      </c>
      <c r="H110" s="77"/>
      <c r="I110" s="77"/>
    </row>
    <row r="111" spans="1:9" x14ac:dyDescent="0.35">
      <c r="A111" s="21" t="s">
        <v>294</v>
      </c>
      <c r="B111" s="21" t="s">
        <v>286</v>
      </c>
      <c r="C111" t="s">
        <v>86</v>
      </c>
      <c r="D111" s="21">
        <v>2005</v>
      </c>
      <c r="E111">
        <v>1942</v>
      </c>
      <c r="F111">
        <v>3869</v>
      </c>
      <c r="G111" s="76">
        <f>Table1[Pos]/Table1[N]</f>
        <v>0.50193848539674335</v>
      </c>
      <c r="H111" s="77"/>
      <c r="I111" s="77"/>
    </row>
    <row r="112" spans="1:9" x14ac:dyDescent="0.35">
      <c r="A112" s="21" t="s">
        <v>294</v>
      </c>
      <c r="B112" s="21" t="s">
        <v>286</v>
      </c>
      <c r="C112" t="s">
        <v>87</v>
      </c>
      <c r="D112" s="21">
        <v>2005</v>
      </c>
      <c r="E112">
        <v>1428</v>
      </c>
      <c r="F112">
        <v>3174</v>
      </c>
      <c r="G112" s="76">
        <f>Table1[Pos]/Table1[N]</f>
        <v>0.44990548204158792</v>
      </c>
      <c r="H112" s="77"/>
      <c r="I112" s="77"/>
    </row>
    <row r="113" spans="1:9" x14ac:dyDescent="0.35">
      <c r="A113" s="21" t="s">
        <v>294</v>
      </c>
      <c r="B113" s="21" t="s">
        <v>286</v>
      </c>
      <c r="C113" t="s">
        <v>88</v>
      </c>
      <c r="D113" s="21">
        <v>2005</v>
      </c>
      <c r="E113">
        <v>909</v>
      </c>
      <c r="F113">
        <v>2404</v>
      </c>
      <c r="G113" s="76">
        <f>Table1[Pos]/Table1[N]</f>
        <v>0.3781198003327787</v>
      </c>
      <c r="H113" s="77"/>
      <c r="I113" s="77"/>
    </row>
    <row r="114" spans="1:9" x14ac:dyDescent="0.35">
      <c r="A114" s="21" t="s">
        <v>294</v>
      </c>
      <c r="B114" s="21" t="s">
        <v>286</v>
      </c>
      <c r="C114" t="s">
        <v>89</v>
      </c>
      <c r="D114" s="21">
        <v>2005</v>
      </c>
      <c r="E114">
        <v>522</v>
      </c>
      <c r="F114">
        <v>2075</v>
      </c>
      <c r="G114" s="76">
        <f>Table1[Pos]/Table1[N]</f>
        <v>0.25156626506024099</v>
      </c>
      <c r="H114" s="77"/>
      <c r="I114" s="77"/>
    </row>
    <row r="115" spans="1:9" x14ac:dyDescent="0.35">
      <c r="A115" s="21" t="s">
        <v>294</v>
      </c>
      <c r="B115" s="21" t="s">
        <v>286</v>
      </c>
      <c r="C115" t="s">
        <v>90</v>
      </c>
      <c r="D115" s="21">
        <v>2005</v>
      </c>
      <c r="E115">
        <v>370</v>
      </c>
      <c r="F115">
        <v>1829</v>
      </c>
      <c r="G115" s="76">
        <f>Table1[Pos]/Table1[N]</f>
        <v>0.20229633679606343</v>
      </c>
      <c r="H115" s="77"/>
      <c r="I115" s="77"/>
    </row>
    <row r="116" spans="1:9" x14ac:dyDescent="0.35">
      <c r="A116" s="21" t="s">
        <v>295</v>
      </c>
      <c r="B116" s="21" t="s">
        <v>286</v>
      </c>
      <c r="C116" t="s">
        <v>84</v>
      </c>
      <c r="D116" s="21">
        <v>2006</v>
      </c>
      <c r="E116">
        <v>489</v>
      </c>
      <c r="F116">
        <v>5622</v>
      </c>
      <c r="G116" s="76">
        <f>Table1[Pos]/Table1[N]</f>
        <v>8.6979722518676625E-2</v>
      </c>
      <c r="H116" s="77"/>
      <c r="I116" s="77"/>
    </row>
    <row r="117" spans="1:9" x14ac:dyDescent="0.35">
      <c r="A117" s="21" t="s">
        <v>295</v>
      </c>
      <c r="B117" s="21" t="s">
        <v>286</v>
      </c>
      <c r="C117" t="s">
        <v>85</v>
      </c>
      <c r="D117" s="21">
        <v>2006</v>
      </c>
      <c r="E117">
        <v>1732</v>
      </c>
      <c r="F117">
        <v>5489</v>
      </c>
      <c r="G117" s="76">
        <f>Table1[Pos]/Table1[N]</f>
        <v>0.31554017125159411</v>
      </c>
      <c r="H117" s="77"/>
      <c r="I117" s="77"/>
    </row>
    <row r="118" spans="1:9" x14ac:dyDescent="0.35">
      <c r="A118" s="21" t="s">
        <v>295</v>
      </c>
      <c r="B118" s="21" t="s">
        <v>286</v>
      </c>
      <c r="C118" t="s">
        <v>86</v>
      </c>
      <c r="D118" s="21">
        <v>2006</v>
      </c>
      <c r="E118">
        <v>1804</v>
      </c>
      <c r="F118">
        <v>3869</v>
      </c>
      <c r="G118" s="76">
        <f>Table1[Pos]/Table1[N]</f>
        <v>0.46627035409666578</v>
      </c>
      <c r="H118" s="77"/>
      <c r="I118" s="77"/>
    </row>
    <row r="119" spans="1:9" x14ac:dyDescent="0.35">
      <c r="A119" s="21" t="s">
        <v>295</v>
      </c>
      <c r="B119" s="21" t="s">
        <v>286</v>
      </c>
      <c r="C119" t="s">
        <v>87</v>
      </c>
      <c r="D119" s="21">
        <v>2006</v>
      </c>
      <c r="E119">
        <v>1505</v>
      </c>
      <c r="F119">
        <v>3174</v>
      </c>
      <c r="G119" s="76">
        <f>Table1[Pos]/Table1[N]</f>
        <v>0.47416509136735979</v>
      </c>
      <c r="H119" s="77"/>
      <c r="I119" s="77"/>
    </row>
    <row r="120" spans="1:9" x14ac:dyDescent="0.35">
      <c r="A120" s="21" t="s">
        <v>295</v>
      </c>
      <c r="B120" s="21" t="s">
        <v>286</v>
      </c>
      <c r="C120" t="s">
        <v>88</v>
      </c>
      <c r="D120" s="21">
        <v>2006</v>
      </c>
      <c r="E120">
        <v>875</v>
      </c>
      <c r="F120">
        <v>2404</v>
      </c>
      <c r="G120" s="76">
        <f>Table1[Pos]/Table1[N]</f>
        <v>0.3639767054908486</v>
      </c>
      <c r="H120" s="77"/>
      <c r="I120" s="77"/>
    </row>
    <row r="121" spans="1:9" x14ac:dyDescent="0.35">
      <c r="A121" s="21" t="s">
        <v>295</v>
      </c>
      <c r="B121" s="21" t="s">
        <v>286</v>
      </c>
      <c r="C121" t="s">
        <v>89</v>
      </c>
      <c r="D121" s="21">
        <v>2006</v>
      </c>
      <c r="E121">
        <v>530</v>
      </c>
      <c r="F121">
        <v>2075</v>
      </c>
      <c r="G121" s="76">
        <f>Table1[Pos]/Table1[N]</f>
        <v>0.25542168674698795</v>
      </c>
      <c r="H121" s="77"/>
      <c r="I121" s="77"/>
    </row>
    <row r="122" spans="1:9" x14ac:dyDescent="0.35">
      <c r="A122" s="21" t="s">
        <v>295</v>
      </c>
      <c r="B122" s="21" t="s">
        <v>286</v>
      </c>
      <c r="C122" t="s">
        <v>90</v>
      </c>
      <c r="D122" s="21">
        <v>2006</v>
      </c>
      <c r="E122">
        <v>320</v>
      </c>
      <c r="F122">
        <v>1829</v>
      </c>
      <c r="G122" s="76">
        <f>Table1[Pos]/Table1[N]</f>
        <v>0.17495899398578457</v>
      </c>
      <c r="H122" s="77"/>
      <c r="I122" s="77"/>
    </row>
    <row r="123" spans="1:9" x14ac:dyDescent="0.35">
      <c r="A123" s="21" t="s">
        <v>296</v>
      </c>
      <c r="B123" s="21" t="s">
        <v>286</v>
      </c>
      <c r="C123" t="s">
        <v>84</v>
      </c>
      <c r="D123" s="21">
        <v>2007</v>
      </c>
      <c r="E123">
        <v>527</v>
      </c>
      <c r="F123">
        <v>5622</v>
      </c>
      <c r="G123" s="76">
        <f>Table1[Pos]/Table1[N]</f>
        <v>9.3738882959800776E-2</v>
      </c>
      <c r="H123" s="77"/>
      <c r="I123" s="77"/>
    </row>
    <row r="124" spans="1:9" x14ac:dyDescent="0.35">
      <c r="A124" s="21" t="s">
        <v>296</v>
      </c>
      <c r="B124" s="21" t="s">
        <v>286</v>
      </c>
      <c r="C124" t="s">
        <v>85</v>
      </c>
      <c r="D124" s="21">
        <v>2007</v>
      </c>
      <c r="E124">
        <v>1793</v>
      </c>
      <c r="F124">
        <v>5489</v>
      </c>
      <c r="G124" s="76">
        <f>Table1[Pos]/Table1[N]</f>
        <v>0.32665330661322645</v>
      </c>
      <c r="H124" s="77"/>
      <c r="I124" s="77"/>
    </row>
    <row r="125" spans="1:9" x14ac:dyDescent="0.35">
      <c r="A125" s="21" t="s">
        <v>296</v>
      </c>
      <c r="B125" s="21" t="s">
        <v>286</v>
      </c>
      <c r="C125" t="s">
        <v>86</v>
      </c>
      <c r="D125" s="21">
        <v>2007</v>
      </c>
      <c r="E125">
        <v>2022</v>
      </c>
      <c r="F125">
        <v>3869</v>
      </c>
      <c r="G125" s="76">
        <f>Table1[Pos]/Table1[N]</f>
        <v>0.52261566296200568</v>
      </c>
      <c r="H125" s="77"/>
      <c r="I125" s="77"/>
    </row>
    <row r="126" spans="1:9" x14ac:dyDescent="0.35">
      <c r="A126" s="21" t="s">
        <v>296</v>
      </c>
      <c r="B126" s="21" t="s">
        <v>286</v>
      </c>
      <c r="C126" t="s">
        <v>87</v>
      </c>
      <c r="D126" s="21">
        <v>2007</v>
      </c>
      <c r="E126">
        <v>1527</v>
      </c>
      <c r="F126">
        <v>3174</v>
      </c>
      <c r="G126" s="76">
        <f>Table1[Pos]/Table1[N]</f>
        <v>0.48109640831758033</v>
      </c>
      <c r="H126" s="77"/>
      <c r="I126" s="77"/>
    </row>
    <row r="127" spans="1:9" x14ac:dyDescent="0.35">
      <c r="A127" s="21" t="s">
        <v>296</v>
      </c>
      <c r="B127" s="21" t="s">
        <v>286</v>
      </c>
      <c r="C127" t="s">
        <v>88</v>
      </c>
      <c r="D127" s="21">
        <v>2007</v>
      </c>
      <c r="E127">
        <v>898</v>
      </c>
      <c r="F127">
        <v>2404</v>
      </c>
      <c r="G127" s="76">
        <f>Table1[Pos]/Table1[N]</f>
        <v>0.37354409317803661</v>
      </c>
      <c r="H127" s="77"/>
      <c r="I127" s="77"/>
    </row>
    <row r="128" spans="1:9" x14ac:dyDescent="0.35">
      <c r="A128" s="21" t="s">
        <v>296</v>
      </c>
      <c r="B128" s="21" t="s">
        <v>286</v>
      </c>
      <c r="C128" t="s">
        <v>89</v>
      </c>
      <c r="D128" s="21">
        <v>2007</v>
      </c>
      <c r="E128">
        <v>698</v>
      </c>
      <c r="F128">
        <v>2075</v>
      </c>
      <c r="G128" s="76">
        <f>Table1[Pos]/Table1[N]</f>
        <v>0.33638554216867472</v>
      </c>
      <c r="H128" s="77"/>
      <c r="I128" s="77"/>
    </row>
    <row r="129" spans="1:9" x14ac:dyDescent="0.35">
      <c r="A129" s="21" t="s">
        <v>296</v>
      </c>
      <c r="B129" s="21" t="s">
        <v>286</v>
      </c>
      <c r="C129" t="s">
        <v>90</v>
      </c>
      <c r="D129" s="21">
        <v>2007</v>
      </c>
      <c r="E129">
        <v>361</v>
      </c>
      <c r="F129">
        <v>1829</v>
      </c>
      <c r="G129" s="76">
        <f>Table1[Pos]/Table1[N]</f>
        <v>0.19737561509021323</v>
      </c>
      <c r="H129" s="77"/>
      <c r="I129" s="77"/>
    </row>
    <row r="130" spans="1:9" x14ac:dyDescent="0.35">
      <c r="A130" s="21" t="s">
        <v>297</v>
      </c>
      <c r="B130" s="21" t="s">
        <v>286</v>
      </c>
      <c r="C130" t="s">
        <v>84</v>
      </c>
      <c r="D130" s="21">
        <v>2008</v>
      </c>
      <c r="E130">
        <v>531</v>
      </c>
      <c r="F130">
        <v>5622</v>
      </c>
      <c r="G130" s="76">
        <f>Table1[Pos]/Table1[N]</f>
        <v>9.4450373532550688E-2</v>
      </c>
      <c r="H130" s="77"/>
      <c r="I130" s="77"/>
    </row>
    <row r="131" spans="1:9" x14ac:dyDescent="0.35">
      <c r="A131" s="21" t="s">
        <v>297</v>
      </c>
      <c r="B131" s="21" t="s">
        <v>286</v>
      </c>
      <c r="C131" t="s">
        <v>85</v>
      </c>
      <c r="D131" s="21">
        <v>2008</v>
      </c>
      <c r="E131">
        <v>1697</v>
      </c>
      <c r="F131">
        <v>5489</v>
      </c>
      <c r="G131" s="76">
        <f>Table1[Pos]/Table1[N]</f>
        <v>0.30916378210967388</v>
      </c>
      <c r="H131" s="77"/>
      <c r="I131" s="77"/>
    </row>
    <row r="132" spans="1:9" x14ac:dyDescent="0.35">
      <c r="A132" s="21" t="s">
        <v>297</v>
      </c>
      <c r="B132" s="21" t="s">
        <v>286</v>
      </c>
      <c r="C132" t="s">
        <v>86</v>
      </c>
      <c r="D132" s="21">
        <v>2008</v>
      </c>
      <c r="E132">
        <v>1993</v>
      </c>
      <c r="F132">
        <v>3869</v>
      </c>
      <c r="G132" s="76">
        <f>Table1[Pos]/Table1[N]</f>
        <v>0.51512018609459809</v>
      </c>
      <c r="H132" s="77"/>
      <c r="I132" s="77"/>
    </row>
    <row r="133" spans="1:9" x14ac:dyDescent="0.35">
      <c r="A133" s="21" t="s">
        <v>297</v>
      </c>
      <c r="B133" s="21" t="s">
        <v>286</v>
      </c>
      <c r="C133" t="s">
        <v>87</v>
      </c>
      <c r="D133" s="21">
        <v>2008</v>
      </c>
      <c r="E133">
        <v>1587</v>
      </c>
      <c r="F133">
        <v>3174</v>
      </c>
      <c r="G133" s="76">
        <f>Table1[Pos]/Table1[N]</f>
        <v>0.5</v>
      </c>
      <c r="H133" s="77"/>
      <c r="I133" s="77"/>
    </row>
    <row r="134" spans="1:9" x14ac:dyDescent="0.35">
      <c r="A134" s="21" t="s">
        <v>297</v>
      </c>
      <c r="B134" s="21" t="s">
        <v>286</v>
      </c>
      <c r="C134" t="s">
        <v>88</v>
      </c>
      <c r="D134" s="21">
        <v>2008</v>
      </c>
      <c r="E134">
        <v>968</v>
      </c>
      <c r="F134">
        <v>2404</v>
      </c>
      <c r="G134" s="76">
        <f>Table1[Pos]/Table1[N]</f>
        <v>0.40266222961730447</v>
      </c>
      <c r="H134" s="77"/>
      <c r="I134" s="77"/>
    </row>
    <row r="135" spans="1:9" x14ac:dyDescent="0.35">
      <c r="A135" s="21" t="s">
        <v>297</v>
      </c>
      <c r="B135" s="21" t="s">
        <v>286</v>
      </c>
      <c r="C135" t="s">
        <v>89</v>
      </c>
      <c r="D135" s="21">
        <v>2008</v>
      </c>
      <c r="E135">
        <v>701</v>
      </c>
      <c r="F135">
        <v>2075</v>
      </c>
      <c r="G135" s="76">
        <f>Table1[Pos]/Table1[N]</f>
        <v>0.3378313253012048</v>
      </c>
      <c r="H135" s="77"/>
      <c r="I135" s="77"/>
    </row>
    <row r="136" spans="1:9" x14ac:dyDescent="0.35">
      <c r="A136" s="21" t="s">
        <v>297</v>
      </c>
      <c r="B136" s="21" t="s">
        <v>286</v>
      </c>
      <c r="C136" t="s">
        <v>90</v>
      </c>
      <c r="D136" s="21">
        <v>2008</v>
      </c>
      <c r="E136">
        <v>491</v>
      </c>
      <c r="F136">
        <v>1829</v>
      </c>
      <c r="G136" s="76">
        <f>Table1[Pos]/Table1[N]</f>
        <v>0.26845270639693819</v>
      </c>
      <c r="H136" s="77"/>
      <c r="I136" s="77"/>
    </row>
    <row r="137" spans="1:9" x14ac:dyDescent="0.35">
      <c r="A137" s="21" t="s">
        <v>298</v>
      </c>
      <c r="B137" s="21" t="s">
        <v>286</v>
      </c>
      <c r="C137" t="s">
        <v>84</v>
      </c>
      <c r="D137" s="21">
        <v>2009</v>
      </c>
      <c r="E137">
        <v>621</v>
      </c>
      <c r="F137">
        <v>5622</v>
      </c>
      <c r="G137" s="76">
        <f>Table1[Pos]/Table1[N]</f>
        <v>0.1104589114194237</v>
      </c>
      <c r="H137" s="77"/>
      <c r="I137" s="77"/>
    </row>
    <row r="138" spans="1:9" x14ac:dyDescent="0.35">
      <c r="A138" s="21" t="s">
        <v>298</v>
      </c>
      <c r="B138" s="21" t="s">
        <v>286</v>
      </c>
      <c r="C138" t="s">
        <v>85</v>
      </c>
      <c r="D138" s="21">
        <v>2009</v>
      </c>
      <c r="E138">
        <v>1794</v>
      </c>
      <c r="F138">
        <v>5489</v>
      </c>
      <c r="G138" s="76">
        <f>Table1[Pos]/Table1[N]</f>
        <v>0.32683548916013844</v>
      </c>
      <c r="H138" s="77"/>
      <c r="I138" s="77"/>
    </row>
    <row r="139" spans="1:9" x14ac:dyDescent="0.35">
      <c r="A139" s="21" t="s">
        <v>298</v>
      </c>
      <c r="B139" s="21" t="s">
        <v>286</v>
      </c>
      <c r="C139" t="s">
        <v>86</v>
      </c>
      <c r="D139" s="21">
        <v>2009</v>
      </c>
      <c r="E139">
        <v>1896</v>
      </c>
      <c r="F139">
        <v>3869</v>
      </c>
      <c r="G139" s="76">
        <f>Table1[Pos]/Table1[N]</f>
        <v>0.49004910829671749</v>
      </c>
      <c r="H139" s="77"/>
      <c r="I139" s="77"/>
    </row>
    <row r="140" spans="1:9" x14ac:dyDescent="0.35">
      <c r="A140" s="21" t="s">
        <v>298</v>
      </c>
      <c r="B140" s="21" t="s">
        <v>286</v>
      </c>
      <c r="C140" t="s">
        <v>87</v>
      </c>
      <c r="D140" s="21">
        <v>2009</v>
      </c>
      <c r="E140">
        <v>1692</v>
      </c>
      <c r="F140">
        <v>3174</v>
      </c>
      <c r="G140" s="76">
        <f>Table1[Pos]/Table1[N]</f>
        <v>0.53308128544423439</v>
      </c>
      <c r="H140" s="77"/>
      <c r="I140" s="77"/>
    </row>
    <row r="141" spans="1:9" x14ac:dyDescent="0.35">
      <c r="A141" s="21" t="s">
        <v>298</v>
      </c>
      <c r="B141" s="21" t="s">
        <v>286</v>
      </c>
      <c r="C141" t="s">
        <v>88</v>
      </c>
      <c r="D141" s="21">
        <v>2009</v>
      </c>
      <c r="E141">
        <v>1071</v>
      </c>
      <c r="F141">
        <v>2404</v>
      </c>
      <c r="G141" s="76">
        <f>Table1[Pos]/Table1[N]</f>
        <v>0.44550748752079866</v>
      </c>
      <c r="H141" s="77"/>
      <c r="I141" s="77"/>
    </row>
    <row r="142" spans="1:9" x14ac:dyDescent="0.35">
      <c r="A142" s="21" t="s">
        <v>298</v>
      </c>
      <c r="B142" s="21" t="s">
        <v>286</v>
      </c>
      <c r="C142" t="s">
        <v>89</v>
      </c>
      <c r="D142" s="21">
        <v>2009</v>
      </c>
      <c r="E142">
        <v>778</v>
      </c>
      <c r="F142">
        <v>2075</v>
      </c>
      <c r="G142" s="76">
        <f>Table1[Pos]/Table1[N]</f>
        <v>0.37493975903614457</v>
      </c>
      <c r="H142" s="77"/>
      <c r="I142" s="77"/>
    </row>
    <row r="143" spans="1:9" x14ac:dyDescent="0.35">
      <c r="A143" s="21" t="s">
        <v>298</v>
      </c>
      <c r="B143" s="21" t="s">
        <v>286</v>
      </c>
      <c r="C143" t="s">
        <v>90</v>
      </c>
      <c r="D143" s="21">
        <v>2009</v>
      </c>
      <c r="E143">
        <v>495</v>
      </c>
      <c r="F143">
        <v>1829</v>
      </c>
      <c r="G143" s="76">
        <f>Table1[Pos]/Table1[N]</f>
        <v>0.27063969382176051</v>
      </c>
      <c r="H143" s="77"/>
      <c r="I143" s="77"/>
    </row>
    <row r="144" spans="1:9" x14ac:dyDescent="0.35">
      <c r="A144" t="s">
        <v>302</v>
      </c>
      <c r="B144" t="s">
        <v>303</v>
      </c>
      <c r="C144" t="s">
        <v>300</v>
      </c>
      <c r="D144">
        <v>2014</v>
      </c>
      <c r="E144">
        <v>36</v>
      </c>
      <c r="F144">
        <v>48</v>
      </c>
      <c r="G144" s="76">
        <f>Table1[Pos]/Table1[N]</f>
        <v>0.75</v>
      </c>
      <c r="H144" s="77"/>
      <c r="I144" s="77"/>
    </row>
    <row r="145" spans="1:9" x14ac:dyDescent="0.35">
      <c r="A145" t="s">
        <v>302</v>
      </c>
      <c r="B145" t="s">
        <v>303</v>
      </c>
      <c r="C145" t="s">
        <v>85</v>
      </c>
      <c r="D145">
        <v>2014</v>
      </c>
      <c r="E145">
        <v>134</v>
      </c>
      <c r="F145">
        <v>221</v>
      </c>
      <c r="G145" s="76">
        <f>Table1[Pos]/Table1[N]</f>
        <v>0.60633484162895923</v>
      </c>
      <c r="H145" s="77"/>
      <c r="I145" s="77"/>
    </row>
    <row r="146" spans="1:9" x14ac:dyDescent="0.35">
      <c r="A146" t="s">
        <v>302</v>
      </c>
      <c r="B146" t="s">
        <v>303</v>
      </c>
      <c r="C146" t="s">
        <v>86</v>
      </c>
      <c r="D146">
        <v>2014</v>
      </c>
      <c r="E146">
        <v>145</v>
      </c>
      <c r="F146">
        <v>243</v>
      </c>
      <c r="G146" s="76">
        <f>Table1[Pos]/Table1[N]</f>
        <v>0.5967078189300411</v>
      </c>
      <c r="H146" s="77"/>
      <c r="I146" s="77"/>
    </row>
    <row r="147" spans="1:9" x14ac:dyDescent="0.35">
      <c r="A147" t="s">
        <v>302</v>
      </c>
      <c r="B147" t="s">
        <v>303</v>
      </c>
      <c r="C147" t="s">
        <v>87</v>
      </c>
      <c r="D147">
        <v>2014</v>
      </c>
      <c r="E147">
        <v>96</v>
      </c>
      <c r="F147">
        <v>175</v>
      </c>
      <c r="G147" s="76">
        <f>Table1[Pos]/Table1[N]</f>
        <v>0.5485714285714286</v>
      </c>
      <c r="H147" s="77"/>
      <c r="I147" s="77"/>
    </row>
    <row r="148" spans="1:9" x14ac:dyDescent="0.35">
      <c r="A148" t="s">
        <v>302</v>
      </c>
      <c r="B148" t="s">
        <v>303</v>
      </c>
      <c r="C148" t="s">
        <v>88</v>
      </c>
      <c r="D148">
        <v>2014</v>
      </c>
      <c r="E148">
        <v>189</v>
      </c>
      <c r="F148">
        <v>407</v>
      </c>
      <c r="G148" s="76">
        <f>Table1[Pos]/Table1[N]</f>
        <v>0.46437346437346438</v>
      </c>
      <c r="H148" s="77"/>
      <c r="I148" s="77"/>
    </row>
    <row r="149" spans="1:9" x14ac:dyDescent="0.35">
      <c r="A149" t="s">
        <v>302</v>
      </c>
      <c r="B149" t="s">
        <v>303</v>
      </c>
      <c r="C149" t="s">
        <v>89</v>
      </c>
      <c r="D149">
        <v>2014</v>
      </c>
      <c r="E149">
        <v>62</v>
      </c>
      <c r="F149">
        <v>147</v>
      </c>
      <c r="G149" s="76">
        <f>Table1[Pos]/Table1[N]</f>
        <v>0.42176870748299322</v>
      </c>
      <c r="H149" s="77"/>
      <c r="I149" s="77"/>
    </row>
    <row r="150" spans="1:9" x14ac:dyDescent="0.35">
      <c r="A150" t="s">
        <v>302</v>
      </c>
      <c r="B150" t="s">
        <v>303</v>
      </c>
      <c r="C150" t="s">
        <v>90</v>
      </c>
      <c r="D150">
        <v>2014</v>
      </c>
      <c r="E150">
        <v>33</v>
      </c>
      <c r="F150">
        <v>76</v>
      </c>
      <c r="G150" s="76">
        <f>Table1[Pos]/Table1[N]</f>
        <v>0.43421052631578949</v>
      </c>
      <c r="H150" s="77"/>
      <c r="I150" s="77"/>
    </row>
    <row r="151" spans="1:9" x14ac:dyDescent="0.35">
      <c r="A151" t="s">
        <v>302</v>
      </c>
      <c r="B151" t="s">
        <v>303</v>
      </c>
      <c r="C151" t="s">
        <v>91</v>
      </c>
      <c r="D151">
        <v>2014</v>
      </c>
      <c r="E151">
        <v>15</v>
      </c>
      <c r="F151">
        <v>28</v>
      </c>
      <c r="G151" s="76">
        <f>Table1[Pos]/Table1[N]</f>
        <v>0.5357142857142857</v>
      </c>
      <c r="H151" s="77"/>
      <c r="I151" s="77"/>
    </row>
    <row r="152" spans="1:9" x14ac:dyDescent="0.35">
      <c r="A152" t="s">
        <v>302</v>
      </c>
      <c r="B152" t="s">
        <v>303</v>
      </c>
      <c r="C152" t="s">
        <v>301</v>
      </c>
      <c r="D152">
        <v>2014</v>
      </c>
      <c r="E152">
        <v>9</v>
      </c>
      <c r="F152">
        <v>26</v>
      </c>
      <c r="G152" s="76">
        <f>Table1[Pos]/Table1[N]</f>
        <v>0.34615384615384615</v>
      </c>
      <c r="H152" s="77"/>
      <c r="I152" s="77"/>
    </row>
    <row r="153" spans="1:9" x14ac:dyDescent="0.35">
      <c r="A153" t="s">
        <v>304</v>
      </c>
      <c r="B153" t="s">
        <v>303</v>
      </c>
      <c r="C153" t="s">
        <v>300</v>
      </c>
      <c r="D153">
        <v>2014</v>
      </c>
      <c r="E153">
        <v>115</v>
      </c>
      <c r="F153">
        <v>191</v>
      </c>
      <c r="G153" s="76">
        <f>Table1[Pos]/Table1[N]</f>
        <v>0.60209424083769636</v>
      </c>
      <c r="H153" s="77"/>
      <c r="I153" s="77"/>
    </row>
    <row r="154" spans="1:9" x14ac:dyDescent="0.35">
      <c r="A154" t="s">
        <v>304</v>
      </c>
      <c r="B154" t="s">
        <v>303</v>
      </c>
      <c r="C154" t="s">
        <v>85</v>
      </c>
      <c r="D154">
        <v>2014</v>
      </c>
      <c r="E154">
        <v>261</v>
      </c>
      <c r="F154">
        <v>693</v>
      </c>
      <c r="G154" s="76">
        <f>Table1[Pos]/Table1[N]</f>
        <v>0.37662337662337664</v>
      </c>
      <c r="H154" s="77"/>
      <c r="I154" s="77"/>
    </row>
    <row r="155" spans="1:9" x14ac:dyDescent="0.35">
      <c r="A155" t="s">
        <v>304</v>
      </c>
      <c r="B155" t="s">
        <v>303</v>
      </c>
      <c r="C155" t="s">
        <v>86</v>
      </c>
      <c r="D155">
        <v>2014</v>
      </c>
      <c r="E155">
        <v>158</v>
      </c>
      <c r="F155">
        <v>662</v>
      </c>
      <c r="G155" s="76">
        <f>Table1[Pos]/Table1[N]</f>
        <v>0.23867069486404835</v>
      </c>
      <c r="H155" s="77"/>
      <c r="I155" s="77"/>
    </row>
    <row r="156" spans="1:9" x14ac:dyDescent="0.35">
      <c r="A156" t="s">
        <v>304</v>
      </c>
      <c r="B156" t="s">
        <v>303</v>
      </c>
      <c r="C156" t="s">
        <v>87</v>
      </c>
      <c r="D156">
        <v>2014</v>
      </c>
      <c r="E156">
        <v>135</v>
      </c>
      <c r="F156">
        <v>666</v>
      </c>
      <c r="G156" s="76">
        <f>Table1[Pos]/Table1[N]</f>
        <v>0.20270270270270271</v>
      </c>
      <c r="H156" s="77"/>
      <c r="I156" s="77"/>
    </row>
    <row r="157" spans="1:9" x14ac:dyDescent="0.35">
      <c r="A157" t="s">
        <v>304</v>
      </c>
      <c r="B157" t="s">
        <v>303</v>
      </c>
      <c r="C157" t="s">
        <v>88</v>
      </c>
      <c r="D157">
        <v>2014</v>
      </c>
      <c r="E157">
        <v>439</v>
      </c>
      <c r="F157">
        <v>2272</v>
      </c>
      <c r="G157" s="76">
        <f>Table1[Pos]/Table1[N]</f>
        <v>0.1932218309859155</v>
      </c>
      <c r="H157" s="77"/>
      <c r="I157" s="77"/>
    </row>
    <row r="158" spans="1:9" x14ac:dyDescent="0.35">
      <c r="A158" t="s">
        <v>304</v>
      </c>
      <c r="B158" t="s">
        <v>303</v>
      </c>
      <c r="C158" t="s">
        <v>89</v>
      </c>
      <c r="D158">
        <v>2014</v>
      </c>
      <c r="E158">
        <v>247</v>
      </c>
      <c r="F158">
        <v>1400</v>
      </c>
      <c r="G158" s="76">
        <f>Table1[Pos]/Table1[N]</f>
        <v>0.17642857142857143</v>
      </c>
      <c r="H158" s="77"/>
      <c r="I158" s="77"/>
    </row>
    <row r="159" spans="1:9" x14ac:dyDescent="0.35">
      <c r="A159" t="s">
        <v>304</v>
      </c>
      <c r="B159" t="s">
        <v>303</v>
      </c>
      <c r="C159" t="s">
        <v>90</v>
      </c>
      <c r="D159">
        <v>2014</v>
      </c>
      <c r="E159">
        <v>130</v>
      </c>
      <c r="F159">
        <v>982</v>
      </c>
      <c r="G159" s="76">
        <f>Table1[Pos]/Table1[N]</f>
        <v>0.13238289205702647</v>
      </c>
      <c r="H159" s="77"/>
      <c r="I159" s="77"/>
    </row>
    <row r="160" spans="1:9" x14ac:dyDescent="0.35">
      <c r="A160" t="s">
        <v>304</v>
      </c>
      <c r="B160" t="s">
        <v>303</v>
      </c>
      <c r="C160" t="s">
        <v>91</v>
      </c>
      <c r="D160">
        <v>2014</v>
      </c>
      <c r="E160">
        <v>102</v>
      </c>
      <c r="F160">
        <v>617</v>
      </c>
      <c r="G160" s="76">
        <f>Table1[Pos]/Table1[N]</f>
        <v>0.16531604538087522</v>
      </c>
      <c r="H160" s="77"/>
      <c r="I160" s="77"/>
    </row>
    <row r="161" spans="1:9" x14ac:dyDescent="0.35">
      <c r="A161" t="s">
        <v>304</v>
      </c>
      <c r="B161" t="s">
        <v>303</v>
      </c>
      <c r="C161" t="s">
        <v>301</v>
      </c>
      <c r="D161">
        <v>2014</v>
      </c>
      <c r="E161">
        <v>83</v>
      </c>
      <c r="F161">
        <v>567</v>
      </c>
      <c r="G161" s="76">
        <f>Table1[Pos]/Table1[N]</f>
        <v>0.14638447971781304</v>
      </c>
      <c r="H161" s="77"/>
      <c r="I161" s="7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:E13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9" workbookViewId="0">
      <selection activeCell="L19" sqref="L19"/>
    </sheetView>
  </sheetViews>
  <sheetFormatPr defaultRowHeight="14.5" x14ac:dyDescent="0.35"/>
  <cols>
    <col min="1" max="1" width="36.453125" customWidth="1"/>
    <col min="7" max="7" width="30.1796875" bestFit="1" customWidth="1"/>
    <col min="8" max="8" width="10.81640625" bestFit="1" customWidth="1"/>
    <col min="12" max="12" width="25" customWidth="1"/>
    <col min="16" max="16" width="15.54296875" customWidth="1"/>
    <col min="17" max="18" width="49.81640625" bestFit="1" customWidth="1"/>
    <col min="19" max="19" width="13.54296875" customWidth="1"/>
    <col min="21" max="21" width="11.81640625" bestFit="1" customWidth="1"/>
  </cols>
  <sheetData>
    <row r="1" spans="1:20" ht="15" thickBot="1" x14ac:dyDescent="0.4">
      <c r="A1" s="33" t="s">
        <v>191</v>
      </c>
      <c r="G1" s="34" t="s">
        <v>192</v>
      </c>
      <c r="Q1" s="33" t="s">
        <v>193</v>
      </c>
    </row>
    <row r="2" spans="1:20" x14ac:dyDescent="0.35">
      <c r="A2" s="43" t="s">
        <v>194</v>
      </c>
      <c r="B2" s="43" t="s">
        <v>195</v>
      </c>
      <c r="C2" s="43" t="s">
        <v>120</v>
      </c>
      <c r="D2" s="43" t="s">
        <v>9</v>
      </c>
      <c r="G2" s="38" t="s">
        <v>196</v>
      </c>
      <c r="H2" s="38">
        <v>16</v>
      </c>
      <c r="I2" s="38">
        <v>18</v>
      </c>
      <c r="J2" s="38">
        <v>31</v>
      </c>
      <c r="K2" s="51">
        <v>33</v>
      </c>
      <c r="L2" s="52" t="s">
        <v>197</v>
      </c>
      <c r="M2" s="53" t="s">
        <v>120</v>
      </c>
      <c r="N2" s="54" t="s">
        <v>9</v>
      </c>
      <c r="Q2" s="34" t="s">
        <v>198</v>
      </c>
      <c r="R2" s="34" t="s">
        <v>199</v>
      </c>
      <c r="S2" s="34" t="s">
        <v>9</v>
      </c>
      <c r="T2" s="34" t="s">
        <v>120</v>
      </c>
    </row>
    <row r="3" spans="1:20" x14ac:dyDescent="0.35">
      <c r="A3" s="35">
        <v>16</v>
      </c>
      <c r="B3" s="35">
        <v>0.71799999999999997</v>
      </c>
      <c r="C3" s="35">
        <v>0.29499999999999998</v>
      </c>
      <c r="D3" s="35">
        <v>1</v>
      </c>
      <c r="G3" s="48" t="s">
        <v>200</v>
      </c>
      <c r="H3" s="35">
        <v>2.5999999999999999E-2</v>
      </c>
      <c r="I3" s="35">
        <v>5.8000000000000003E-2</v>
      </c>
      <c r="J3" s="35">
        <v>3.9E-2</v>
      </c>
      <c r="K3" s="55">
        <v>4.5999999999999999E-2</v>
      </c>
      <c r="L3" s="56">
        <v>0.02</v>
      </c>
      <c r="M3" s="35">
        <v>4.0000000000000001E-3</v>
      </c>
      <c r="N3" s="57">
        <v>0.04</v>
      </c>
      <c r="Q3" s="35" t="s">
        <v>201</v>
      </c>
      <c r="R3" s="45">
        <v>1</v>
      </c>
      <c r="S3" s="35">
        <v>1</v>
      </c>
      <c r="T3" s="35">
        <v>1</v>
      </c>
    </row>
    <row r="4" spans="1:20" x14ac:dyDescent="0.35">
      <c r="A4" s="35">
        <v>18</v>
      </c>
      <c r="B4" s="35">
        <v>0.73599999999999999</v>
      </c>
      <c r="C4" s="35">
        <v>0.29199999999999998</v>
      </c>
      <c r="D4" s="35">
        <v>1</v>
      </c>
      <c r="G4" s="35" t="s">
        <v>202</v>
      </c>
      <c r="H4" s="35">
        <v>4.2000000000000003E-2</v>
      </c>
      <c r="I4" s="35">
        <v>0.111</v>
      </c>
      <c r="J4" s="35">
        <v>6.9000000000000006E-2</v>
      </c>
      <c r="K4" s="55">
        <v>0.182</v>
      </c>
      <c r="L4" s="56">
        <v>0.111</v>
      </c>
      <c r="M4" s="35">
        <v>4.8000000000000001E-2</v>
      </c>
      <c r="N4" s="57">
        <v>0.192</v>
      </c>
      <c r="Q4" s="35" t="s">
        <v>203</v>
      </c>
      <c r="R4" s="35">
        <v>3.12</v>
      </c>
      <c r="S4" s="35">
        <v>2.36</v>
      </c>
      <c r="T4" s="35">
        <v>4.12</v>
      </c>
    </row>
    <row r="5" spans="1:20" x14ac:dyDescent="0.35">
      <c r="A5" s="35">
        <v>31</v>
      </c>
      <c r="B5" s="35">
        <v>0.74299999999999999</v>
      </c>
      <c r="C5" s="35">
        <v>0.29199999999999998</v>
      </c>
      <c r="D5" s="35">
        <v>1</v>
      </c>
      <c r="G5" s="35" t="s">
        <v>204</v>
      </c>
      <c r="H5" s="35">
        <v>0.124</v>
      </c>
      <c r="I5" s="35"/>
      <c r="J5" s="35">
        <v>0.13600000000000001</v>
      </c>
      <c r="K5" s="55">
        <v>0.105</v>
      </c>
      <c r="L5" s="56">
        <v>0.16900000000000001</v>
      </c>
      <c r="M5" s="35">
        <v>7.1999999999999995E-2</v>
      </c>
      <c r="N5" s="57">
        <v>0.27600000000000002</v>
      </c>
      <c r="Q5" s="35" t="s">
        <v>205</v>
      </c>
      <c r="R5" s="35">
        <v>5.78</v>
      </c>
      <c r="S5" s="35">
        <v>4.17</v>
      </c>
      <c r="T5" s="35">
        <v>8.08</v>
      </c>
    </row>
    <row r="6" spans="1:20" x14ac:dyDescent="0.35">
      <c r="A6" s="58">
        <v>33</v>
      </c>
      <c r="B6" s="58">
        <v>0.752</v>
      </c>
      <c r="C6" s="58">
        <v>0.26800000000000002</v>
      </c>
      <c r="D6" s="58">
        <v>1</v>
      </c>
      <c r="G6" s="35" t="s">
        <v>206</v>
      </c>
      <c r="H6" s="35">
        <v>2.5999999999999999E-2</v>
      </c>
      <c r="I6" s="35"/>
      <c r="J6" s="35"/>
      <c r="K6" s="55"/>
      <c r="L6" s="56">
        <v>2.5999999999999999E-2</v>
      </c>
      <c r="M6" s="35">
        <v>0</v>
      </c>
      <c r="N6" s="57">
        <v>0.08</v>
      </c>
      <c r="O6" t="s">
        <v>207</v>
      </c>
      <c r="Q6" s="35" t="s">
        <v>208</v>
      </c>
      <c r="R6" s="35">
        <v>10.130000000000001</v>
      </c>
      <c r="S6" s="35">
        <v>7.32</v>
      </c>
      <c r="T6" s="35">
        <v>14.04</v>
      </c>
    </row>
    <row r="7" spans="1:20" x14ac:dyDescent="0.35">
      <c r="A7" s="35"/>
      <c r="B7" s="35"/>
      <c r="C7" s="35"/>
      <c r="D7" s="35"/>
      <c r="G7" s="35" t="s">
        <v>209</v>
      </c>
      <c r="H7" s="35">
        <v>1.468</v>
      </c>
      <c r="I7" s="35">
        <v>1.2569999999999999</v>
      </c>
      <c r="J7" s="35">
        <v>1.1359999999999999</v>
      </c>
      <c r="K7" s="55">
        <v>1.3859999999999999</v>
      </c>
      <c r="L7" s="56">
        <v>1.212</v>
      </c>
      <c r="M7" s="35">
        <v>0.76600000000000001</v>
      </c>
      <c r="N7" s="57">
        <v>1.645</v>
      </c>
      <c r="Q7" s="42" t="s">
        <v>210</v>
      </c>
    </row>
    <row r="8" spans="1:20" ht="15" thickBot="1" x14ac:dyDescent="0.4">
      <c r="A8" s="35">
        <v>39</v>
      </c>
      <c r="B8" s="35">
        <v>0.755</v>
      </c>
      <c r="C8" s="35">
        <v>0.23300000000000001</v>
      </c>
      <c r="D8" s="35">
        <v>1</v>
      </c>
      <c r="G8" s="35" t="s">
        <v>211</v>
      </c>
      <c r="H8" s="35">
        <v>1.0820000000000001</v>
      </c>
      <c r="I8" s="35">
        <v>0.88400000000000001</v>
      </c>
      <c r="J8" s="35">
        <v>0.496</v>
      </c>
      <c r="K8" s="55">
        <v>0.78800000000000003</v>
      </c>
      <c r="L8" s="59">
        <v>0.60599999999999998</v>
      </c>
      <c r="M8" s="60">
        <v>0.39300000000000002</v>
      </c>
      <c r="N8" s="61">
        <v>0.82199999999999995</v>
      </c>
      <c r="Q8" s="42" t="s">
        <v>212</v>
      </c>
    </row>
    <row r="9" spans="1:20" x14ac:dyDescent="0.35">
      <c r="A9" s="35">
        <v>51</v>
      </c>
      <c r="B9" s="35">
        <v>0.755</v>
      </c>
      <c r="C9" s="35">
        <v>0.23300000000000001</v>
      </c>
      <c r="D9" s="35">
        <v>1</v>
      </c>
    </row>
    <row r="10" spans="1:20" x14ac:dyDescent="0.35">
      <c r="A10" s="35">
        <v>56</v>
      </c>
      <c r="B10" s="35">
        <v>0.74299999999999999</v>
      </c>
      <c r="C10" s="35">
        <v>0.253</v>
      </c>
      <c r="D10" s="35">
        <v>1</v>
      </c>
      <c r="Q10" s="33" t="s">
        <v>213</v>
      </c>
    </row>
    <row r="11" spans="1:20" x14ac:dyDescent="0.35">
      <c r="G11" s="33" t="s">
        <v>214</v>
      </c>
      <c r="Q11" s="34" t="s">
        <v>198</v>
      </c>
      <c r="R11" s="34" t="s">
        <v>215</v>
      </c>
      <c r="S11" s="34" t="s">
        <v>9</v>
      </c>
      <c r="T11" s="34" t="s">
        <v>120</v>
      </c>
    </row>
    <row r="12" spans="1:20" x14ac:dyDescent="0.35">
      <c r="A12" s="43" t="s">
        <v>194</v>
      </c>
      <c r="B12" s="43" t="s">
        <v>195</v>
      </c>
      <c r="G12" s="38" t="s">
        <v>194</v>
      </c>
      <c r="H12" s="38" t="s">
        <v>195</v>
      </c>
      <c r="I12" s="38" t="s">
        <v>120</v>
      </c>
      <c r="J12" s="38" t="s">
        <v>9</v>
      </c>
      <c r="L12" s="38" t="s">
        <v>194</v>
      </c>
      <c r="M12" s="38" t="s">
        <v>195</v>
      </c>
      <c r="Q12" s="35" t="s">
        <v>201</v>
      </c>
      <c r="R12" s="62">
        <f>1/R3</f>
        <v>1</v>
      </c>
      <c r="S12" s="40">
        <v>1</v>
      </c>
      <c r="T12" s="40">
        <v>1</v>
      </c>
    </row>
    <row r="13" spans="1:20" x14ac:dyDescent="0.35">
      <c r="A13" s="35" t="s">
        <v>216</v>
      </c>
      <c r="B13" s="40">
        <f>AVERAGE(B3:B6)</f>
        <v>0.73724999999999996</v>
      </c>
      <c r="G13" s="35" t="s">
        <v>217</v>
      </c>
      <c r="H13" s="35">
        <v>0.54200000000000004</v>
      </c>
      <c r="I13" s="35">
        <v>0.14599999999999999</v>
      </c>
      <c r="J13" s="35">
        <v>1.159</v>
      </c>
      <c r="L13" s="35" t="s">
        <v>218</v>
      </c>
      <c r="M13" s="35">
        <f>AVERAGE(H13:H16)</f>
        <v>0.75774999999999992</v>
      </c>
      <c r="Q13" s="35" t="s">
        <v>203</v>
      </c>
      <c r="R13" s="62">
        <f>1/R4</f>
        <v>0.32051282051282048</v>
      </c>
      <c r="S13" s="62">
        <f t="shared" ref="S13:T15" si="0">1/S4</f>
        <v>0.42372881355932207</v>
      </c>
      <c r="T13" s="62">
        <f t="shared" si="0"/>
        <v>0.24271844660194175</v>
      </c>
    </row>
    <row r="14" spans="1:20" x14ac:dyDescent="0.35">
      <c r="A14" s="35" t="s">
        <v>219</v>
      </c>
      <c r="B14" s="40">
        <f>AVERAGE(B8:B10)</f>
        <v>0.751</v>
      </c>
      <c r="G14" s="35" t="s">
        <v>220</v>
      </c>
      <c r="H14" s="35">
        <v>0.751</v>
      </c>
      <c r="I14" s="35">
        <v>0.21099999999999999</v>
      </c>
      <c r="J14" s="35">
        <v>1.4419999999999999</v>
      </c>
      <c r="L14" s="35" t="s">
        <v>221</v>
      </c>
      <c r="M14" s="35">
        <f>AVERAGE(H17:H19)</f>
        <v>1</v>
      </c>
      <c r="Q14" s="35" t="s">
        <v>205</v>
      </c>
      <c r="R14" s="62">
        <f>1/R5</f>
        <v>0.17301038062283736</v>
      </c>
      <c r="S14" s="62">
        <f t="shared" si="0"/>
        <v>0.23980815347721823</v>
      </c>
      <c r="T14" s="62">
        <f t="shared" si="0"/>
        <v>0.12376237623762376</v>
      </c>
    </row>
    <row r="15" spans="1:20" x14ac:dyDescent="0.35">
      <c r="A15" s="42" t="s">
        <v>222</v>
      </c>
      <c r="G15" s="35" t="s">
        <v>223</v>
      </c>
      <c r="H15" s="35">
        <v>0.77600000000000002</v>
      </c>
      <c r="I15" s="35">
        <v>0.24299999999999999</v>
      </c>
      <c r="J15" s="35">
        <v>1.5189999999999999</v>
      </c>
      <c r="Q15" s="35" t="s">
        <v>208</v>
      </c>
      <c r="R15" s="62">
        <f>1/R6</f>
        <v>9.8716683119447174E-2</v>
      </c>
      <c r="S15" s="62">
        <f t="shared" si="0"/>
        <v>0.13661202185792348</v>
      </c>
      <c r="T15" s="62">
        <f t="shared" si="0"/>
        <v>7.1225071225071226E-2</v>
      </c>
    </row>
    <row r="16" spans="1:20" x14ac:dyDescent="0.35">
      <c r="G16" s="35" t="s">
        <v>224</v>
      </c>
      <c r="H16" s="35">
        <v>0.96199999999999997</v>
      </c>
      <c r="I16" s="35">
        <v>0.23300000000000001</v>
      </c>
      <c r="J16" s="35">
        <v>1.7130000000000001</v>
      </c>
    </row>
    <row r="17" spans="1:20" x14ac:dyDescent="0.35">
      <c r="G17" s="58" t="s">
        <v>225</v>
      </c>
      <c r="H17" s="58">
        <v>1.3220000000000001</v>
      </c>
      <c r="I17" s="58">
        <v>0.3</v>
      </c>
      <c r="J17" s="58">
        <v>1.863</v>
      </c>
    </row>
    <row r="18" spans="1:20" ht="15" thickBot="1" x14ac:dyDescent="0.4">
      <c r="G18" s="58" t="s">
        <v>226</v>
      </c>
      <c r="H18" s="58">
        <v>0.77</v>
      </c>
      <c r="I18" s="58">
        <v>0.26500000000000001</v>
      </c>
      <c r="J18" s="58">
        <v>1.458</v>
      </c>
      <c r="Q18" s="33" t="s">
        <v>227</v>
      </c>
    </row>
    <row r="19" spans="1:20" x14ac:dyDescent="0.35">
      <c r="A19" s="63"/>
      <c r="B19" s="64" t="s">
        <v>228</v>
      </c>
      <c r="C19" s="64"/>
      <c r="D19" s="65"/>
      <c r="G19" s="58" t="s">
        <v>229</v>
      </c>
      <c r="H19" s="58">
        <v>0.90800000000000003</v>
      </c>
      <c r="I19" s="58">
        <v>0.312</v>
      </c>
      <c r="J19" s="58">
        <v>1.679</v>
      </c>
      <c r="Q19" s="33" t="s">
        <v>230</v>
      </c>
    </row>
    <row r="20" spans="1:20" x14ac:dyDescent="0.35">
      <c r="A20" s="20"/>
      <c r="B20" s="21" t="s">
        <v>217</v>
      </c>
      <c r="C20" s="21" t="s">
        <v>231</v>
      </c>
      <c r="D20" s="66" t="s">
        <v>232</v>
      </c>
      <c r="G20" s="42" t="s">
        <v>233</v>
      </c>
      <c r="Q20" s="38" t="s">
        <v>234</v>
      </c>
      <c r="R20" s="38" t="s">
        <v>176</v>
      </c>
      <c r="S20" s="35" t="s">
        <v>120</v>
      </c>
      <c r="T20" s="35" t="s">
        <v>9</v>
      </c>
    </row>
    <row r="21" spans="1:20" x14ac:dyDescent="0.35">
      <c r="A21" s="20" t="s">
        <v>105</v>
      </c>
      <c r="B21" s="67">
        <v>1.2823314148397711</v>
      </c>
      <c r="C21" s="67">
        <v>2.2168593054235246</v>
      </c>
      <c r="D21" s="68">
        <v>2.4910309371738526</v>
      </c>
      <c r="Q21" s="35" t="s">
        <v>235</v>
      </c>
      <c r="R21" s="40">
        <v>1</v>
      </c>
      <c r="S21" s="40">
        <v>1</v>
      </c>
      <c r="T21" s="40">
        <v>1</v>
      </c>
    </row>
    <row r="22" spans="1:20" x14ac:dyDescent="0.35">
      <c r="A22" s="20" t="s">
        <v>100</v>
      </c>
      <c r="B22" s="67">
        <v>1.190381294008237</v>
      </c>
      <c r="C22" s="67">
        <v>2.0578984637555582</v>
      </c>
      <c r="D22" s="68">
        <v>2.3124105017563474</v>
      </c>
      <c r="G22" s="33" t="s">
        <v>236</v>
      </c>
      <c r="Q22" s="35" t="s">
        <v>237</v>
      </c>
      <c r="R22" s="40">
        <v>2.2000000000000002</v>
      </c>
      <c r="S22" s="40">
        <v>0.8</v>
      </c>
      <c r="T22" s="40">
        <v>6.3</v>
      </c>
    </row>
    <row r="23" spans="1:20" x14ac:dyDescent="0.35">
      <c r="A23" s="20" t="s">
        <v>99</v>
      </c>
      <c r="B23" s="67">
        <v>1.0984311731767029</v>
      </c>
      <c r="C23" s="67">
        <v>1.898937622087592</v>
      </c>
      <c r="D23" s="68">
        <v>2.1337900663388423</v>
      </c>
      <c r="G23" s="38" t="s">
        <v>194</v>
      </c>
      <c r="H23" s="38" t="s">
        <v>8</v>
      </c>
      <c r="I23" s="69"/>
      <c r="J23" s="69"/>
      <c r="Q23" s="35" t="s">
        <v>238</v>
      </c>
      <c r="R23" s="40">
        <v>5.5</v>
      </c>
      <c r="S23" s="40">
        <v>2</v>
      </c>
      <c r="T23" s="40">
        <v>15.2</v>
      </c>
    </row>
    <row r="24" spans="1:20" ht="15" thickBot="1" x14ac:dyDescent="0.4">
      <c r="A24" s="25" t="s">
        <v>98</v>
      </c>
      <c r="B24" s="70">
        <v>1.006481052345169</v>
      </c>
      <c r="C24" s="70">
        <v>1.7399767804196262</v>
      </c>
      <c r="D24" s="71">
        <v>1.9551696309213371</v>
      </c>
      <c r="G24" s="35" t="s">
        <v>239</v>
      </c>
      <c r="H24" s="35">
        <f>1/24.3*12</f>
        <v>0.49382716049382713</v>
      </c>
      <c r="I24" s="21"/>
      <c r="J24" s="21"/>
      <c r="Q24" s="42" t="s">
        <v>240</v>
      </c>
    </row>
    <row r="25" spans="1:20" x14ac:dyDescent="0.35">
      <c r="G25" s="69" t="s">
        <v>241</v>
      </c>
      <c r="H25" s="21"/>
      <c r="I25" s="21"/>
      <c r="J25" s="21"/>
      <c r="Q25" s="42" t="s">
        <v>242</v>
      </c>
    </row>
    <row r="27" spans="1:20" x14ac:dyDescent="0.35">
      <c r="G27" s="33" t="s">
        <v>243</v>
      </c>
      <c r="R27" t="s">
        <v>244</v>
      </c>
    </row>
    <row r="28" spans="1:20" x14ac:dyDescent="0.35">
      <c r="H28" t="s">
        <v>245</v>
      </c>
      <c r="I28" t="s">
        <v>246</v>
      </c>
      <c r="Q28" t="s">
        <v>247</v>
      </c>
      <c r="R28" t="s">
        <v>248</v>
      </c>
    </row>
    <row r="29" spans="1:20" x14ac:dyDescent="0.35">
      <c r="G29" s="35" t="s">
        <v>218</v>
      </c>
      <c r="H29" s="40">
        <f>1/24.3*12</f>
        <v>0.49382716049382713</v>
      </c>
      <c r="I29" s="40">
        <v>0.75774999999999992</v>
      </c>
      <c r="Q29" t="s">
        <v>105</v>
      </c>
      <c r="R29">
        <v>0.91</v>
      </c>
      <c r="S29">
        <v>0.28000000000000003</v>
      </c>
      <c r="T29">
        <v>2.92</v>
      </c>
    </row>
    <row r="30" spans="1:20" x14ac:dyDescent="0.35">
      <c r="G30" s="35" t="s">
        <v>221</v>
      </c>
      <c r="H30" s="40">
        <f>1/24.3*12</f>
        <v>0.49382716049382713</v>
      </c>
      <c r="I30" s="40">
        <v>1</v>
      </c>
      <c r="Q30" t="s">
        <v>100</v>
      </c>
      <c r="R30">
        <v>1.2</v>
      </c>
      <c r="S30">
        <v>0.88</v>
      </c>
      <c r="T30">
        <v>1.64</v>
      </c>
    </row>
    <row r="31" spans="1:20" x14ac:dyDescent="0.35">
      <c r="G31" s="58" t="s">
        <v>249</v>
      </c>
      <c r="H31" s="40">
        <f>MIN(H29:H30)</f>
        <v>0.49382716049382713</v>
      </c>
      <c r="I31" s="40">
        <f>MIN(I29:I30)</f>
        <v>0.75774999999999992</v>
      </c>
      <c r="Q31" t="s">
        <v>250</v>
      </c>
      <c r="R31">
        <v>1.32</v>
      </c>
      <c r="S31">
        <v>0.85</v>
      </c>
      <c r="T31">
        <v>2.06</v>
      </c>
    </row>
    <row r="32" spans="1:20" x14ac:dyDescent="0.35">
      <c r="Q32" t="s">
        <v>98</v>
      </c>
      <c r="R32">
        <v>1</v>
      </c>
    </row>
    <row r="34" spans="7:20" x14ac:dyDescent="0.35">
      <c r="G34" s="33" t="s">
        <v>251</v>
      </c>
      <c r="Q34" t="s">
        <v>252</v>
      </c>
    </row>
    <row r="35" spans="7:20" x14ac:dyDescent="0.35">
      <c r="G35" s="38" t="s">
        <v>194</v>
      </c>
      <c r="H35" s="38" t="s">
        <v>195</v>
      </c>
      <c r="I35" s="38" t="s">
        <v>120</v>
      </c>
      <c r="J35" s="38" t="s">
        <v>9</v>
      </c>
      <c r="L35" s="38" t="s">
        <v>194</v>
      </c>
      <c r="M35" s="38" t="s">
        <v>195</v>
      </c>
      <c r="Q35" t="s">
        <v>253</v>
      </c>
      <c r="R35">
        <v>1</v>
      </c>
    </row>
    <row r="36" spans="7:20" x14ac:dyDescent="0.35">
      <c r="G36" s="35" t="s">
        <v>217</v>
      </c>
      <c r="H36" s="35">
        <v>2.4E-2</v>
      </c>
      <c r="I36" s="35">
        <v>1.0999999999999999E-2</v>
      </c>
      <c r="J36" s="35">
        <v>3.2000000000000001E-2</v>
      </c>
      <c r="L36" s="35" t="s">
        <v>218</v>
      </c>
      <c r="M36" s="40">
        <f>AVERAGE(H36:H39)</f>
        <v>1.925E-2</v>
      </c>
      <c r="Q36" t="s">
        <v>254</v>
      </c>
      <c r="R36">
        <v>1.75</v>
      </c>
      <c r="S36">
        <v>1.1599999999999999</v>
      </c>
      <c r="T36">
        <v>2.65</v>
      </c>
    </row>
    <row r="37" spans="7:20" x14ac:dyDescent="0.35">
      <c r="G37" s="35" t="s">
        <v>220</v>
      </c>
      <c r="H37" s="35">
        <v>1.7000000000000001E-2</v>
      </c>
      <c r="I37" s="35">
        <v>0.01</v>
      </c>
      <c r="J37" s="35">
        <v>0.123</v>
      </c>
      <c r="L37" s="35" t="s">
        <v>221</v>
      </c>
      <c r="M37" s="40">
        <f>AVERAGE(H40:H42)</f>
        <v>1.9E-2</v>
      </c>
      <c r="Q37" t="s">
        <v>255</v>
      </c>
      <c r="R37">
        <v>1.68</v>
      </c>
      <c r="S37">
        <v>1.02</v>
      </c>
      <c r="T37">
        <v>2.79</v>
      </c>
    </row>
    <row r="38" spans="7:20" x14ac:dyDescent="0.35">
      <c r="G38" s="35" t="s">
        <v>223</v>
      </c>
      <c r="H38" s="35">
        <v>1.7999999999999999E-2</v>
      </c>
      <c r="I38" s="35">
        <v>0.01</v>
      </c>
      <c r="J38" s="35">
        <v>0.10100000000000001</v>
      </c>
      <c r="L38" s="58" t="s">
        <v>256</v>
      </c>
      <c r="M38" s="40">
        <f>MAX(M36:M37)</f>
        <v>1.925E-2</v>
      </c>
    </row>
    <row r="39" spans="7:20" x14ac:dyDescent="0.35">
      <c r="G39" s="35" t="s">
        <v>224</v>
      </c>
      <c r="H39" s="35">
        <v>1.7999999999999999E-2</v>
      </c>
      <c r="I39" s="35">
        <v>0.01</v>
      </c>
      <c r="J39" s="35">
        <v>0.10199999999999999</v>
      </c>
    </row>
    <row r="40" spans="7:20" x14ac:dyDescent="0.35">
      <c r="G40" s="58" t="s">
        <v>225</v>
      </c>
      <c r="H40" s="58">
        <v>2.1000000000000001E-2</v>
      </c>
      <c r="I40" s="58">
        <v>1.1000000000000001E-3</v>
      </c>
      <c r="J40" s="58">
        <v>0.128</v>
      </c>
    </row>
    <row r="41" spans="7:20" x14ac:dyDescent="0.35">
      <c r="G41" s="58" t="s">
        <v>226</v>
      </c>
      <c r="H41" s="58">
        <v>1.9E-2</v>
      </c>
      <c r="I41" s="58">
        <v>0.01</v>
      </c>
      <c r="J41" s="58">
        <v>5.2999999999999999E-2</v>
      </c>
    </row>
    <row r="42" spans="7:20" x14ac:dyDescent="0.35">
      <c r="G42" s="58" t="s">
        <v>229</v>
      </c>
      <c r="H42" s="58">
        <v>1.7000000000000001E-2</v>
      </c>
      <c r="I42" s="58">
        <v>0.01</v>
      </c>
      <c r="J42" s="58">
        <v>0.113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workbookViewId="0">
      <selection activeCell="K109" sqref="K109"/>
    </sheetView>
  </sheetViews>
  <sheetFormatPr defaultRowHeight="14.5" x14ac:dyDescent="0.35"/>
  <sheetData>
    <row r="1" spans="1:21" ht="15" thickBot="1" x14ac:dyDescent="0.4"/>
    <row r="2" spans="1:21" ht="58.5" thickBot="1" x14ac:dyDescent="0.4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</row>
    <row r="3" spans="1:21" ht="15" thickBot="1" x14ac:dyDescent="0.4">
      <c r="A3" s="3" t="s">
        <v>37</v>
      </c>
      <c r="B3" s="4" t="s">
        <v>38</v>
      </c>
      <c r="C3" s="4" t="s">
        <v>39</v>
      </c>
      <c r="D3" s="4" t="s">
        <v>40</v>
      </c>
      <c r="E3" s="5">
        <v>0</v>
      </c>
      <c r="F3" s="5">
        <v>0.18</v>
      </c>
      <c r="G3" s="5">
        <v>0.02</v>
      </c>
      <c r="H3" s="4" t="s">
        <v>41</v>
      </c>
      <c r="I3" s="4" t="s">
        <v>42</v>
      </c>
      <c r="J3" s="4" t="s">
        <v>43</v>
      </c>
      <c r="K3" s="5">
        <v>0.25</v>
      </c>
      <c r="L3" s="5">
        <v>0.03</v>
      </c>
      <c r="M3" s="5">
        <v>0.09</v>
      </c>
      <c r="N3" s="4" t="s">
        <v>44</v>
      </c>
      <c r="O3" s="4" t="s">
        <v>45</v>
      </c>
      <c r="P3" s="5">
        <v>0</v>
      </c>
      <c r="Q3" s="5">
        <v>0</v>
      </c>
      <c r="R3" s="4" t="s">
        <v>46</v>
      </c>
      <c r="S3" s="4" t="s">
        <v>47</v>
      </c>
      <c r="T3" s="4" t="s">
        <v>48</v>
      </c>
      <c r="U3" s="4" t="s">
        <v>47</v>
      </c>
    </row>
    <row r="4" spans="1:21" ht="15" thickBot="1" x14ac:dyDescent="0.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58.5" thickBot="1" x14ac:dyDescent="0.4">
      <c r="A5" s="7" t="s">
        <v>49</v>
      </c>
      <c r="B5" s="8" t="s">
        <v>50</v>
      </c>
      <c r="C5" s="8" t="s">
        <v>51</v>
      </c>
      <c r="D5" s="8" t="s">
        <v>52</v>
      </c>
      <c r="E5" s="8" t="s">
        <v>53</v>
      </c>
      <c r="F5" s="8" t="s">
        <v>54</v>
      </c>
      <c r="G5" s="8" t="s">
        <v>55</v>
      </c>
      <c r="H5" s="8" t="s">
        <v>56</v>
      </c>
      <c r="I5" s="8" t="s">
        <v>57</v>
      </c>
      <c r="J5" s="8" t="s">
        <v>58</v>
      </c>
      <c r="K5" s="8" t="s">
        <v>59</v>
      </c>
      <c r="L5" s="8" t="s">
        <v>60</v>
      </c>
      <c r="M5" s="8" t="s">
        <v>61</v>
      </c>
      <c r="N5" s="8" t="s">
        <v>62</v>
      </c>
      <c r="O5" s="8" t="s">
        <v>63</v>
      </c>
      <c r="P5" s="8" t="s">
        <v>64</v>
      </c>
      <c r="Q5" s="8" t="s">
        <v>65</v>
      </c>
      <c r="R5" s="8" t="s">
        <v>66</v>
      </c>
      <c r="S5" s="8" t="s">
        <v>67</v>
      </c>
      <c r="T5" s="8" t="s">
        <v>68</v>
      </c>
      <c r="U5" s="8" t="s">
        <v>69</v>
      </c>
    </row>
    <row r="6" spans="1:21" ht="15" thickBot="1" x14ac:dyDescent="0.4">
      <c r="A6" s="9" t="s">
        <v>70</v>
      </c>
      <c r="B6" s="10" t="s">
        <v>71</v>
      </c>
      <c r="C6" s="10" t="s">
        <v>72</v>
      </c>
      <c r="D6" s="10" t="s">
        <v>47</v>
      </c>
      <c r="E6" s="11">
        <v>0</v>
      </c>
      <c r="F6" s="10" t="s">
        <v>73</v>
      </c>
      <c r="G6" s="10" t="s">
        <v>74</v>
      </c>
      <c r="H6" s="10" t="s">
        <v>75</v>
      </c>
      <c r="I6" s="10" t="s">
        <v>76</v>
      </c>
      <c r="J6" s="10" t="s">
        <v>76</v>
      </c>
      <c r="K6" s="11">
        <v>0.38</v>
      </c>
      <c r="L6" s="11">
        <v>0.04</v>
      </c>
      <c r="M6" s="11">
        <v>0.15</v>
      </c>
      <c r="N6" s="10" t="s">
        <v>77</v>
      </c>
      <c r="O6" s="10" t="s">
        <v>78</v>
      </c>
      <c r="P6" s="11">
        <v>0</v>
      </c>
      <c r="Q6" s="11">
        <v>0</v>
      </c>
      <c r="R6" s="10" t="s">
        <v>79</v>
      </c>
      <c r="S6" s="10" t="s">
        <v>80</v>
      </c>
      <c r="T6" s="10" t="s">
        <v>81</v>
      </c>
      <c r="U6" s="10" t="s">
        <v>82</v>
      </c>
    </row>
    <row r="10" spans="1:21" ht="15" thickBot="1" x14ac:dyDescent="0.4"/>
    <row r="11" spans="1:21" ht="58" x14ac:dyDescent="0.35">
      <c r="A11" s="1" t="s">
        <v>16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  <c r="G11" s="2" t="s">
        <v>24</v>
      </c>
      <c r="H11" s="2" t="s">
        <v>25</v>
      </c>
      <c r="I11" s="2" t="s">
        <v>26</v>
      </c>
      <c r="J11" s="2" t="s">
        <v>27</v>
      </c>
      <c r="K11" s="2" t="s">
        <v>28</v>
      </c>
      <c r="L11" s="2" t="s">
        <v>30</v>
      </c>
      <c r="M11" s="2" t="s">
        <v>31</v>
      </c>
      <c r="N11" s="2" t="s">
        <v>32</v>
      </c>
      <c r="O11" s="2" t="s">
        <v>33</v>
      </c>
      <c r="P11" s="2" t="s">
        <v>34</v>
      </c>
      <c r="Q11" s="2" t="s">
        <v>36</v>
      </c>
      <c r="R11" s="12" t="s">
        <v>83</v>
      </c>
    </row>
    <row r="12" spans="1:21" x14ac:dyDescent="0.35">
      <c r="A12">
        <f>(59-23)/(70-15) * (2.5 + 5 * ($T12-1)) + 23</f>
        <v>24.636363636363637</v>
      </c>
      <c r="B12">
        <f>-(66-13)/(70-15) * (2.5 + 5 * ($T12-1)) + 66</f>
        <v>63.590909090909093</v>
      </c>
      <c r="C12">
        <f>-(7-1)/(70-15) * (2.5 + 5 * ($T12-1)) + 7</f>
        <v>6.7272727272727275</v>
      </c>
      <c r="D12">
        <v>0</v>
      </c>
      <c r="E12">
        <v>18</v>
      </c>
      <c r="F12">
        <v>2</v>
      </c>
      <c r="G12">
        <f>-(5-3)/(70-15) * (2.5 + 5 * ($T12-1)) + 5</f>
        <v>4.9090909090909092</v>
      </c>
      <c r="H12">
        <f>-(4-3)/(70-15) * (2.5 + 5 * ($T12-1)) + 4</f>
        <v>3.9545454545454546</v>
      </c>
      <c r="I12">
        <v>25</v>
      </c>
      <c r="J12">
        <v>3</v>
      </c>
      <c r="K12">
        <v>9</v>
      </c>
      <c r="L12">
        <f>-(33-13)/(70-15) * (2.5 + 5 * ($T12-1)) + 33</f>
        <v>32.090909090909093</v>
      </c>
      <c r="M12">
        <v>0</v>
      </c>
      <c r="N12">
        <v>0</v>
      </c>
      <c r="O12">
        <f>(5-1)/(70-15) * (2.5 + 5 * ($T12-1)) + 1</f>
        <v>1.1818181818181819</v>
      </c>
      <c r="P12">
        <f>(4-0)/(70-15) * (2.5 + 5 * ($T12-1)) + 0</f>
        <v>0.18181818181818182</v>
      </c>
      <c r="Q12">
        <f>(4-0)/(70-15) * (2.5 + 5 * ($T12-1)) + 0</f>
        <v>0.18181818181818182</v>
      </c>
      <c r="R12" t="s">
        <v>84</v>
      </c>
      <c r="T12">
        <v>1</v>
      </c>
    </row>
    <row r="13" spans="1:21" x14ac:dyDescent="0.35">
      <c r="A13">
        <f t="shared" ref="A13:A22" si="0">(59-23)/(70-15) * (2.5 + 5 * ($T13-1)) + 23</f>
        <v>27.90909090909091</v>
      </c>
      <c r="B13">
        <f t="shared" ref="B13:B22" si="1">-(66-13)/(70-15) * (2.5 + 5 * ($T13-1)) + 66</f>
        <v>58.772727272727273</v>
      </c>
      <c r="C13">
        <f t="shared" ref="C13:C22" si="2">-(7-1)/(70-15) * (2.5 + 5 * ($T13-1)) + 7</f>
        <v>6.1818181818181817</v>
      </c>
      <c r="D13">
        <v>0</v>
      </c>
      <c r="E13">
        <v>18</v>
      </c>
      <c r="F13">
        <v>2</v>
      </c>
      <c r="G13">
        <f t="shared" ref="G13:G22" si="3">-(5-3)/(70-15) * (2.5 + 5 * ($T13-1)) + 5</f>
        <v>4.7272727272727275</v>
      </c>
      <c r="H13">
        <f t="shared" ref="H13:H22" si="4">-(4-3)/(70-15) * (2.5 + 5 * ($T13-1)) + 4</f>
        <v>3.8636363636363638</v>
      </c>
      <c r="I13">
        <v>25</v>
      </c>
      <c r="J13">
        <v>3</v>
      </c>
      <c r="K13">
        <v>9</v>
      </c>
      <c r="L13">
        <f t="shared" ref="L13:L22" si="5">-(33-13)/(70-15) * (2.5 + 5 * ($T13-1)) + 33</f>
        <v>30.272727272727273</v>
      </c>
      <c r="M13">
        <v>0</v>
      </c>
      <c r="N13">
        <v>0</v>
      </c>
      <c r="O13">
        <f t="shared" ref="O13:O22" si="6">(5-1)/(70-15) * (2.5 + 5 * ($T13-1)) + 1</f>
        <v>1.5454545454545454</v>
      </c>
      <c r="P13">
        <f t="shared" ref="P13:Q22" si="7">(4-0)/(70-15) * (2.5 + 5 * ($T13-1)) + 0</f>
        <v>0.54545454545454541</v>
      </c>
      <c r="Q13">
        <f t="shared" si="7"/>
        <v>0.54545454545454541</v>
      </c>
      <c r="R13" t="s">
        <v>85</v>
      </c>
      <c r="T13">
        <v>2</v>
      </c>
    </row>
    <row r="14" spans="1:21" x14ac:dyDescent="0.35">
      <c r="A14">
        <f t="shared" si="0"/>
        <v>31.18181818181818</v>
      </c>
      <c r="B14">
        <f t="shared" si="1"/>
        <v>53.954545454545453</v>
      </c>
      <c r="C14">
        <f t="shared" si="2"/>
        <v>5.6363636363636367</v>
      </c>
      <c r="D14">
        <v>0</v>
      </c>
      <c r="E14">
        <v>18</v>
      </c>
      <c r="F14">
        <v>2</v>
      </c>
      <c r="G14">
        <f t="shared" si="3"/>
        <v>4.5454545454545459</v>
      </c>
      <c r="H14">
        <f t="shared" si="4"/>
        <v>3.7727272727272729</v>
      </c>
      <c r="I14">
        <v>25</v>
      </c>
      <c r="J14">
        <v>3</v>
      </c>
      <c r="K14">
        <v>9</v>
      </c>
      <c r="L14">
        <f t="shared" si="5"/>
        <v>28.454545454545453</v>
      </c>
      <c r="M14">
        <v>0</v>
      </c>
      <c r="N14">
        <v>0</v>
      </c>
      <c r="O14">
        <f t="shared" si="6"/>
        <v>1.9090909090909092</v>
      </c>
      <c r="P14">
        <f t="shared" si="7"/>
        <v>0.90909090909090906</v>
      </c>
      <c r="Q14">
        <f t="shared" si="7"/>
        <v>0.90909090909090906</v>
      </c>
      <c r="R14" t="s">
        <v>86</v>
      </c>
      <c r="T14">
        <v>3</v>
      </c>
    </row>
    <row r="15" spans="1:21" x14ac:dyDescent="0.35">
      <c r="A15">
        <f t="shared" si="0"/>
        <v>34.454545454545453</v>
      </c>
      <c r="B15">
        <f t="shared" si="1"/>
        <v>49.13636363636364</v>
      </c>
      <c r="C15">
        <f t="shared" si="2"/>
        <v>5.0909090909090908</v>
      </c>
      <c r="D15">
        <v>0</v>
      </c>
      <c r="E15">
        <v>18</v>
      </c>
      <c r="F15">
        <v>2</v>
      </c>
      <c r="G15">
        <f t="shared" si="3"/>
        <v>4.3636363636363633</v>
      </c>
      <c r="H15">
        <f t="shared" si="4"/>
        <v>3.6818181818181817</v>
      </c>
      <c r="I15">
        <v>25</v>
      </c>
      <c r="J15">
        <v>3</v>
      </c>
      <c r="K15">
        <v>9</v>
      </c>
      <c r="L15">
        <f t="shared" si="5"/>
        <v>26.636363636363637</v>
      </c>
      <c r="M15">
        <v>0</v>
      </c>
      <c r="N15">
        <v>0</v>
      </c>
      <c r="O15">
        <f t="shared" si="6"/>
        <v>2.2727272727272725</v>
      </c>
      <c r="P15">
        <f t="shared" si="7"/>
        <v>1.2727272727272727</v>
      </c>
      <c r="Q15">
        <f t="shared" si="7"/>
        <v>1.2727272727272727</v>
      </c>
      <c r="R15" t="s">
        <v>87</v>
      </c>
      <c r="T15">
        <v>4</v>
      </c>
    </row>
    <row r="16" spans="1:21" x14ac:dyDescent="0.35">
      <c r="A16">
        <f t="shared" si="0"/>
        <v>37.727272727272727</v>
      </c>
      <c r="B16">
        <f t="shared" si="1"/>
        <v>44.31818181818182</v>
      </c>
      <c r="C16">
        <f t="shared" si="2"/>
        <v>4.545454545454545</v>
      </c>
      <c r="D16">
        <v>0</v>
      </c>
      <c r="E16">
        <v>18</v>
      </c>
      <c r="F16">
        <v>2</v>
      </c>
      <c r="G16">
        <f t="shared" si="3"/>
        <v>4.1818181818181817</v>
      </c>
      <c r="H16">
        <f t="shared" si="4"/>
        <v>3.5909090909090908</v>
      </c>
      <c r="I16">
        <v>25</v>
      </c>
      <c r="J16">
        <v>3</v>
      </c>
      <c r="K16">
        <v>9</v>
      </c>
      <c r="L16">
        <f t="shared" si="5"/>
        <v>24.81818181818182</v>
      </c>
      <c r="M16">
        <v>0</v>
      </c>
      <c r="N16">
        <v>0</v>
      </c>
      <c r="O16">
        <f t="shared" si="6"/>
        <v>2.6363636363636362</v>
      </c>
      <c r="P16">
        <f t="shared" si="7"/>
        <v>1.6363636363636362</v>
      </c>
      <c r="Q16">
        <f t="shared" si="7"/>
        <v>1.6363636363636362</v>
      </c>
      <c r="R16" t="s">
        <v>88</v>
      </c>
      <c r="T16">
        <v>5</v>
      </c>
    </row>
    <row r="17" spans="1:20" x14ac:dyDescent="0.35">
      <c r="A17">
        <f t="shared" si="0"/>
        <v>41</v>
      </c>
      <c r="B17">
        <f t="shared" si="1"/>
        <v>39.5</v>
      </c>
      <c r="C17">
        <f t="shared" si="2"/>
        <v>4</v>
      </c>
      <c r="D17">
        <v>0</v>
      </c>
      <c r="E17">
        <v>18</v>
      </c>
      <c r="F17">
        <v>2</v>
      </c>
      <c r="G17">
        <f t="shared" si="3"/>
        <v>4</v>
      </c>
      <c r="H17">
        <f t="shared" si="4"/>
        <v>3.5</v>
      </c>
      <c r="I17">
        <v>25</v>
      </c>
      <c r="J17">
        <v>3</v>
      </c>
      <c r="K17">
        <v>9</v>
      </c>
      <c r="L17">
        <f t="shared" si="5"/>
        <v>23</v>
      </c>
      <c r="M17">
        <v>0</v>
      </c>
      <c r="N17">
        <v>0</v>
      </c>
      <c r="O17">
        <f t="shared" si="6"/>
        <v>3</v>
      </c>
      <c r="P17">
        <f t="shared" si="7"/>
        <v>2</v>
      </c>
      <c r="Q17">
        <f t="shared" si="7"/>
        <v>2</v>
      </c>
      <c r="R17" t="s">
        <v>89</v>
      </c>
      <c r="T17">
        <v>6</v>
      </c>
    </row>
    <row r="18" spans="1:20" x14ac:dyDescent="0.35">
      <c r="A18">
        <f t="shared" si="0"/>
        <v>44.272727272727273</v>
      </c>
      <c r="B18">
        <f t="shared" si="1"/>
        <v>34.681818181818187</v>
      </c>
      <c r="C18">
        <f t="shared" si="2"/>
        <v>3.4545454545454546</v>
      </c>
      <c r="D18">
        <v>0</v>
      </c>
      <c r="E18">
        <v>18</v>
      </c>
      <c r="F18">
        <v>2</v>
      </c>
      <c r="G18">
        <f t="shared" si="3"/>
        <v>3.8181818181818183</v>
      </c>
      <c r="H18">
        <f t="shared" si="4"/>
        <v>3.4090909090909092</v>
      </c>
      <c r="I18">
        <v>25</v>
      </c>
      <c r="J18">
        <v>3</v>
      </c>
      <c r="K18">
        <v>9</v>
      </c>
      <c r="L18">
        <f t="shared" si="5"/>
        <v>21.18181818181818</v>
      </c>
      <c r="M18">
        <v>0</v>
      </c>
      <c r="N18">
        <v>0</v>
      </c>
      <c r="O18">
        <f t="shared" si="6"/>
        <v>3.3636363636363633</v>
      </c>
      <c r="P18">
        <f t="shared" si="7"/>
        <v>2.3636363636363633</v>
      </c>
      <c r="Q18">
        <f t="shared" si="7"/>
        <v>2.3636363636363633</v>
      </c>
      <c r="R18" t="s">
        <v>90</v>
      </c>
      <c r="T18">
        <v>7</v>
      </c>
    </row>
    <row r="19" spans="1:20" x14ac:dyDescent="0.35">
      <c r="A19">
        <f t="shared" si="0"/>
        <v>47.545454545454547</v>
      </c>
      <c r="B19">
        <f t="shared" si="1"/>
        <v>29.863636363636367</v>
      </c>
      <c r="C19">
        <f t="shared" si="2"/>
        <v>2.9090909090909092</v>
      </c>
      <c r="D19">
        <v>0</v>
      </c>
      <c r="E19">
        <v>18</v>
      </c>
      <c r="F19">
        <v>2</v>
      </c>
      <c r="G19">
        <f t="shared" si="3"/>
        <v>3.6363636363636367</v>
      </c>
      <c r="H19">
        <f t="shared" si="4"/>
        <v>3.3181818181818183</v>
      </c>
      <c r="I19">
        <v>25</v>
      </c>
      <c r="J19">
        <v>3</v>
      </c>
      <c r="K19">
        <v>9</v>
      </c>
      <c r="L19">
        <f t="shared" si="5"/>
        <v>19.363636363636363</v>
      </c>
      <c r="M19">
        <v>0</v>
      </c>
      <c r="N19">
        <v>0</v>
      </c>
      <c r="O19">
        <f t="shared" si="6"/>
        <v>3.7272727272727271</v>
      </c>
      <c r="P19">
        <f t="shared" si="7"/>
        <v>2.7272727272727271</v>
      </c>
      <c r="Q19">
        <f t="shared" si="7"/>
        <v>2.7272727272727271</v>
      </c>
      <c r="R19" t="s">
        <v>91</v>
      </c>
      <c r="T19">
        <v>8</v>
      </c>
    </row>
    <row r="20" spans="1:20" x14ac:dyDescent="0.35">
      <c r="A20">
        <f t="shared" si="0"/>
        <v>50.818181818181813</v>
      </c>
      <c r="B20">
        <f t="shared" si="1"/>
        <v>25.045454545454547</v>
      </c>
      <c r="C20">
        <f t="shared" si="2"/>
        <v>2.3636363636363642</v>
      </c>
      <c r="D20">
        <v>0</v>
      </c>
      <c r="E20">
        <v>18</v>
      </c>
      <c r="F20">
        <v>2</v>
      </c>
      <c r="G20">
        <f t="shared" si="3"/>
        <v>3.4545454545454546</v>
      </c>
      <c r="H20">
        <f t="shared" si="4"/>
        <v>3.2272727272727275</v>
      </c>
      <c r="I20">
        <v>25</v>
      </c>
      <c r="J20">
        <v>3</v>
      </c>
      <c r="K20">
        <v>9</v>
      </c>
      <c r="L20">
        <f t="shared" si="5"/>
        <v>17.545454545454547</v>
      </c>
      <c r="M20">
        <v>0</v>
      </c>
      <c r="N20">
        <v>0</v>
      </c>
      <c r="O20">
        <f t="shared" si="6"/>
        <v>4.0909090909090908</v>
      </c>
      <c r="P20">
        <f t="shared" si="7"/>
        <v>3.0909090909090908</v>
      </c>
      <c r="Q20">
        <f t="shared" si="7"/>
        <v>3.0909090909090908</v>
      </c>
      <c r="R20" t="s">
        <v>92</v>
      </c>
      <c r="T20">
        <v>9</v>
      </c>
    </row>
    <row r="21" spans="1:20" x14ac:dyDescent="0.35">
      <c r="A21">
        <f t="shared" si="0"/>
        <v>54.090909090909093</v>
      </c>
      <c r="B21">
        <f t="shared" si="1"/>
        <v>20.227272727272727</v>
      </c>
      <c r="C21">
        <f t="shared" si="2"/>
        <v>1.8181818181818183</v>
      </c>
      <c r="D21">
        <v>0</v>
      </c>
      <c r="E21">
        <v>18</v>
      </c>
      <c r="F21">
        <v>2</v>
      </c>
      <c r="G21">
        <f t="shared" si="3"/>
        <v>3.2727272727272725</v>
      </c>
      <c r="H21">
        <f t="shared" si="4"/>
        <v>3.1363636363636362</v>
      </c>
      <c r="I21">
        <v>25</v>
      </c>
      <c r="J21">
        <v>3</v>
      </c>
      <c r="K21">
        <v>9</v>
      </c>
      <c r="L21">
        <f t="shared" si="5"/>
        <v>15.727272727272727</v>
      </c>
      <c r="M21">
        <v>0</v>
      </c>
      <c r="N21">
        <v>0</v>
      </c>
      <c r="O21">
        <f t="shared" si="6"/>
        <v>4.454545454545455</v>
      </c>
      <c r="P21">
        <f t="shared" si="7"/>
        <v>3.4545454545454546</v>
      </c>
      <c r="Q21">
        <f t="shared" si="7"/>
        <v>3.4545454545454546</v>
      </c>
      <c r="R21" t="s">
        <v>93</v>
      </c>
      <c r="T21">
        <v>10</v>
      </c>
    </row>
    <row r="22" spans="1:20" x14ac:dyDescent="0.35">
      <c r="A22">
        <f t="shared" si="0"/>
        <v>57.363636363636367</v>
      </c>
      <c r="B22">
        <f t="shared" si="1"/>
        <v>15.409090909090907</v>
      </c>
      <c r="C22">
        <f t="shared" si="2"/>
        <v>1.2727272727272734</v>
      </c>
      <c r="D22">
        <v>0</v>
      </c>
      <c r="E22">
        <v>18</v>
      </c>
      <c r="F22">
        <v>2</v>
      </c>
      <c r="G22">
        <f t="shared" si="3"/>
        <v>3.0909090909090908</v>
      </c>
      <c r="H22">
        <f t="shared" si="4"/>
        <v>3.0454545454545454</v>
      </c>
      <c r="I22">
        <v>25</v>
      </c>
      <c r="J22">
        <v>3</v>
      </c>
      <c r="K22">
        <v>9</v>
      </c>
      <c r="L22">
        <f t="shared" si="5"/>
        <v>13.90909090909091</v>
      </c>
      <c r="M22">
        <v>0</v>
      </c>
      <c r="N22">
        <v>0</v>
      </c>
      <c r="O22">
        <f t="shared" si="6"/>
        <v>4.8181818181818183</v>
      </c>
      <c r="P22">
        <f t="shared" si="7"/>
        <v>3.8181818181818179</v>
      </c>
      <c r="Q22">
        <f t="shared" si="7"/>
        <v>3.8181818181818179</v>
      </c>
      <c r="R22" t="s">
        <v>94</v>
      </c>
      <c r="T22">
        <v>11</v>
      </c>
    </row>
    <row r="28" spans="1:20" ht="15" thickBot="1" x14ac:dyDescent="0.4"/>
    <row r="29" spans="1:20" ht="58.5" thickBot="1" x14ac:dyDescent="0.4">
      <c r="A29" s="7" t="s">
        <v>49</v>
      </c>
      <c r="B29" s="8" t="s">
        <v>51</v>
      </c>
      <c r="C29" s="8" t="s">
        <v>52</v>
      </c>
      <c r="D29" s="8" t="s">
        <v>53</v>
      </c>
      <c r="E29" s="8" t="s">
        <v>54</v>
      </c>
      <c r="F29" s="8" t="s">
        <v>55</v>
      </c>
      <c r="G29" s="8" t="s">
        <v>57</v>
      </c>
      <c r="H29" s="8" t="s">
        <v>58</v>
      </c>
      <c r="I29" s="8" t="s">
        <v>59</v>
      </c>
      <c r="J29" s="8" t="s">
        <v>60</v>
      </c>
      <c r="K29" s="8" t="s">
        <v>61</v>
      </c>
      <c r="L29" s="8" t="s">
        <v>63</v>
      </c>
      <c r="M29" s="8" t="s">
        <v>64</v>
      </c>
      <c r="N29" s="8" t="s">
        <v>65</v>
      </c>
      <c r="O29" s="8" t="s">
        <v>66</v>
      </c>
      <c r="P29" s="8" t="s">
        <v>67</v>
      </c>
      <c r="Q29" s="8" t="s">
        <v>69</v>
      </c>
      <c r="R29" s="12" t="s">
        <v>83</v>
      </c>
    </row>
    <row r="30" spans="1:20" x14ac:dyDescent="0.35">
      <c r="A30">
        <f>(79-37)/(70-15) * (2.5 + 5 * ($T30-1)) + 37</f>
        <v>38.909090909090907</v>
      </c>
      <c r="B30">
        <f>-(13-6)/(70-15) * (2.5 + 5 * ($T30-1)) + 13</f>
        <v>12.681818181818182</v>
      </c>
      <c r="C30">
        <f>-(4-0)/(70-15) * (2.5 + 5 * ($T30-1)) + 4</f>
        <v>3.8181818181818183</v>
      </c>
      <c r="D30">
        <v>0</v>
      </c>
      <c r="E30">
        <v>28</v>
      </c>
      <c r="F30">
        <v>4</v>
      </c>
      <c r="G30">
        <f>-(3-2)/(70-15) * (2.5 + 5 * ($T30-1)) + 3</f>
        <v>2.9545454545454546</v>
      </c>
      <c r="H30">
        <f>-(3-2)/(70-15) * (2.5 + 5 * ($T30-1)) + 3</f>
        <v>2.9545454545454546</v>
      </c>
      <c r="I30">
        <v>38</v>
      </c>
      <c r="J30">
        <v>4</v>
      </c>
      <c r="K30">
        <v>15</v>
      </c>
      <c r="L30">
        <f>-(21-8)/(70-15) * (2.5 + 5 * ($T30-1)) + 21</f>
        <v>20.40909090909091</v>
      </c>
      <c r="M30">
        <v>0</v>
      </c>
      <c r="N30">
        <v>0</v>
      </c>
      <c r="O30">
        <f>(9-1)/(70-15) * (2.5 + 5 * ($T30-1)) + 1</f>
        <v>1.3636363636363638</v>
      </c>
      <c r="P30">
        <f>(6-1)/(70-15) * (2.5 + 5 * ($T30-1)) + 1</f>
        <v>1.2272727272727273</v>
      </c>
      <c r="Q30">
        <f>(2-0)/(70-15) * (2.5 + 5 * ($T30-1)) + 0</f>
        <v>9.0909090909090912E-2</v>
      </c>
      <c r="R30" t="s">
        <v>84</v>
      </c>
      <c r="T30">
        <v>1</v>
      </c>
    </row>
    <row r="31" spans="1:20" x14ac:dyDescent="0.35">
      <c r="A31">
        <f t="shared" ref="A31:A40" si="8">(79-37)/(70-15) * (2.5 + 5 * ($T31-1)) + 37</f>
        <v>42.727272727272727</v>
      </c>
      <c r="B31">
        <f t="shared" ref="B31:B40" si="9">-(13-6)/(70-15) * (2.5 + 5 * ($T31-1)) + 13</f>
        <v>12.045454545454545</v>
      </c>
      <c r="C31">
        <f t="shared" ref="C31:C40" si="10">-(4-0)/(70-15) * (2.5 + 5 * ($T31-1)) + 4</f>
        <v>3.4545454545454546</v>
      </c>
      <c r="D31">
        <v>0</v>
      </c>
      <c r="E31">
        <v>28</v>
      </c>
      <c r="F31">
        <v>4</v>
      </c>
      <c r="G31">
        <f t="shared" ref="G31:H40" si="11">-(3-2)/(70-15) * (2.5 + 5 * ($T31-1)) + 3</f>
        <v>2.8636363636363638</v>
      </c>
      <c r="H31">
        <f t="shared" si="11"/>
        <v>2.8636363636363638</v>
      </c>
      <c r="I31">
        <v>38</v>
      </c>
      <c r="J31">
        <v>4</v>
      </c>
      <c r="K31">
        <v>15</v>
      </c>
      <c r="L31">
        <f t="shared" ref="L31:L40" si="12">-(21-8)/(70-15) * (2.5 + 5 * ($T31-1)) + 21</f>
        <v>19.227272727272727</v>
      </c>
      <c r="M31">
        <v>0</v>
      </c>
      <c r="N31">
        <v>0</v>
      </c>
      <c r="O31">
        <f t="shared" ref="O31:O40" si="13">(9-1)/(70-15) * (2.5 + 5 * ($T31-1)) + 1</f>
        <v>2.0909090909090908</v>
      </c>
      <c r="P31">
        <f t="shared" ref="P31:P40" si="14">(6-1)/(70-15) * (2.5 + 5 * ($T31-1)) + 1</f>
        <v>1.6818181818181819</v>
      </c>
      <c r="Q31">
        <f t="shared" ref="Q31:Q40" si="15">(2-0)/(70-15) * (2.5 + 5 * ($T31-1)) + 0</f>
        <v>0.27272727272727271</v>
      </c>
      <c r="R31" t="s">
        <v>85</v>
      </c>
      <c r="T31">
        <v>2</v>
      </c>
    </row>
    <row r="32" spans="1:20" x14ac:dyDescent="0.35">
      <c r="A32">
        <f t="shared" si="8"/>
        <v>46.545454545454547</v>
      </c>
      <c r="B32">
        <f t="shared" si="9"/>
        <v>11.40909090909091</v>
      </c>
      <c r="C32">
        <f t="shared" si="10"/>
        <v>3.0909090909090908</v>
      </c>
      <c r="D32">
        <v>0</v>
      </c>
      <c r="E32">
        <v>28</v>
      </c>
      <c r="F32">
        <v>4</v>
      </c>
      <c r="G32">
        <f t="shared" si="11"/>
        <v>2.7727272727272729</v>
      </c>
      <c r="H32">
        <f t="shared" si="11"/>
        <v>2.7727272727272729</v>
      </c>
      <c r="I32">
        <v>38</v>
      </c>
      <c r="J32">
        <v>4</v>
      </c>
      <c r="K32">
        <v>15</v>
      </c>
      <c r="L32">
        <f t="shared" si="12"/>
        <v>18.045454545454547</v>
      </c>
      <c r="M32">
        <v>0</v>
      </c>
      <c r="N32">
        <v>0</v>
      </c>
      <c r="O32">
        <f t="shared" si="13"/>
        <v>2.8181818181818183</v>
      </c>
      <c r="P32">
        <f t="shared" si="14"/>
        <v>2.1363636363636367</v>
      </c>
      <c r="Q32">
        <f t="shared" si="15"/>
        <v>0.45454545454545453</v>
      </c>
      <c r="R32" t="s">
        <v>86</v>
      </c>
      <c r="T32">
        <v>3</v>
      </c>
    </row>
    <row r="33" spans="1:20" x14ac:dyDescent="0.35">
      <c r="A33">
        <f t="shared" si="8"/>
        <v>50.36363636363636</v>
      </c>
      <c r="B33">
        <f t="shared" si="9"/>
        <v>10.772727272727273</v>
      </c>
      <c r="C33">
        <f t="shared" si="10"/>
        <v>2.7272727272727275</v>
      </c>
      <c r="D33">
        <v>0</v>
      </c>
      <c r="E33">
        <v>28</v>
      </c>
      <c r="F33">
        <v>4</v>
      </c>
      <c r="G33">
        <f t="shared" si="11"/>
        <v>2.6818181818181817</v>
      </c>
      <c r="H33">
        <f t="shared" si="11"/>
        <v>2.6818181818181817</v>
      </c>
      <c r="I33">
        <v>38</v>
      </c>
      <c r="J33">
        <v>4</v>
      </c>
      <c r="K33">
        <v>15</v>
      </c>
      <c r="L33">
        <f t="shared" si="12"/>
        <v>16.863636363636363</v>
      </c>
      <c r="M33">
        <v>0</v>
      </c>
      <c r="N33">
        <v>0</v>
      </c>
      <c r="O33">
        <f t="shared" si="13"/>
        <v>3.5454545454545454</v>
      </c>
      <c r="P33">
        <f t="shared" si="14"/>
        <v>2.5909090909090908</v>
      </c>
      <c r="Q33">
        <f t="shared" si="15"/>
        <v>0.63636363636363635</v>
      </c>
      <c r="R33" t="s">
        <v>87</v>
      </c>
      <c r="T33">
        <v>4</v>
      </c>
    </row>
    <row r="34" spans="1:20" x14ac:dyDescent="0.35">
      <c r="A34">
        <f t="shared" si="8"/>
        <v>54.181818181818187</v>
      </c>
      <c r="B34">
        <f t="shared" si="9"/>
        <v>10.136363636363637</v>
      </c>
      <c r="C34">
        <f t="shared" si="10"/>
        <v>2.3636363636363638</v>
      </c>
      <c r="D34">
        <v>0</v>
      </c>
      <c r="E34">
        <v>28</v>
      </c>
      <c r="F34">
        <v>4</v>
      </c>
      <c r="G34">
        <f t="shared" si="11"/>
        <v>2.5909090909090908</v>
      </c>
      <c r="H34">
        <f t="shared" si="11"/>
        <v>2.5909090909090908</v>
      </c>
      <c r="I34">
        <v>38</v>
      </c>
      <c r="J34">
        <v>4</v>
      </c>
      <c r="K34">
        <v>15</v>
      </c>
      <c r="L34">
        <f t="shared" si="12"/>
        <v>15.681818181818182</v>
      </c>
      <c r="M34">
        <v>0</v>
      </c>
      <c r="N34">
        <v>0</v>
      </c>
      <c r="O34">
        <f t="shared" si="13"/>
        <v>4.2727272727272725</v>
      </c>
      <c r="P34">
        <f t="shared" si="14"/>
        <v>3.0454545454545454</v>
      </c>
      <c r="Q34">
        <f t="shared" si="15"/>
        <v>0.81818181818181812</v>
      </c>
      <c r="R34" t="s">
        <v>88</v>
      </c>
      <c r="T34">
        <v>5</v>
      </c>
    </row>
    <row r="35" spans="1:20" x14ac:dyDescent="0.35">
      <c r="A35">
        <f t="shared" si="8"/>
        <v>58</v>
      </c>
      <c r="B35">
        <f t="shared" si="9"/>
        <v>9.5</v>
      </c>
      <c r="C35">
        <f t="shared" si="10"/>
        <v>2</v>
      </c>
      <c r="D35">
        <v>0</v>
      </c>
      <c r="E35">
        <v>28</v>
      </c>
      <c r="F35">
        <v>4</v>
      </c>
      <c r="G35">
        <f t="shared" si="11"/>
        <v>2.5</v>
      </c>
      <c r="H35">
        <f t="shared" si="11"/>
        <v>2.5</v>
      </c>
      <c r="I35">
        <v>38</v>
      </c>
      <c r="J35">
        <v>4</v>
      </c>
      <c r="K35">
        <v>15</v>
      </c>
      <c r="L35">
        <f t="shared" si="12"/>
        <v>14.5</v>
      </c>
      <c r="M35">
        <v>0</v>
      </c>
      <c r="N35">
        <v>0</v>
      </c>
      <c r="O35">
        <f t="shared" si="13"/>
        <v>5</v>
      </c>
      <c r="P35">
        <f t="shared" si="14"/>
        <v>3.5</v>
      </c>
      <c r="Q35">
        <f t="shared" si="15"/>
        <v>1</v>
      </c>
      <c r="R35" t="s">
        <v>89</v>
      </c>
      <c r="T35">
        <v>6</v>
      </c>
    </row>
    <row r="36" spans="1:20" x14ac:dyDescent="0.35">
      <c r="A36">
        <f t="shared" si="8"/>
        <v>61.81818181818182</v>
      </c>
      <c r="B36">
        <f t="shared" si="9"/>
        <v>8.8636363636363633</v>
      </c>
      <c r="C36">
        <f t="shared" si="10"/>
        <v>1.6363636363636367</v>
      </c>
      <c r="D36">
        <v>0</v>
      </c>
      <c r="E36">
        <v>28</v>
      </c>
      <c r="F36">
        <v>4</v>
      </c>
      <c r="G36">
        <f t="shared" si="11"/>
        <v>2.4090909090909092</v>
      </c>
      <c r="H36">
        <f t="shared" si="11"/>
        <v>2.4090909090909092</v>
      </c>
      <c r="I36">
        <v>38</v>
      </c>
      <c r="J36">
        <v>4</v>
      </c>
      <c r="K36">
        <v>15</v>
      </c>
      <c r="L36">
        <f t="shared" si="12"/>
        <v>13.318181818181818</v>
      </c>
      <c r="M36">
        <v>0</v>
      </c>
      <c r="N36">
        <v>0</v>
      </c>
      <c r="O36">
        <f t="shared" si="13"/>
        <v>5.7272727272727266</v>
      </c>
      <c r="P36">
        <f t="shared" si="14"/>
        <v>3.9545454545454546</v>
      </c>
      <c r="Q36">
        <f t="shared" si="15"/>
        <v>1.1818181818181817</v>
      </c>
      <c r="R36" t="s">
        <v>90</v>
      </c>
      <c r="T36">
        <v>7</v>
      </c>
    </row>
    <row r="37" spans="1:20" x14ac:dyDescent="0.35">
      <c r="A37">
        <f t="shared" si="8"/>
        <v>65.63636363636364</v>
      </c>
      <c r="B37">
        <f t="shared" si="9"/>
        <v>8.2272727272727266</v>
      </c>
      <c r="C37">
        <f t="shared" si="10"/>
        <v>1.2727272727272729</v>
      </c>
      <c r="D37">
        <v>0</v>
      </c>
      <c r="E37">
        <v>28</v>
      </c>
      <c r="F37">
        <v>4</v>
      </c>
      <c r="G37">
        <f t="shared" si="11"/>
        <v>2.3181818181818183</v>
      </c>
      <c r="H37">
        <f t="shared" si="11"/>
        <v>2.3181818181818183</v>
      </c>
      <c r="I37">
        <v>38</v>
      </c>
      <c r="J37">
        <v>4</v>
      </c>
      <c r="K37">
        <v>15</v>
      </c>
      <c r="L37">
        <f t="shared" si="12"/>
        <v>12.136363636363637</v>
      </c>
      <c r="M37">
        <v>0</v>
      </c>
      <c r="N37">
        <v>0</v>
      </c>
      <c r="O37">
        <f t="shared" si="13"/>
        <v>6.4545454545454541</v>
      </c>
      <c r="P37">
        <f t="shared" si="14"/>
        <v>4.4090909090909092</v>
      </c>
      <c r="Q37">
        <f t="shared" si="15"/>
        <v>1.3636363636363635</v>
      </c>
      <c r="R37" t="s">
        <v>91</v>
      </c>
      <c r="T37">
        <v>8</v>
      </c>
    </row>
    <row r="38" spans="1:20" x14ac:dyDescent="0.35">
      <c r="A38">
        <f t="shared" si="8"/>
        <v>69.454545454545453</v>
      </c>
      <c r="B38">
        <f t="shared" si="9"/>
        <v>7.5909090909090917</v>
      </c>
      <c r="C38">
        <f t="shared" si="10"/>
        <v>0.90909090909090917</v>
      </c>
      <c r="D38">
        <v>0</v>
      </c>
      <c r="E38">
        <v>28</v>
      </c>
      <c r="F38">
        <v>4</v>
      </c>
      <c r="G38">
        <f t="shared" si="11"/>
        <v>2.2272727272727275</v>
      </c>
      <c r="H38">
        <f t="shared" si="11"/>
        <v>2.2272727272727275</v>
      </c>
      <c r="I38">
        <v>38</v>
      </c>
      <c r="J38">
        <v>4</v>
      </c>
      <c r="K38">
        <v>15</v>
      </c>
      <c r="L38">
        <f t="shared" si="12"/>
        <v>10.954545454545455</v>
      </c>
      <c r="M38">
        <v>0</v>
      </c>
      <c r="N38">
        <v>0</v>
      </c>
      <c r="O38">
        <f t="shared" si="13"/>
        <v>7.1818181818181817</v>
      </c>
      <c r="P38">
        <f t="shared" si="14"/>
        <v>4.8636363636363633</v>
      </c>
      <c r="Q38">
        <f t="shared" si="15"/>
        <v>1.5454545454545454</v>
      </c>
      <c r="R38" t="s">
        <v>92</v>
      </c>
      <c r="T38">
        <v>9</v>
      </c>
    </row>
    <row r="39" spans="1:20" x14ac:dyDescent="0.35">
      <c r="A39">
        <f t="shared" si="8"/>
        <v>73.27272727272728</v>
      </c>
      <c r="B39">
        <f t="shared" si="9"/>
        <v>6.954545454545455</v>
      </c>
      <c r="C39">
        <f t="shared" si="10"/>
        <v>0.54545454545454541</v>
      </c>
      <c r="D39">
        <v>0</v>
      </c>
      <c r="E39">
        <v>28</v>
      </c>
      <c r="F39">
        <v>4</v>
      </c>
      <c r="G39">
        <f t="shared" si="11"/>
        <v>2.1363636363636362</v>
      </c>
      <c r="H39">
        <f t="shared" si="11"/>
        <v>2.1363636363636362</v>
      </c>
      <c r="I39">
        <v>38</v>
      </c>
      <c r="J39">
        <v>4</v>
      </c>
      <c r="K39">
        <v>15</v>
      </c>
      <c r="L39">
        <f t="shared" si="12"/>
        <v>9.7727272727272734</v>
      </c>
      <c r="M39">
        <v>0</v>
      </c>
      <c r="N39">
        <v>0</v>
      </c>
      <c r="O39">
        <f t="shared" si="13"/>
        <v>7.9090909090909092</v>
      </c>
      <c r="P39">
        <f t="shared" si="14"/>
        <v>5.3181818181818183</v>
      </c>
      <c r="Q39">
        <f t="shared" si="15"/>
        <v>1.7272727272727273</v>
      </c>
      <c r="R39" t="s">
        <v>93</v>
      </c>
      <c r="T39">
        <v>10</v>
      </c>
    </row>
    <row r="40" spans="1:20" x14ac:dyDescent="0.35">
      <c r="A40">
        <f t="shared" si="8"/>
        <v>77.090909090909093</v>
      </c>
      <c r="B40">
        <f t="shared" si="9"/>
        <v>6.3181818181818192</v>
      </c>
      <c r="C40">
        <f t="shared" si="10"/>
        <v>0.1818181818181821</v>
      </c>
      <c r="D40">
        <v>0</v>
      </c>
      <c r="E40">
        <v>28</v>
      </c>
      <c r="F40">
        <v>4</v>
      </c>
      <c r="G40">
        <f t="shared" si="11"/>
        <v>2.0454545454545454</v>
      </c>
      <c r="H40">
        <f t="shared" si="11"/>
        <v>2.0454545454545454</v>
      </c>
      <c r="I40">
        <v>38</v>
      </c>
      <c r="J40">
        <v>4</v>
      </c>
      <c r="K40">
        <v>15</v>
      </c>
      <c r="L40">
        <f t="shared" si="12"/>
        <v>8.5909090909090917</v>
      </c>
      <c r="M40">
        <v>0</v>
      </c>
      <c r="N40">
        <v>0</v>
      </c>
      <c r="O40">
        <f t="shared" si="13"/>
        <v>8.6363636363636367</v>
      </c>
      <c r="P40">
        <f t="shared" si="14"/>
        <v>5.7727272727272725</v>
      </c>
      <c r="Q40">
        <f t="shared" si="15"/>
        <v>1.9090909090909089</v>
      </c>
      <c r="R40" t="s">
        <v>94</v>
      </c>
      <c r="T40">
        <v>11</v>
      </c>
    </row>
    <row r="44" spans="1:20" x14ac:dyDescent="0.35">
      <c r="A44" t="s">
        <v>95</v>
      </c>
      <c r="M44" t="s">
        <v>96</v>
      </c>
    </row>
    <row r="45" spans="1:20" ht="58" x14ac:dyDescent="0.35">
      <c r="A45" s="13" t="s">
        <v>18</v>
      </c>
      <c r="B45" s="13" t="s">
        <v>19</v>
      </c>
      <c r="C45" s="13" t="s">
        <v>24</v>
      </c>
      <c r="D45" s="13" t="s">
        <v>25</v>
      </c>
      <c r="E45" s="13" t="s">
        <v>30</v>
      </c>
      <c r="F45" s="13" t="s">
        <v>36</v>
      </c>
      <c r="L45" s="13" t="s">
        <v>16</v>
      </c>
      <c r="M45" s="13" t="s">
        <v>21</v>
      </c>
      <c r="N45" s="13" t="s">
        <v>22</v>
      </c>
      <c r="O45" s="13" t="s">
        <v>26</v>
      </c>
      <c r="P45" s="13" t="s">
        <v>27</v>
      </c>
      <c r="Q45" s="13" t="s">
        <v>28</v>
      </c>
      <c r="R45" s="13" t="s">
        <v>33</v>
      </c>
      <c r="S45" s="13" t="s">
        <v>34</v>
      </c>
    </row>
    <row r="46" spans="1:20" x14ac:dyDescent="0.35">
      <c r="A46">
        <v>15.40909090909091</v>
      </c>
      <c r="B46">
        <v>1.2727272727272727</v>
      </c>
      <c r="C46">
        <v>3.0909090909090908</v>
      </c>
      <c r="D46">
        <v>3.0454545454545454</v>
      </c>
      <c r="E46">
        <v>13.90909090909091</v>
      </c>
      <c r="F46">
        <v>0.18181818181818182</v>
      </c>
      <c r="L46">
        <v>24.636363636363637</v>
      </c>
      <c r="M46">
        <v>18</v>
      </c>
      <c r="N46">
        <v>2</v>
      </c>
      <c r="O46">
        <v>25</v>
      </c>
      <c r="P46">
        <v>3</v>
      </c>
      <c r="Q46">
        <v>9</v>
      </c>
      <c r="R46">
        <v>1.1818181818181819</v>
      </c>
      <c r="S46">
        <v>0.18181818181818182</v>
      </c>
    </row>
    <row r="47" spans="1:20" x14ac:dyDescent="0.35">
      <c r="A47">
        <v>20.227272727272727</v>
      </c>
      <c r="B47">
        <v>1.8181818181818181</v>
      </c>
      <c r="C47">
        <v>3.2727272727272725</v>
      </c>
      <c r="D47">
        <v>3.1363636363636362</v>
      </c>
      <c r="E47">
        <v>15.727272727272727</v>
      </c>
      <c r="F47">
        <v>0.54545454545454541</v>
      </c>
      <c r="L47">
        <v>27.90909090909091</v>
      </c>
      <c r="M47">
        <v>18</v>
      </c>
      <c r="N47">
        <v>2</v>
      </c>
      <c r="O47">
        <v>25</v>
      </c>
      <c r="P47">
        <v>3</v>
      </c>
      <c r="Q47">
        <v>9</v>
      </c>
      <c r="R47">
        <v>1.5454545454545454</v>
      </c>
      <c r="S47">
        <v>0.54545454545454541</v>
      </c>
    </row>
    <row r="48" spans="1:20" x14ac:dyDescent="0.35">
      <c r="A48">
        <v>25.045454545454547</v>
      </c>
      <c r="B48">
        <v>2.3636363636363633</v>
      </c>
      <c r="C48">
        <v>3.4545454545454546</v>
      </c>
      <c r="D48">
        <v>3.2272727272727271</v>
      </c>
      <c r="E48">
        <v>17.545454545454547</v>
      </c>
      <c r="F48">
        <v>0.90909090909090906</v>
      </c>
      <c r="L48">
        <v>31.18181818181818</v>
      </c>
      <c r="M48">
        <v>18</v>
      </c>
      <c r="N48">
        <v>2</v>
      </c>
      <c r="O48">
        <v>25</v>
      </c>
      <c r="P48">
        <v>3</v>
      </c>
      <c r="Q48">
        <v>9</v>
      </c>
      <c r="R48">
        <v>1.9090909090909092</v>
      </c>
      <c r="S48">
        <v>0.90909090909090906</v>
      </c>
    </row>
    <row r="49" spans="1:19" x14ac:dyDescent="0.35">
      <c r="A49">
        <v>29.863636363636363</v>
      </c>
      <c r="B49">
        <v>2.9090909090909092</v>
      </c>
      <c r="C49">
        <v>3.6363636363636362</v>
      </c>
      <c r="D49">
        <v>3.3181818181818183</v>
      </c>
      <c r="E49">
        <v>19.363636363636363</v>
      </c>
      <c r="F49">
        <v>1.2727272727272727</v>
      </c>
      <c r="L49">
        <v>34.454545454545453</v>
      </c>
      <c r="M49">
        <v>18</v>
      </c>
      <c r="N49">
        <v>2</v>
      </c>
      <c r="O49">
        <v>25</v>
      </c>
      <c r="P49">
        <v>3</v>
      </c>
      <c r="Q49">
        <v>9</v>
      </c>
      <c r="R49">
        <v>2.2727272727272725</v>
      </c>
      <c r="S49">
        <v>1.2727272727272727</v>
      </c>
    </row>
    <row r="50" spans="1:19" x14ac:dyDescent="0.35">
      <c r="A50">
        <v>34.68181818181818</v>
      </c>
      <c r="B50">
        <v>3.4545454545454546</v>
      </c>
      <c r="C50">
        <v>3.8181818181818183</v>
      </c>
      <c r="D50">
        <v>3.4090909090909092</v>
      </c>
      <c r="E50">
        <v>21.18181818181818</v>
      </c>
      <c r="F50">
        <v>1.6363636363636362</v>
      </c>
      <c r="L50">
        <v>37.727272727272727</v>
      </c>
      <c r="M50">
        <v>18</v>
      </c>
      <c r="N50">
        <v>2</v>
      </c>
      <c r="O50">
        <v>25</v>
      </c>
      <c r="P50">
        <v>3</v>
      </c>
      <c r="Q50">
        <v>9</v>
      </c>
      <c r="R50">
        <v>2.6363636363636362</v>
      </c>
      <c r="S50">
        <v>1.6363636363636362</v>
      </c>
    </row>
    <row r="51" spans="1:19" x14ac:dyDescent="0.35">
      <c r="A51">
        <v>39.5</v>
      </c>
      <c r="B51">
        <v>4</v>
      </c>
      <c r="C51">
        <v>4</v>
      </c>
      <c r="D51">
        <v>3.5</v>
      </c>
      <c r="E51">
        <v>23</v>
      </c>
      <c r="F51">
        <v>2</v>
      </c>
      <c r="L51">
        <v>41</v>
      </c>
      <c r="M51">
        <v>18</v>
      </c>
      <c r="N51">
        <v>2</v>
      </c>
      <c r="O51">
        <v>25</v>
      </c>
      <c r="P51">
        <v>3</v>
      </c>
      <c r="Q51">
        <v>9</v>
      </c>
      <c r="R51">
        <v>3</v>
      </c>
      <c r="S51">
        <v>2</v>
      </c>
    </row>
    <row r="52" spans="1:19" x14ac:dyDescent="0.35">
      <c r="A52">
        <v>44.318181818181813</v>
      </c>
      <c r="B52">
        <v>4.545454545454545</v>
      </c>
      <c r="C52">
        <v>4.1818181818181817</v>
      </c>
      <c r="D52">
        <v>3.5909090909090908</v>
      </c>
      <c r="E52">
        <v>24.81818181818182</v>
      </c>
      <c r="F52">
        <v>2.3636363636363633</v>
      </c>
      <c r="L52">
        <v>44.272727272727273</v>
      </c>
      <c r="M52">
        <v>18</v>
      </c>
      <c r="N52">
        <v>2</v>
      </c>
      <c r="O52">
        <v>25</v>
      </c>
      <c r="P52">
        <v>3</v>
      </c>
      <c r="Q52">
        <v>9</v>
      </c>
      <c r="R52">
        <v>3.3636363636363633</v>
      </c>
      <c r="S52">
        <v>2.3636363636363633</v>
      </c>
    </row>
    <row r="53" spans="1:19" x14ac:dyDescent="0.35">
      <c r="A53">
        <v>49.136363636363633</v>
      </c>
      <c r="B53">
        <v>5.0909090909090908</v>
      </c>
      <c r="C53">
        <v>4.3636363636363633</v>
      </c>
      <c r="D53">
        <v>3.6818181818181817</v>
      </c>
      <c r="E53">
        <v>26.636363636363637</v>
      </c>
      <c r="F53">
        <v>2.7272727272727271</v>
      </c>
      <c r="L53">
        <v>47.545454545454547</v>
      </c>
      <c r="M53">
        <v>18</v>
      </c>
      <c r="N53">
        <v>2</v>
      </c>
      <c r="O53">
        <v>25</v>
      </c>
      <c r="P53">
        <v>3</v>
      </c>
      <c r="Q53">
        <v>9</v>
      </c>
      <c r="R53">
        <v>3.7272727272727271</v>
      </c>
      <c r="S53">
        <v>2.7272727272727271</v>
      </c>
    </row>
    <row r="54" spans="1:19" x14ac:dyDescent="0.35">
      <c r="A54">
        <v>53.954545454545453</v>
      </c>
      <c r="B54">
        <v>5.6363636363636358</v>
      </c>
      <c r="C54">
        <v>4.545454545454545</v>
      </c>
      <c r="D54">
        <v>3.7727272727272725</v>
      </c>
      <c r="E54">
        <v>28.454545454545453</v>
      </c>
      <c r="F54">
        <v>3.0909090909090908</v>
      </c>
      <c r="L54">
        <v>50.818181818181813</v>
      </c>
      <c r="M54">
        <v>18</v>
      </c>
      <c r="N54">
        <v>2</v>
      </c>
      <c r="O54">
        <v>25</v>
      </c>
      <c r="P54">
        <v>3</v>
      </c>
      <c r="Q54">
        <v>9</v>
      </c>
      <c r="R54">
        <v>4.0909090909090908</v>
      </c>
      <c r="S54">
        <v>3.0909090909090908</v>
      </c>
    </row>
    <row r="57" spans="1:19" ht="58" x14ac:dyDescent="0.35">
      <c r="A57" s="13" t="s">
        <v>51</v>
      </c>
      <c r="B57" s="13" t="s">
        <v>52</v>
      </c>
      <c r="C57" s="13" t="s">
        <v>57</v>
      </c>
      <c r="D57" s="13" t="s">
        <v>58</v>
      </c>
      <c r="E57" s="13" t="s">
        <v>63</v>
      </c>
      <c r="F57" s="13" t="s">
        <v>69</v>
      </c>
      <c r="L57" s="13" t="s">
        <v>49</v>
      </c>
      <c r="M57" s="13" t="s">
        <v>54</v>
      </c>
      <c r="N57" s="13" t="s">
        <v>55</v>
      </c>
      <c r="O57" s="13" t="s">
        <v>59</v>
      </c>
      <c r="P57" s="13" t="s">
        <v>60</v>
      </c>
      <c r="Q57" s="13" t="s">
        <v>61</v>
      </c>
      <c r="R57" s="13" t="s">
        <v>66</v>
      </c>
      <c r="S57" s="13" t="s">
        <v>67</v>
      </c>
    </row>
    <row r="58" spans="1:19" x14ac:dyDescent="0.35">
      <c r="A58">
        <v>6.3181818181818183</v>
      </c>
      <c r="B58">
        <v>0.18181818181818182</v>
      </c>
      <c r="C58">
        <v>2.0454545454545454</v>
      </c>
      <c r="D58">
        <v>2.0454545454545454</v>
      </c>
      <c r="E58">
        <v>8.5909090909090917</v>
      </c>
      <c r="F58">
        <v>9.0909090909090912E-2</v>
      </c>
      <c r="L58">
        <v>38.909090909090907</v>
      </c>
      <c r="M58">
        <v>28</v>
      </c>
      <c r="N58">
        <v>4</v>
      </c>
      <c r="O58">
        <v>38</v>
      </c>
      <c r="P58">
        <v>4</v>
      </c>
      <c r="Q58">
        <v>15</v>
      </c>
      <c r="R58">
        <v>1.3636363636363638</v>
      </c>
      <c r="S58">
        <v>1.2272727272727273</v>
      </c>
    </row>
    <row r="59" spans="1:19" x14ac:dyDescent="0.35">
      <c r="A59">
        <v>6.9545454545454541</v>
      </c>
      <c r="B59">
        <v>0.54545454545454541</v>
      </c>
      <c r="C59">
        <v>2.1363636363636362</v>
      </c>
      <c r="D59">
        <v>2.1363636363636362</v>
      </c>
      <c r="E59">
        <v>9.7727272727272734</v>
      </c>
      <c r="F59">
        <v>0.27272727272727271</v>
      </c>
      <c r="L59">
        <v>42.727272727272727</v>
      </c>
      <c r="M59">
        <v>28</v>
      </c>
      <c r="N59">
        <v>4</v>
      </c>
      <c r="O59">
        <v>38</v>
      </c>
      <c r="P59">
        <v>4</v>
      </c>
      <c r="Q59">
        <v>15</v>
      </c>
      <c r="R59">
        <v>2.0909090909090908</v>
      </c>
      <c r="S59">
        <v>1.6818181818181819</v>
      </c>
    </row>
    <row r="60" spans="1:19" x14ac:dyDescent="0.35">
      <c r="A60">
        <v>7.5909090909090908</v>
      </c>
      <c r="B60">
        <v>0.90909090909090906</v>
      </c>
      <c r="C60">
        <v>2.2272727272727271</v>
      </c>
      <c r="D60">
        <v>2.2272727272727271</v>
      </c>
      <c r="E60">
        <v>10.954545454545455</v>
      </c>
      <c r="F60">
        <v>0.45454545454545453</v>
      </c>
      <c r="L60">
        <v>46.545454545454547</v>
      </c>
      <c r="M60">
        <v>28</v>
      </c>
      <c r="N60">
        <v>4</v>
      </c>
      <c r="O60">
        <v>38</v>
      </c>
      <c r="P60">
        <v>4</v>
      </c>
      <c r="Q60">
        <v>15</v>
      </c>
      <c r="R60">
        <v>2.8181818181818183</v>
      </c>
      <c r="S60">
        <v>2.1363636363636367</v>
      </c>
    </row>
    <row r="61" spans="1:19" x14ac:dyDescent="0.35">
      <c r="A61">
        <v>8.2272727272727266</v>
      </c>
      <c r="B61">
        <v>1.2727272727272727</v>
      </c>
      <c r="C61">
        <v>2.3181818181818183</v>
      </c>
      <c r="D61">
        <v>2.3181818181818183</v>
      </c>
      <c r="E61">
        <v>12.136363636363637</v>
      </c>
      <c r="F61">
        <v>0.63636363636363635</v>
      </c>
      <c r="L61">
        <v>50.36363636363636</v>
      </c>
      <c r="M61">
        <v>28</v>
      </c>
      <c r="N61">
        <v>4</v>
      </c>
      <c r="O61">
        <v>38</v>
      </c>
      <c r="P61">
        <v>4</v>
      </c>
      <c r="Q61">
        <v>15</v>
      </c>
      <c r="R61">
        <v>3.5454545454545454</v>
      </c>
      <c r="S61">
        <v>2.5909090909090908</v>
      </c>
    </row>
    <row r="62" spans="1:19" x14ac:dyDescent="0.35">
      <c r="A62">
        <v>8.8636363636363633</v>
      </c>
      <c r="B62">
        <v>1.6363636363636362</v>
      </c>
      <c r="C62">
        <v>2.4090909090909092</v>
      </c>
      <c r="D62">
        <v>2.4090909090909092</v>
      </c>
      <c r="E62">
        <v>13.318181818181818</v>
      </c>
      <c r="F62">
        <v>0.81818181818181812</v>
      </c>
      <c r="L62">
        <v>54.181818181818187</v>
      </c>
      <c r="M62">
        <v>28</v>
      </c>
      <c r="N62">
        <v>4</v>
      </c>
      <c r="O62">
        <v>38</v>
      </c>
      <c r="P62">
        <v>4</v>
      </c>
      <c r="Q62">
        <v>15</v>
      </c>
      <c r="R62">
        <v>4.2727272727272725</v>
      </c>
      <c r="S62">
        <v>3.0454545454545454</v>
      </c>
    </row>
    <row r="63" spans="1:19" x14ac:dyDescent="0.35">
      <c r="A63">
        <v>9.5</v>
      </c>
      <c r="B63">
        <v>2</v>
      </c>
      <c r="C63">
        <v>2.5</v>
      </c>
      <c r="D63">
        <v>2.5</v>
      </c>
      <c r="E63">
        <v>14.5</v>
      </c>
      <c r="F63">
        <v>1</v>
      </c>
      <c r="L63">
        <v>58</v>
      </c>
      <c r="M63">
        <v>28</v>
      </c>
      <c r="N63">
        <v>4</v>
      </c>
      <c r="O63">
        <v>38</v>
      </c>
      <c r="P63">
        <v>4</v>
      </c>
      <c r="Q63">
        <v>15</v>
      </c>
      <c r="R63">
        <v>5</v>
      </c>
      <c r="S63">
        <v>3.5</v>
      </c>
    </row>
    <row r="64" spans="1:19" x14ac:dyDescent="0.35">
      <c r="A64">
        <v>10.136363636363637</v>
      </c>
      <c r="B64">
        <v>2.3636363636363633</v>
      </c>
      <c r="C64">
        <v>2.5909090909090908</v>
      </c>
      <c r="D64">
        <v>2.5909090909090908</v>
      </c>
      <c r="E64">
        <v>15.681818181818182</v>
      </c>
      <c r="F64">
        <v>1.1818181818181817</v>
      </c>
      <c r="L64">
        <v>61.81818181818182</v>
      </c>
      <c r="M64">
        <v>28</v>
      </c>
      <c r="N64">
        <v>4</v>
      </c>
      <c r="O64">
        <v>38</v>
      </c>
      <c r="P64">
        <v>4</v>
      </c>
      <c r="Q64">
        <v>15</v>
      </c>
      <c r="R64">
        <v>5.7272727272727266</v>
      </c>
      <c r="S64">
        <v>3.9545454545454546</v>
      </c>
    </row>
    <row r="65" spans="1:27" x14ac:dyDescent="0.35">
      <c r="A65">
        <v>10.772727272727273</v>
      </c>
      <c r="B65">
        <v>2.7272727272727271</v>
      </c>
      <c r="C65">
        <v>2.6818181818181817</v>
      </c>
      <c r="D65">
        <v>2.6818181818181817</v>
      </c>
      <c r="E65">
        <v>16.863636363636363</v>
      </c>
      <c r="F65">
        <v>1.3636363636363635</v>
      </c>
      <c r="L65">
        <v>65.63636363636364</v>
      </c>
      <c r="M65">
        <v>28</v>
      </c>
      <c r="N65">
        <v>4</v>
      </c>
      <c r="O65">
        <v>38</v>
      </c>
      <c r="P65">
        <v>4</v>
      </c>
      <c r="Q65">
        <v>15</v>
      </c>
      <c r="R65">
        <v>6.4545454545454541</v>
      </c>
      <c r="S65">
        <v>4.4090909090909092</v>
      </c>
    </row>
    <row r="66" spans="1:27" x14ac:dyDescent="0.35">
      <c r="A66">
        <v>11.409090909090908</v>
      </c>
      <c r="B66">
        <v>3.0909090909090908</v>
      </c>
      <c r="C66">
        <v>2.7727272727272725</v>
      </c>
      <c r="D66">
        <v>2.7727272727272725</v>
      </c>
      <c r="E66">
        <v>18.045454545454547</v>
      </c>
      <c r="F66">
        <v>1.5454545454545454</v>
      </c>
      <c r="L66">
        <v>69.454545454545453</v>
      </c>
      <c r="M66">
        <v>28</v>
      </c>
      <c r="N66">
        <v>4</v>
      </c>
      <c r="O66">
        <v>38</v>
      </c>
      <c r="P66">
        <v>4</v>
      </c>
      <c r="Q66">
        <v>15</v>
      </c>
      <c r="R66">
        <v>7.1818181818181817</v>
      </c>
      <c r="S66">
        <v>4.8636363636363633</v>
      </c>
    </row>
    <row r="70" spans="1:27" ht="58" x14ac:dyDescent="0.35">
      <c r="A70" s="14" t="s">
        <v>18</v>
      </c>
      <c r="B70" s="14" t="s">
        <v>51</v>
      </c>
      <c r="C70" s="15"/>
      <c r="D70" s="15"/>
      <c r="E70" s="14" t="s">
        <v>19</v>
      </c>
      <c r="F70" s="14" t="s">
        <v>52</v>
      </c>
      <c r="G70" s="15"/>
      <c r="H70" s="15"/>
      <c r="I70" s="14" t="s">
        <v>25</v>
      </c>
      <c r="J70" s="14" t="s">
        <v>58</v>
      </c>
      <c r="K70" s="15"/>
      <c r="L70" s="15"/>
      <c r="M70" s="14" t="s">
        <v>16</v>
      </c>
      <c r="N70" s="14" t="s">
        <v>49</v>
      </c>
      <c r="O70" s="15"/>
      <c r="P70" s="15"/>
      <c r="Q70" s="14" t="s">
        <v>21</v>
      </c>
      <c r="R70" s="14" t="s">
        <v>54</v>
      </c>
      <c r="S70" s="15"/>
      <c r="T70" s="15"/>
      <c r="U70" s="14" t="s">
        <v>22</v>
      </c>
      <c r="V70" s="14" t="s">
        <v>55</v>
      </c>
      <c r="W70" s="15"/>
      <c r="X70" s="15"/>
      <c r="Y70" s="14" t="s">
        <v>26</v>
      </c>
      <c r="Z70" s="14" t="s">
        <v>59</v>
      </c>
      <c r="AA70" s="15"/>
    </row>
    <row r="71" spans="1:27" x14ac:dyDescent="0.35">
      <c r="A71" s="15">
        <v>63.590909090909093</v>
      </c>
      <c r="B71" s="15">
        <v>12.681818181818182</v>
      </c>
      <c r="C71" s="15">
        <f>AVERAGE(A71:B71)</f>
        <v>38.13636363636364</v>
      </c>
      <c r="D71" s="15"/>
      <c r="E71" s="15">
        <v>6.7272727272727275</v>
      </c>
      <c r="F71" s="15">
        <v>3.8181818181818183</v>
      </c>
      <c r="G71" s="15">
        <f>AVERAGE(E71:F71)</f>
        <v>5.2727272727272734</v>
      </c>
      <c r="H71" s="15"/>
      <c r="I71" s="15">
        <v>3.9545454545454546</v>
      </c>
      <c r="J71" s="15">
        <v>2.9545454545454546</v>
      </c>
      <c r="K71" s="15">
        <f t="shared" ref="K71:K84" si="16">AVERAGE(I71:J71)</f>
        <v>3.4545454545454546</v>
      </c>
      <c r="L71" s="15"/>
      <c r="M71" s="15">
        <v>24.636363636363637</v>
      </c>
      <c r="N71" s="15">
        <v>38.909090909090907</v>
      </c>
      <c r="O71" s="15">
        <f t="shared" ref="O71:O84" si="17">AVERAGE(M71:N71)</f>
        <v>31.772727272727273</v>
      </c>
      <c r="P71" s="15"/>
      <c r="Q71" s="15">
        <v>18</v>
      </c>
      <c r="R71" s="15">
        <v>28</v>
      </c>
      <c r="S71" s="15">
        <f>AVERAGE(Q71:R71)</f>
        <v>23</v>
      </c>
      <c r="T71" s="15"/>
      <c r="U71" s="15">
        <v>2</v>
      </c>
      <c r="V71" s="15">
        <v>4</v>
      </c>
      <c r="W71" s="15">
        <f>AVERAGE(U71:V71)</f>
        <v>3</v>
      </c>
      <c r="X71" s="15"/>
      <c r="Y71" s="15">
        <v>25</v>
      </c>
      <c r="Z71" s="15">
        <v>38</v>
      </c>
      <c r="AA71" s="15">
        <f>AVERAGE(Y71:Z71)</f>
        <v>31.5</v>
      </c>
    </row>
    <row r="72" spans="1:27" x14ac:dyDescent="0.35">
      <c r="A72" s="15">
        <v>63.590909090909093</v>
      </c>
      <c r="B72" s="15">
        <v>12.681818181818182</v>
      </c>
      <c r="C72" s="15">
        <f t="shared" ref="C72:C84" si="18">AVERAGE(A72:B72)</f>
        <v>38.13636363636364</v>
      </c>
      <c r="D72" s="15"/>
      <c r="E72" s="15">
        <v>6.7272727272727275</v>
      </c>
      <c r="F72" s="15">
        <v>3.8181818181818183</v>
      </c>
      <c r="G72" s="15">
        <f t="shared" ref="G72:G84" si="19">AVERAGE(E72:F72)</f>
        <v>5.2727272727272734</v>
      </c>
      <c r="H72" s="15"/>
      <c r="I72" s="15">
        <v>3.9545454545454546</v>
      </c>
      <c r="J72" s="15">
        <v>2.9545454545454546</v>
      </c>
      <c r="K72" s="15">
        <f t="shared" si="16"/>
        <v>3.4545454545454546</v>
      </c>
      <c r="L72" s="15"/>
      <c r="M72" s="15">
        <v>24.636363636363637</v>
      </c>
      <c r="N72" s="15">
        <v>38.909090909090907</v>
      </c>
      <c r="O72" s="15">
        <f t="shared" si="17"/>
        <v>31.772727272727273</v>
      </c>
      <c r="P72" s="15"/>
      <c r="Q72" s="15">
        <v>18</v>
      </c>
      <c r="R72" s="15">
        <v>28</v>
      </c>
      <c r="S72" s="15">
        <f>AVERAGE(Q72:R72)</f>
        <v>23</v>
      </c>
      <c r="T72" s="15"/>
      <c r="U72" s="15">
        <v>2</v>
      </c>
      <c r="V72" s="15">
        <v>4</v>
      </c>
      <c r="W72" s="15">
        <f>AVERAGE(U72:V72)</f>
        <v>3</v>
      </c>
      <c r="X72" s="15"/>
      <c r="Y72" s="15">
        <v>25</v>
      </c>
      <c r="Z72" s="15">
        <v>38</v>
      </c>
      <c r="AA72" s="15">
        <f>AVERAGE(Y72:Z72)</f>
        <v>31.5</v>
      </c>
    </row>
    <row r="73" spans="1:27" x14ac:dyDescent="0.35">
      <c r="A73" s="15">
        <v>63.590909090909093</v>
      </c>
      <c r="B73" s="15">
        <v>12.681818181818182</v>
      </c>
      <c r="C73" s="15">
        <f t="shared" si="18"/>
        <v>38.13636363636364</v>
      </c>
      <c r="D73" s="15"/>
      <c r="E73" s="15">
        <v>6.7272727272727275</v>
      </c>
      <c r="F73" s="15">
        <v>3.8181818181818183</v>
      </c>
      <c r="G73" s="15">
        <f t="shared" si="19"/>
        <v>5.2727272727272734</v>
      </c>
      <c r="H73" s="15"/>
      <c r="I73" s="15">
        <v>3.9545454545454546</v>
      </c>
      <c r="J73" s="15">
        <v>2.9545454545454546</v>
      </c>
      <c r="K73" s="15">
        <f t="shared" si="16"/>
        <v>3.4545454545454546</v>
      </c>
      <c r="L73" s="15"/>
      <c r="M73" s="15">
        <v>24.636363636363637</v>
      </c>
      <c r="N73" s="15">
        <v>38.909090909090907</v>
      </c>
      <c r="O73" s="15">
        <f t="shared" si="17"/>
        <v>31.772727272727273</v>
      </c>
      <c r="P73" s="15"/>
      <c r="Q73" s="15">
        <v>18</v>
      </c>
      <c r="R73" s="15">
        <v>28</v>
      </c>
      <c r="S73" s="15">
        <f>AVERAGE(Q73:R73)</f>
        <v>23</v>
      </c>
      <c r="T73" s="15"/>
      <c r="U73" s="15">
        <v>2</v>
      </c>
      <c r="V73" s="15">
        <v>4</v>
      </c>
      <c r="W73" s="15">
        <f>AVERAGE(U73:V73)</f>
        <v>3</v>
      </c>
      <c r="X73" s="15"/>
      <c r="Y73" s="15">
        <v>25</v>
      </c>
      <c r="Z73" s="15">
        <v>38</v>
      </c>
      <c r="AA73" s="15">
        <f>AVERAGE(Y73:Z73)</f>
        <v>31.5</v>
      </c>
    </row>
    <row r="74" spans="1:27" x14ac:dyDescent="0.35">
      <c r="A74" s="15">
        <v>63.590909090909093</v>
      </c>
      <c r="B74" s="15">
        <v>12.681818181818182</v>
      </c>
      <c r="C74" s="15">
        <f t="shared" si="18"/>
        <v>38.13636363636364</v>
      </c>
      <c r="D74" s="15"/>
      <c r="E74" s="15">
        <v>6.7272727272727275</v>
      </c>
      <c r="F74" s="15">
        <v>3.8181818181818183</v>
      </c>
      <c r="G74" s="15">
        <f t="shared" si="19"/>
        <v>5.2727272727272734</v>
      </c>
      <c r="H74" s="15"/>
      <c r="I74" s="15">
        <v>3.9545454545454546</v>
      </c>
      <c r="J74" s="15">
        <v>2.9545454545454546</v>
      </c>
      <c r="K74" s="15">
        <f t="shared" si="16"/>
        <v>3.4545454545454546</v>
      </c>
      <c r="L74" s="15"/>
      <c r="M74" s="15">
        <v>24.636363636363637</v>
      </c>
      <c r="N74" s="15">
        <v>38.909090909090907</v>
      </c>
      <c r="O74" s="15">
        <f t="shared" si="17"/>
        <v>31.772727272727273</v>
      </c>
      <c r="P74" s="15"/>
      <c r="Q74" s="15">
        <v>18</v>
      </c>
      <c r="R74" s="15">
        <v>28</v>
      </c>
      <c r="S74" s="15">
        <f>AVERAGE(Q74:R74)</f>
        <v>23</v>
      </c>
      <c r="T74" s="15"/>
      <c r="U74" s="15">
        <v>2</v>
      </c>
      <c r="V74" s="15">
        <v>4</v>
      </c>
      <c r="W74" s="15">
        <f>AVERAGE(U74:V74)</f>
        <v>3</v>
      </c>
      <c r="X74" s="15"/>
      <c r="Y74" s="15">
        <v>25</v>
      </c>
      <c r="Z74" s="15">
        <v>38</v>
      </c>
      <c r="AA74" s="15">
        <f>AVERAGE(Y74:Z74)</f>
        <v>31.5</v>
      </c>
    </row>
    <row r="75" spans="1:27" x14ac:dyDescent="0.35">
      <c r="A75" s="15">
        <v>58.772727272727273</v>
      </c>
      <c r="B75" s="15">
        <v>12.045454545454545</v>
      </c>
      <c r="C75" s="15">
        <f t="shared" si="18"/>
        <v>35.409090909090907</v>
      </c>
      <c r="D75" s="15"/>
      <c r="E75" s="15">
        <v>6.1818181818181817</v>
      </c>
      <c r="F75" s="15">
        <v>3.4545454545454546</v>
      </c>
      <c r="G75" s="15">
        <f t="shared" si="19"/>
        <v>4.8181818181818183</v>
      </c>
      <c r="H75" s="15"/>
      <c r="I75" s="15">
        <v>3.8636363636363638</v>
      </c>
      <c r="J75" s="15">
        <v>2.8636363636363638</v>
      </c>
      <c r="K75" s="15">
        <f t="shared" si="16"/>
        <v>3.3636363636363638</v>
      </c>
      <c r="L75" s="15"/>
      <c r="M75" s="15">
        <v>27.90909090909091</v>
      </c>
      <c r="N75" s="15">
        <v>42.727272727272727</v>
      </c>
      <c r="O75" s="15">
        <f t="shared" si="17"/>
        <v>35.31818181818182</v>
      </c>
      <c r="P75" s="15"/>
      <c r="Q75" s="15">
        <v>18</v>
      </c>
      <c r="R75" s="15">
        <v>28</v>
      </c>
      <c r="S75" s="15">
        <f t="shared" ref="S75:S84" si="20">AVERAGE(Q75:R75)</f>
        <v>23</v>
      </c>
      <c r="T75" s="15"/>
      <c r="U75" s="15">
        <v>2</v>
      </c>
      <c r="V75" s="15">
        <v>4</v>
      </c>
      <c r="W75" s="15">
        <f t="shared" ref="W75:W84" si="21">AVERAGE(U75:V75)</f>
        <v>3</v>
      </c>
      <c r="X75" s="15"/>
      <c r="Y75" s="15">
        <v>25</v>
      </c>
      <c r="Z75" s="15">
        <v>38</v>
      </c>
      <c r="AA75" s="15">
        <f t="shared" ref="AA75:AA84" si="22">AVERAGE(Y75:Z75)</f>
        <v>31.5</v>
      </c>
    </row>
    <row r="76" spans="1:27" x14ac:dyDescent="0.35">
      <c r="A76" s="15">
        <v>53.954545454545453</v>
      </c>
      <c r="B76" s="15">
        <v>11.40909090909091</v>
      </c>
      <c r="C76" s="15">
        <f t="shared" si="18"/>
        <v>32.68181818181818</v>
      </c>
      <c r="D76" s="15"/>
      <c r="E76" s="15">
        <v>5.6363636363636367</v>
      </c>
      <c r="F76" s="15">
        <v>3.0909090909090908</v>
      </c>
      <c r="G76" s="15">
        <f t="shared" si="19"/>
        <v>4.3636363636363633</v>
      </c>
      <c r="H76" s="15"/>
      <c r="I76" s="15">
        <v>3.7727272727272729</v>
      </c>
      <c r="J76" s="15">
        <v>2.7727272727272729</v>
      </c>
      <c r="K76" s="15">
        <f t="shared" si="16"/>
        <v>3.2727272727272729</v>
      </c>
      <c r="L76" s="15"/>
      <c r="M76" s="15">
        <v>31.18181818181818</v>
      </c>
      <c r="N76" s="15">
        <v>46.545454545454547</v>
      </c>
      <c r="O76" s="15">
        <f t="shared" si="17"/>
        <v>38.86363636363636</v>
      </c>
      <c r="P76" s="15"/>
      <c r="Q76" s="15">
        <v>18</v>
      </c>
      <c r="R76" s="15">
        <v>28</v>
      </c>
      <c r="S76" s="15">
        <f t="shared" si="20"/>
        <v>23</v>
      </c>
      <c r="T76" s="15"/>
      <c r="U76" s="15">
        <v>2</v>
      </c>
      <c r="V76" s="15">
        <v>4</v>
      </c>
      <c r="W76" s="15">
        <f t="shared" si="21"/>
        <v>3</v>
      </c>
      <c r="X76" s="15"/>
      <c r="Y76" s="15">
        <v>25</v>
      </c>
      <c r="Z76" s="15">
        <v>38</v>
      </c>
      <c r="AA76" s="15">
        <f t="shared" si="22"/>
        <v>31.5</v>
      </c>
    </row>
    <row r="77" spans="1:27" x14ac:dyDescent="0.35">
      <c r="A77" s="15">
        <v>49.13636363636364</v>
      </c>
      <c r="B77" s="15">
        <v>10.772727272727273</v>
      </c>
      <c r="C77" s="15">
        <f t="shared" si="18"/>
        <v>29.954545454545457</v>
      </c>
      <c r="D77" s="15"/>
      <c r="E77" s="15">
        <v>5.0909090909090908</v>
      </c>
      <c r="F77" s="15">
        <v>2.7272727272727275</v>
      </c>
      <c r="G77" s="15">
        <f t="shared" si="19"/>
        <v>3.9090909090909092</v>
      </c>
      <c r="H77" s="15"/>
      <c r="I77" s="15">
        <v>3.6818181818181817</v>
      </c>
      <c r="J77" s="15">
        <v>2.6818181818181817</v>
      </c>
      <c r="K77" s="15">
        <f t="shared" si="16"/>
        <v>3.1818181818181817</v>
      </c>
      <c r="L77" s="15"/>
      <c r="M77" s="15">
        <v>34.454545454545453</v>
      </c>
      <c r="N77" s="15">
        <v>50.36363636363636</v>
      </c>
      <c r="O77" s="15">
        <f t="shared" si="17"/>
        <v>42.409090909090907</v>
      </c>
      <c r="P77" s="15"/>
      <c r="Q77" s="15">
        <v>18</v>
      </c>
      <c r="R77" s="15">
        <v>28</v>
      </c>
      <c r="S77" s="15">
        <f t="shared" si="20"/>
        <v>23</v>
      </c>
      <c r="T77" s="15"/>
      <c r="U77" s="15">
        <v>2</v>
      </c>
      <c r="V77" s="15">
        <v>4</v>
      </c>
      <c r="W77" s="15">
        <f t="shared" si="21"/>
        <v>3</v>
      </c>
      <c r="X77" s="15"/>
      <c r="Y77" s="15">
        <v>25</v>
      </c>
      <c r="Z77" s="15">
        <v>38</v>
      </c>
      <c r="AA77" s="15">
        <f t="shared" si="22"/>
        <v>31.5</v>
      </c>
    </row>
    <row r="78" spans="1:27" x14ac:dyDescent="0.35">
      <c r="A78" s="15">
        <v>44.31818181818182</v>
      </c>
      <c r="B78" s="15">
        <v>10.136363636363637</v>
      </c>
      <c r="C78" s="15">
        <f t="shared" si="18"/>
        <v>27.227272727272727</v>
      </c>
      <c r="D78" s="15"/>
      <c r="E78" s="15">
        <v>4.545454545454545</v>
      </c>
      <c r="F78" s="15">
        <v>2.3636363636363638</v>
      </c>
      <c r="G78" s="15">
        <f t="shared" si="19"/>
        <v>3.4545454545454541</v>
      </c>
      <c r="H78" s="15"/>
      <c r="I78" s="15">
        <v>3.5909090909090908</v>
      </c>
      <c r="J78" s="15">
        <v>2.5909090909090908</v>
      </c>
      <c r="K78" s="15">
        <f t="shared" si="16"/>
        <v>3.0909090909090908</v>
      </c>
      <c r="L78" s="15"/>
      <c r="M78" s="15">
        <v>37.727272727272727</v>
      </c>
      <c r="N78" s="15">
        <v>54.181818181818187</v>
      </c>
      <c r="O78" s="15">
        <f t="shared" si="17"/>
        <v>45.954545454545453</v>
      </c>
      <c r="P78" s="15"/>
      <c r="Q78" s="15">
        <v>18</v>
      </c>
      <c r="R78" s="15">
        <v>28</v>
      </c>
      <c r="S78" s="15">
        <f t="shared" si="20"/>
        <v>23</v>
      </c>
      <c r="T78" s="15"/>
      <c r="U78" s="15">
        <v>2</v>
      </c>
      <c r="V78" s="15">
        <v>4</v>
      </c>
      <c r="W78" s="15">
        <f t="shared" si="21"/>
        <v>3</v>
      </c>
      <c r="X78" s="15"/>
      <c r="Y78" s="15">
        <v>25</v>
      </c>
      <c r="Z78" s="15">
        <v>38</v>
      </c>
      <c r="AA78" s="15">
        <f t="shared" si="22"/>
        <v>31.5</v>
      </c>
    </row>
    <row r="79" spans="1:27" x14ac:dyDescent="0.35">
      <c r="A79" s="15">
        <v>39.5</v>
      </c>
      <c r="B79" s="15">
        <v>9.5</v>
      </c>
      <c r="C79" s="15">
        <f t="shared" si="18"/>
        <v>24.5</v>
      </c>
      <c r="D79" s="15"/>
      <c r="E79" s="15">
        <v>4</v>
      </c>
      <c r="F79" s="15">
        <v>2</v>
      </c>
      <c r="G79" s="15">
        <f t="shared" si="19"/>
        <v>3</v>
      </c>
      <c r="H79" s="15"/>
      <c r="I79" s="15">
        <v>3.5</v>
      </c>
      <c r="J79" s="15">
        <v>2.5</v>
      </c>
      <c r="K79" s="15">
        <f t="shared" si="16"/>
        <v>3</v>
      </c>
      <c r="L79" s="15"/>
      <c r="M79" s="15">
        <v>41</v>
      </c>
      <c r="N79" s="15">
        <v>58</v>
      </c>
      <c r="O79" s="15">
        <f t="shared" si="17"/>
        <v>49.5</v>
      </c>
      <c r="P79" s="15"/>
      <c r="Q79" s="15">
        <v>18</v>
      </c>
      <c r="R79" s="15">
        <v>28</v>
      </c>
      <c r="S79" s="15">
        <f t="shared" si="20"/>
        <v>23</v>
      </c>
      <c r="T79" s="15"/>
      <c r="U79" s="15">
        <v>2</v>
      </c>
      <c r="V79" s="15">
        <v>4</v>
      </c>
      <c r="W79" s="15">
        <f t="shared" si="21"/>
        <v>3</v>
      </c>
      <c r="X79" s="15"/>
      <c r="Y79" s="15">
        <v>25</v>
      </c>
      <c r="Z79" s="15">
        <v>38</v>
      </c>
      <c r="AA79" s="15">
        <f t="shared" si="22"/>
        <v>31.5</v>
      </c>
    </row>
    <row r="80" spans="1:27" x14ac:dyDescent="0.35">
      <c r="A80" s="15">
        <v>34.681818181818187</v>
      </c>
      <c r="B80" s="15">
        <v>8.8636363636363633</v>
      </c>
      <c r="C80" s="15">
        <f t="shared" si="18"/>
        <v>21.772727272727273</v>
      </c>
      <c r="D80" s="15"/>
      <c r="E80" s="15">
        <v>3.4545454545454546</v>
      </c>
      <c r="F80" s="15">
        <v>1.6363636363636367</v>
      </c>
      <c r="G80" s="15">
        <f t="shared" si="19"/>
        <v>2.5454545454545459</v>
      </c>
      <c r="H80" s="15"/>
      <c r="I80" s="15">
        <v>3.4090909090909092</v>
      </c>
      <c r="J80" s="15">
        <v>2.4090909090909092</v>
      </c>
      <c r="K80" s="15">
        <f t="shared" si="16"/>
        <v>2.9090909090909092</v>
      </c>
      <c r="L80" s="15"/>
      <c r="M80" s="15">
        <v>44.272727272727273</v>
      </c>
      <c r="N80" s="15">
        <v>61.81818181818182</v>
      </c>
      <c r="O80" s="15">
        <f t="shared" si="17"/>
        <v>53.045454545454547</v>
      </c>
      <c r="P80" s="15"/>
      <c r="Q80" s="15">
        <v>18</v>
      </c>
      <c r="R80" s="15">
        <v>28</v>
      </c>
      <c r="S80" s="15">
        <f t="shared" si="20"/>
        <v>23</v>
      </c>
      <c r="T80" s="15"/>
      <c r="U80" s="15">
        <v>2</v>
      </c>
      <c r="V80" s="15">
        <v>4</v>
      </c>
      <c r="W80" s="15">
        <f t="shared" si="21"/>
        <v>3</v>
      </c>
      <c r="X80" s="15"/>
      <c r="Y80" s="15">
        <v>25</v>
      </c>
      <c r="Z80" s="15">
        <v>38</v>
      </c>
      <c r="AA80" s="15">
        <f t="shared" si="22"/>
        <v>31.5</v>
      </c>
    </row>
    <row r="81" spans="1:27" x14ac:dyDescent="0.35">
      <c r="A81" s="15">
        <v>29.863636363636367</v>
      </c>
      <c r="B81" s="15">
        <v>8.2272727272727266</v>
      </c>
      <c r="C81" s="15">
        <f t="shared" si="18"/>
        <v>19.045454545454547</v>
      </c>
      <c r="D81" s="15"/>
      <c r="E81" s="15">
        <v>2.9090909090909092</v>
      </c>
      <c r="F81" s="15">
        <v>1.2727272727272729</v>
      </c>
      <c r="G81" s="15">
        <f t="shared" si="19"/>
        <v>2.0909090909090908</v>
      </c>
      <c r="H81" s="15"/>
      <c r="I81" s="15">
        <v>3.3181818181818183</v>
      </c>
      <c r="J81" s="15">
        <v>2.3181818181818183</v>
      </c>
      <c r="K81" s="15">
        <f t="shared" si="16"/>
        <v>2.8181818181818183</v>
      </c>
      <c r="L81" s="15"/>
      <c r="M81" s="15">
        <v>47.545454545454547</v>
      </c>
      <c r="N81" s="15">
        <v>65.63636363636364</v>
      </c>
      <c r="O81" s="15">
        <f t="shared" si="17"/>
        <v>56.590909090909093</v>
      </c>
      <c r="P81" s="15"/>
      <c r="Q81" s="15">
        <v>18</v>
      </c>
      <c r="R81" s="15">
        <v>28</v>
      </c>
      <c r="S81" s="15">
        <f t="shared" si="20"/>
        <v>23</v>
      </c>
      <c r="T81" s="15"/>
      <c r="U81" s="15">
        <v>2</v>
      </c>
      <c r="V81" s="15">
        <v>4</v>
      </c>
      <c r="W81" s="15">
        <f t="shared" si="21"/>
        <v>3</v>
      </c>
      <c r="X81" s="15"/>
      <c r="Y81" s="15">
        <v>25</v>
      </c>
      <c r="Z81" s="15">
        <v>38</v>
      </c>
      <c r="AA81" s="15">
        <f t="shared" si="22"/>
        <v>31.5</v>
      </c>
    </row>
    <row r="82" spans="1:27" x14ac:dyDescent="0.35">
      <c r="A82" s="15">
        <v>25.045454545454547</v>
      </c>
      <c r="B82" s="15">
        <v>7.5909090909090917</v>
      </c>
      <c r="C82" s="15">
        <f t="shared" si="18"/>
        <v>16.31818181818182</v>
      </c>
      <c r="D82" s="15"/>
      <c r="E82" s="15">
        <v>2.3636363636363642</v>
      </c>
      <c r="F82" s="15">
        <v>0.90909090909090917</v>
      </c>
      <c r="G82" s="15">
        <f t="shared" si="19"/>
        <v>1.6363636363636367</v>
      </c>
      <c r="H82" s="15"/>
      <c r="I82" s="15">
        <v>3.2272727272727275</v>
      </c>
      <c r="J82" s="15">
        <v>2.2272727272727275</v>
      </c>
      <c r="K82" s="15">
        <f t="shared" si="16"/>
        <v>2.7272727272727275</v>
      </c>
      <c r="L82" s="15"/>
      <c r="M82" s="15">
        <v>50.818181818181813</v>
      </c>
      <c r="N82" s="15">
        <v>69.454545454545453</v>
      </c>
      <c r="O82" s="15">
        <f t="shared" si="17"/>
        <v>60.136363636363633</v>
      </c>
      <c r="P82" s="15"/>
      <c r="Q82" s="15">
        <v>18</v>
      </c>
      <c r="R82" s="15">
        <v>28</v>
      </c>
      <c r="S82" s="15">
        <f t="shared" si="20"/>
        <v>23</v>
      </c>
      <c r="T82" s="15"/>
      <c r="U82" s="15">
        <v>2</v>
      </c>
      <c r="V82" s="15">
        <v>4</v>
      </c>
      <c r="W82" s="15">
        <f t="shared" si="21"/>
        <v>3</v>
      </c>
      <c r="X82" s="15"/>
      <c r="Y82" s="15">
        <v>25</v>
      </c>
      <c r="Z82" s="15">
        <v>38</v>
      </c>
      <c r="AA82" s="15">
        <f t="shared" si="22"/>
        <v>31.5</v>
      </c>
    </row>
    <row r="83" spans="1:27" x14ac:dyDescent="0.35">
      <c r="A83" s="15">
        <v>20.227272727272727</v>
      </c>
      <c r="B83" s="15">
        <v>6.954545454545455</v>
      </c>
      <c r="C83" s="15">
        <f t="shared" si="18"/>
        <v>13.59090909090909</v>
      </c>
      <c r="D83" s="15"/>
      <c r="E83" s="15">
        <v>1.8181818181818183</v>
      </c>
      <c r="F83" s="15">
        <v>0.54545454545454541</v>
      </c>
      <c r="G83" s="15">
        <f t="shared" si="19"/>
        <v>1.1818181818181819</v>
      </c>
      <c r="H83" s="15"/>
      <c r="I83" s="15">
        <v>3.1363636363636362</v>
      </c>
      <c r="J83" s="15">
        <v>2.1363636363636362</v>
      </c>
      <c r="K83" s="15">
        <f t="shared" si="16"/>
        <v>2.6363636363636362</v>
      </c>
      <c r="L83" s="15"/>
      <c r="M83" s="15">
        <v>54.090909090909093</v>
      </c>
      <c r="N83" s="15">
        <v>73.27272727272728</v>
      </c>
      <c r="O83" s="15">
        <f t="shared" si="17"/>
        <v>63.681818181818187</v>
      </c>
      <c r="P83" s="15"/>
      <c r="Q83" s="15">
        <v>18</v>
      </c>
      <c r="R83" s="15">
        <v>28</v>
      </c>
      <c r="S83" s="15">
        <f t="shared" si="20"/>
        <v>23</v>
      </c>
      <c r="T83" s="15"/>
      <c r="U83" s="15">
        <v>2</v>
      </c>
      <c r="V83" s="15">
        <v>4</v>
      </c>
      <c r="W83" s="15">
        <f t="shared" si="21"/>
        <v>3</v>
      </c>
      <c r="X83" s="15"/>
      <c r="Y83" s="15">
        <v>25</v>
      </c>
      <c r="Z83" s="15">
        <v>38</v>
      </c>
      <c r="AA83" s="15">
        <f t="shared" si="22"/>
        <v>31.5</v>
      </c>
    </row>
    <row r="84" spans="1:27" x14ac:dyDescent="0.35">
      <c r="A84" s="15">
        <v>15.409090909090907</v>
      </c>
      <c r="B84" s="15">
        <v>6.3181818181818192</v>
      </c>
      <c r="C84" s="15">
        <f t="shared" si="18"/>
        <v>10.863636363636363</v>
      </c>
      <c r="D84" s="15"/>
      <c r="E84" s="15">
        <v>1.2727272727272734</v>
      </c>
      <c r="F84" s="15">
        <v>0.1818181818181821</v>
      </c>
      <c r="G84" s="15">
        <f t="shared" si="19"/>
        <v>0.72727272727272774</v>
      </c>
      <c r="H84" s="15"/>
      <c r="I84" s="15">
        <v>3.0454545454545454</v>
      </c>
      <c r="J84" s="15">
        <v>2.0454545454545454</v>
      </c>
      <c r="K84" s="15">
        <f t="shared" si="16"/>
        <v>2.5454545454545454</v>
      </c>
      <c r="L84" s="15"/>
      <c r="M84" s="15">
        <v>57.363636363636367</v>
      </c>
      <c r="N84" s="15">
        <v>77.090909090909093</v>
      </c>
      <c r="O84" s="15">
        <f t="shared" si="17"/>
        <v>67.227272727272734</v>
      </c>
      <c r="P84" s="15"/>
      <c r="Q84" s="15">
        <v>18</v>
      </c>
      <c r="R84" s="15">
        <v>28</v>
      </c>
      <c r="S84" s="15">
        <f t="shared" si="20"/>
        <v>23</v>
      </c>
      <c r="T84" s="15"/>
      <c r="U84" s="15">
        <v>2</v>
      </c>
      <c r="V84" s="15">
        <v>4</v>
      </c>
      <c r="W84" s="15">
        <f t="shared" si="21"/>
        <v>3</v>
      </c>
      <c r="X84" s="15"/>
      <c r="Y84" s="15">
        <v>25</v>
      </c>
      <c r="Z84" s="15">
        <v>38</v>
      </c>
      <c r="AA84" s="15">
        <f t="shared" si="22"/>
        <v>31.5</v>
      </c>
    </row>
    <row r="86" spans="1:27" ht="58" x14ac:dyDescent="0.35">
      <c r="A86" s="14" t="s">
        <v>24</v>
      </c>
      <c r="B86" s="14" t="s">
        <v>57</v>
      </c>
      <c r="C86" s="15"/>
      <c r="D86" s="15"/>
      <c r="E86" s="14" t="s">
        <v>30</v>
      </c>
      <c r="F86" s="14" t="s">
        <v>63</v>
      </c>
      <c r="G86" s="15"/>
      <c r="H86" s="15"/>
      <c r="I86" s="14" t="s">
        <v>36</v>
      </c>
      <c r="J86" s="14" t="s">
        <v>69</v>
      </c>
      <c r="K86" s="15"/>
      <c r="L86" s="15"/>
      <c r="M86" s="14" t="s">
        <v>27</v>
      </c>
      <c r="N86" s="14" t="s">
        <v>60</v>
      </c>
      <c r="O86" s="15"/>
      <c r="P86" s="15"/>
      <c r="Q86" s="14" t="s">
        <v>28</v>
      </c>
      <c r="R86" s="14" t="s">
        <v>61</v>
      </c>
      <c r="S86" s="15"/>
      <c r="T86" s="15"/>
      <c r="U86" s="14" t="s">
        <v>33</v>
      </c>
      <c r="V86" s="14" t="s">
        <v>66</v>
      </c>
      <c r="W86" s="15"/>
      <c r="X86" s="15"/>
      <c r="Y86" s="14" t="s">
        <v>34</v>
      </c>
      <c r="Z86" s="14" t="s">
        <v>67</v>
      </c>
      <c r="AA86" s="15"/>
    </row>
    <row r="87" spans="1:27" x14ac:dyDescent="0.35">
      <c r="A87" s="15">
        <v>4.9090909090909092</v>
      </c>
      <c r="B87" s="15">
        <v>2.9545454545454546</v>
      </c>
      <c r="C87" s="15">
        <f>AVERAGE(A87:B87)</f>
        <v>3.9318181818181817</v>
      </c>
      <c r="D87" s="15"/>
      <c r="E87" s="15">
        <v>32.090909090909093</v>
      </c>
      <c r="F87" s="15">
        <v>20.40909090909091</v>
      </c>
      <c r="G87" s="15">
        <f>AVERAGE(E87:F87)</f>
        <v>26.25</v>
      </c>
      <c r="H87" s="15"/>
      <c r="I87" s="15">
        <v>0.18181818181818182</v>
      </c>
      <c r="J87" s="15">
        <v>9.0909090909090912E-2</v>
      </c>
      <c r="K87" s="15">
        <f>AVERAGE(I87:J87)</f>
        <v>0.13636363636363635</v>
      </c>
      <c r="L87" s="15"/>
      <c r="M87" s="15">
        <v>3</v>
      </c>
      <c r="N87" s="15">
        <v>4</v>
      </c>
      <c r="O87" s="15">
        <f>AVERAGE(M87:N87)</f>
        <v>3.5</v>
      </c>
      <c r="P87" s="15"/>
      <c r="Q87" s="15">
        <v>9</v>
      </c>
      <c r="R87" s="15">
        <v>15</v>
      </c>
      <c r="S87" s="15">
        <f>AVERAGE(Q87:R87)</f>
        <v>12</v>
      </c>
      <c r="T87" s="15"/>
      <c r="U87" s="15">
        <v>4.8181818181818183</v>
      </c>
      <c r="V87" s="15">
        <v>8.6363636363636367</v>
      </c>
      <c r="W87" s="15">
        <f>AVERAGE(U87:V87)</f>
        <v>6.7272727272727275</v>
      </c>
      <c r="X87" s="15"/>
      <c r="Y87" s="15">
        <v>3.8181818181818179</v>
      </c>
      <c r="Z87" s="15">
        <v>5.7727272727272725</v>
      </c>
      <c r="AA87" s="15">
        <f>AVERAGE(Y87:Z87)</f>
        <v>4.795454545454545</v>
      </c>
    </row>
    <row r="88" spans="1:27" x14ac:dyDescent="0.35">
      <c r="A88" s="15">
        <v>4.9090909090909092</v>
      </c>
      <c r="B88" s="15">
        <v>2.9545454545454546</v>
      </c>
      <c r="C88" s="15">
        <f>AVERAGE(A88:B88)</f>
        <v>3.9318181818181817</v>
      </c>
      <c r="D88" s="15"/>
      <c r="E88" s="15">
        <v>32.090909090909093</v>
      </c>
      <c r="F88" s="15">
        <v>20.40909090909091</v>
      </c>
      <c r="G88" s="15">
        <f>AVERAGE(E88:F88)</f>
        <v>26.25</v>
      </c>
      <c r="H88" s="15"/>
      <c r="I88" s="15">
        <v>0.18181818181818182</v>
      </c>
      <c r="J88" s="15">
        <v>9.0909090909090912E-2</v>
      </c>
      <c r="K88" s="15">
        <f>AVERAGE(I88:J88)</f>
        <v>0.13636363636363635</v>
      </c>
      <c r="L88" s="15"/>
      <c r="M88" s="15">
        <v>3</v>
      </c>
      <c r="N88" s="15">
        <v>4</v>
      </c>
      <c r="O88" s="15">
        <f>AVERAGE(M88:N88)</f>
        <v>3.5</v>
      </c>
      <c r="P88" s="15"/>
      <c r="Q88" s="15">
        <v>9</v>
      </c>
      <c r="R88" s="15">
        <v>15</v>
      </c>
      <c r="S88" s="15">
        <f>AVERAGE(Q88:R88)</f>
        <v>12</v>
      </c>
      <c r="T88" s="15"/>
      <c r="U88" s="15">
        <v>4.454545454545455</v>
      </c>
      <c r="V88" s="15">
        <v>7.9090909090909092</v>
      </c>
      <c r="W88" s="15">
        <f>AVERAGE(U88:V88)</f>
        <v>6.1818181818181817</v>
      </c>
      <c r="X88" s="15"/>
      <c r="Y88" s="15">
        <v>3.4545454545454546</v>
      </c>
      <c r="Z88" s="15">
        <v>5.3181818181818183</v>
      </c>
      <c r="AA88" s="15">
        <f>AVERAGE(Y88:Z88)</f>
        <v>4.3863636363636367</v>
      </c>
    </row>
    <row r="89" spans="1:27" x14ac:dyDescent="0.35">
      <c r="A89" s="15">
        <v>4.9090909090909092</v>
      </c>
      <c r="B89" s="15">
        <v>2.9545454545454546</v>
      </c>
      <c r="C89" s="15">
        <f>AVERAGE(A89:B89)</f>
        <v>3.9318181818181817</v>
      </c>
      <c r="D89" s="15"/>
      <c r="E89" s="15">
        <v>32.090909090909093</v>
      </c>
      <c r="F89" s="15">
        <v>20.40909090909091</v>
      </c>
      <c r="G89" s="15">
        <f>AVERAGE(E89:F89)</f>
        <v>26.25</v>
      </c>
      <c r="H89" s="15"/>
      <c r="I89" s="15">
        <v>0.18181818181818182</v>
      </c>
      <c r="J89" s="15">
        <v>9.0909090909090912E-2</v>
      </c>
      <c r="K89" s="15">
        <f>AVERAGE(I89:J89)</f>
        <v>0.13636363636363635</v>
      </c>
      <c r="L89" s="15"/>
      <c r="M89" s="15">
        <v>3</v>
      </c>
      <c r="N89" s="15">
        <v>4</v>
      </c>
      <c r="O89" s="15">
        <f>AVERAGE(M89:N89)</f>
        <v>3.5</v>
      </c>
      <c r="P89" s="15"/>
      <c r="Q89" s="15">
        <v>9</v>
      </c>
      <c r="R89" s="15">
        <v>15</v>
      </c>
      <c r="S89" s="15">
        <f>AVERAGE(Q89:R89)</f>
        <v>12</v>
      </c>
      <c r="T89" s="15"/>
      <c r="U89" s="15">
        <v>4.0909090909090908</v>
      </c>
      <c r="V89" s="15">
        <v>7.1818181818181817</v>
      </c>
      <c r="W89" s="15">
        <f>AVERAGE(U89:V89)</f>
        <v>5.6363636363636367</v>
      </c>
      <c r="X89" s="15"/>
      <c r="Y89" s="15">
        <v>3.0909090909090908</v>
      </c>
      <c r="Z89" s="15">
        <v>4.8636363636363633</v>
      </c>
      <c r="AA89" s="15">
        <f>AVERAGE(Y89:Z89)</f>
        <v>3.9772727272727271</v>
      </c>
    </row>
    <row r="90" spans="1:27" x14ac:dyDescent="0.35">
      <c r="A90" s="15">
        <v>4.9090909090909092</v>
      </c>
      <c r="B90" s="15">
        <v>2.9545454545454546</v>
      </c>
      <c r="C90" s="15">
        <f>AVERAGE(A90:B90)</f>
        <v>3.9318181818181817</v>
      </c>
      <c r="D90" s="15"/>
      <c r="E90" s="15">
        <v>32.090909090909093</v>
      </c>
      <c r="F90" s="15">
        <v>20.40909090909091</v>
      </c>
      <c r="G90" s="15">
        <f>AVERAGE(E90:F90)</f>
        <v>26.25</v>
      </c>
      <c r="H90" s="15"/>
      <c r="I90" s="15">
        <v>0.18181818181818182</v>
      </c>
      <c r="J90" s="15">
        <v>9.0909090909090912E-2</v>
      </c>
      <c r="K90" s="15">
        <f>AVERAGE(I90:J90)</f>
        <v>0.13636363636363635</v>
      </c>
      <c r="L90" s="15"/>
      <c r="M90" s="15">
        <v>3</v>
      </c>
      <c r="N90" s="15">
        <v>4</v>
      </c>
      <c r="O90" s="15">
        <f>AVERAGE(M90:N90)</f>
        <v>3.5</v>
      </c>
      <c r="P90" s="15"/>
      <c r="Q90" s="15">
        <v>9</v>
      </c>
      <c r="R90" s="15">
        <v>15</v>
      </c>
      <c r="S90" s="15">
        <f>AVERAGE(Q90:R90)</f>
        <v>12</v>
      </c>
      <c r="T90" s="15"/>
      <c r="U90" s="15">
        <v>3.7272727272727271</v>
      </c>
      <c r="V90" s="15">
        <v>6.4545454545454541</v>
      </c>
      <c r="W90" s="15">
        <f>AVERAGE(U90:V90)</f>
        <v>5.0909090909090908</v>
      </c>
      <c r="X90" s="15"/>
      <c r="Y90" s="15">
        <v>2.7272727272727271</v>
      </c>
      <c r="Z90" s="15">
        <v>4.4090909090909092</v>
      </c>
      <c r="AA90" s="15">
        <f>AVERAGE(Y90:Z90)</f>
        <v>3.5681818181818183</v>
      </c>
    </row>
    <row r="91" spans="1:27" x14ac:dyDescent="0.35">
      <c r="A91" s="15">
        <v>4.7272727272727275</v>
      </c>
      <c r="B91" s="15">
        <v>2.8636363636363638</v>
      </c>
      <c r="C91" s="15">
        <f t="shared" ref="C91:C100" si="23">AVERAGE(A91:B91)</f>
        <v>3.7954545454545459</v>
      </c>
      <c r="D91" s="15"/>
      <c r="E91" s="15">
        <v>30.272727272727273</v>
      </c>
      <c r="F91" s="15">
        <v>19.227272727272727</v>
      </c>
      <c r="G91" s="15">
        <f t="shared" ref="G91:G98" si="24">AVERAGE(E91:F91)</f>
        <v>24.75</v>
      </c>
      <c r="H91" s="15"/>
      <c r="I91" s="15">
        <v>0.54545454545454541</v>
      </c>
      <c r="J91" s="15">
        <v>0.27272727272727271</v>
      </c>
      <c r="K91" s="15">
        <f t="shared" ref="K91:K100" si="25">AVERAGE(I91:J91)</f>
        <v>0.40909090909090906</v>
      </c>
      <c r="L91" s="15"/>
      <c r="M91" s="15">
        <v>3</v>
      </c>
      <c r="N91" s="15">
        <v>4</v>
      </c>
      <c r="O91" s="15">
        <f t="shared" ref="O91:O100" si="26">AVERAGE(M91:N91)</f>
        <v>3.5</v>
      </c>
      <c r="P91" s="15"/>
      <c r="Q91" s="15">
        <v>9</v>
      </c>
      <c r="R91" s="15">
        <v>15</v>
      </c>
      <c r="S91" s="15">
        <f t="shared" ref="S91:S100" si="27">AVERAGE(Q91:R91)</f>
        <v>12</v>
      </c>
      <c r="T91" s="15"/>
      <c r="U91" s="15">
        <v>3.3636363636363633</v>
      </c>
      <c r="V91" s="15">
        <v>5.7272727272727266</v>
      </c>
      <c r="W91" s="15">
        <f t="shared" ref="W91:W100" si="28">AVERAGE(U91:V91)</f>
        <v>4.545454545454545</v>
      </c>
      <c r="X91" s="15"/>
      <c r="Y91" s="15">
        <v>2.3636363636363633</v>
      </c>
      <c r="Z91" s="15">
        <v>3.9545454545454546</v>
      </c>
      <c r="AA91" s="15">
        <f t="shared" ref="AA91:AA100" si="29">AVERAGE(Y91:Z91)</f>
        <v>3.1590909090909092</v>
      </c>
    </row>
    <row r="92" spans="1:27" x14ac:dyDescent="0.35">
      <c r="A92" s="15">
        <v>4.5454545454545459</v>
      </c>
      <c r="B92" s="15">
        <v>2.7727272727272729</v>
      </c>
      <c r="C92" s="15">
        <f t="shared" si="23"/>
        <v>3.6590909090909092</v>
      </c>
      <c r="D92" s="15"/>
      <c r="E92" s="15">
        <v>28.454545454545453</v>
      </c>
      <c r="F92" s="15">
        <v>18.045454545454547</v>
      </c>
      <c r="G92" s="15">
        <f t="shared" si="24"/>
        <v>23.25</v>
      </c>
      <c r="H92" s="15"/>
      <c r="I92" s="15">
        <v>0.90909090909090906</v>
      </c>
      <c r="J92" s="15">
        <v>0.45454545454545453</v>
      </c>
      <c r="K92" s="15">
        <f t="shared" si="25"/>
        <v>0.68181818181818177</v>
      </c>
      <c r="L92" s="15"/>
      <c r="M92" s="15">
        <v>3</v>
      </c>
      <c r="N92" s="15">
        <v>4</v>
      </c>
      <c r="O92" s="15">
        <f t="shared" si="26"/>
        <v>3.5</v>
      </c>
      <c r="P92" s="15"/>
      <c r="Q92" s="15">
        <v>9</v>
      </c>
      <c r="R92" s="15">
        <v>15</v>
      </c>
      <c r="S92" s="15">
        <f t="shared" si="27"/>
        <v>12</v>
      </c>
      <c r="T92" s="15"/>
      <c r="U92" s="15">
        <v>3</v>
      </c>
      <c r="V92" s="15">
        <v>5</v>
      </c>
      <c r="W92" s="15">
        <f t="shared" si="28"/>
        <v>4</v>
      </c>
      <c r="X92" s="15"/>
      <c r="Y92" s="15">
        <v>2</v>
      </c>
      <c r="Z92" s="15">
        <v>3.5</v>
      </c>
      <c r="AA92" s="15">
        <f t="shared" si="29"/>
        <v>2.75</v>
      </c>
    </row>
    <row r="93" spans="1:27" x14ac:dyDescent="0.35">
      <c r="A93" s="15">
        <v>4.3636363636363633</v>
      </c>
      <c r="B93" s="15">
        <v>2.6818181818181817</v>
      </c>
      <c r="C93" s="15">
        <f t="shared" si="23"/>
        <v>3.5227272727272725</v>
      </c>
      <c r="D93" s="15"/>
      <c r="E93" s="15">
        <v>26.636363636363637</v>
      </c>
      <c r="F93" s="15">
        <v>16.863636363636363</v>
      </c>
      <c r="G93" s="15">
        <f t="shared" si="24"/>
        <v>21.75</v>
      </c>
      <c r="H93" s="15"/>
      <c r="I93" s="15">
        <v>1.2727272727272727</v>
      </c>
      <c r="J93" s="15">
        <v>0.63636363636363635</v>
      </c>
      <c r="K93" s="15">
        <f t="shared" si="25"/>
        <v>0.95454545454545459</v>
      </c>
      <c r="L93" s="15"/>
      <c r="M93" s="15">
        <v>3</v>
      </c>
      <c r="N93" s="15">
        <v>4</v>
      </c>
      <c r="O93" s="15">
        <f t="shared" si="26"/>
        <v>3.5</v>
      </c>
      <c r="P93" s="15"/>
      <c r="Q93" s="15">
        <v>9</v>
      </c>
      <c r="R93" s="15">
        <v>15</v>
      </c>
      <c r="S93" s="15">
        <f t="shared" si="27"/>
        <v>12</v>
      </c>
      <c r="T93" s="15"/>
      <c r="U93" s="15">
        <v>2.6363636363636362</v>
      </c>
      <c r="V93" s="15">
        <v>4.2727272727272725</v>
      </c>
      <c r="W93" s="15">
        <f t="shared" si="28"/>
        <v>3.4545454545454541</v>
      </c>
      <c r="X93" s="15"/>
      <c r="Y93" s="15">
        <v>1.6363636363636362</v>
      </c>
      <c r="Z93" s="15">
        <v>3.0454545454545454</v>
      </c>
      <c r="AA93" s="15">
        <f t="shared" si="29"/>
        <v>2.3409090909090908</v>
      </c>
    </row>
    <row r="94" spans="1:27" x14ac:dyDescent="0.35">
      <c r="A94" s="15">
        <v>4.1818181818181817</v>
      </c>
      <c r="B94" s="15">
        <v>2.5909090909090908</v>
      </c>
      <c r="C94" s="15">
        <f t="shared" si="23"/>
        <v>3.3863636363636362</v>
      </c>
      <c r="D94" s="15"/>
      <c r="E94" s="15">
        <v>24.81818181818182</v>
      </c>
      <c r="F94" s="15">
        <v>15.681818181818182</v>
      </c>
      <c r="G94" s="15">
        <f t="shared" si="24"/>
        <v>20.25</v>
      </c>
      <c r="H94" s="15"/>
      <c r="I94" s="15">
        <v>1.6363636363636362</v>
      </c>
      <c r="J94" s="15">
        <v>0.81818181818181812</v>
      </c>
      <c r="K94" s="15">
        <f t="shared" si="25"/>
        <v>1.2272727272727271</v>
      </c>
      <c r="L94" s="15"/>
      <c r="M94" s="15">
        <v>3</v>
      </c>
      <c r="N94" s="15">
        <v>4</v>
      </c>
      <c r="O94" s="15">
        <f t="shared" si="26"/>
        <v>3.5</v>
      </c>
      <c r="P94" s="15"/>
      <c r="Q94" s="15">
        <v>9</v>
      </c>
      <c r="R94" s="15">
        <v>15</v>
      </c>
      <c r="S94" s="15">
        <f t="shared" si="27"/>
        <v>12</v>
      </c>
      <c r="T94" s="15"/>
      <c r="U94" s="15">
        <v>2.2727272727272725</v>
      </c>
      <c r="V94" s="15">
        <v>3.5454545454545454</v>
      </c>
      <c r="W94" s="15">
        <f t="shared" si="28"/>
        <v>2.9090909090909092</v>
      </c>
      <c r="X94" s="15"/>
      <c r="Y94" s="15">
        <v>1.2727272727272727</v>
      </c>
      <c r="Z94" s="15">
        <v>2.5909090909090908</v>
      </c>
      <c r="AA94" s="15">
        <f t="shared" si="29"/>
        <v>1.9318181818181817</v>
      </c>
    </row>
    <row r="95" spans="1:27" x14ac:dyDescent="0.35">
      <c r="A95" s="15">
        <v>4</v>
      </c>
      <c r="B95" s="15">
        <v>2.5</v>
      </c>
      <c r="C95" s="15">
        <f t="shared" si="23"/>
        <v>3.25</v>
      </c>
      <c r="D95" s="15"/>
      <c r="E95" s="15">
        <v>23</v>
      </c>
      <c r="F95" s="15">
        <v>14.5</v>
      </c>
      <c r="G95" s="15">
        <f t="shared" si="24"/>
        <v>18.75</v>
      </c>
      <c r="H95" s="15"/>
      <c r="I95" s="15">
        <v>2</v>
      </c>
      <c r="J95" s="15">
        <v>1</v>
      </c>
      <c r="K95" s="15">
        <f t="shared" si="25"/>
        <v>1.5</v>
      </c>
      <c r="L95" s="15"/>
      <c r="M95" s="15">
        <v>3</v>
      </c>
      <c r="N95" s="15">
        <v>4</v>
      </c>
      <c r="O95" s="15">
        <f t="shared" si="26"/>
        <v>3.5</v>
      </c>
      <c r="P95" s="15"/>
      <c r="Q95" s="15">
        <v>9</v>
      </c>
      <c r="R95" s="15">
        <v>15</v>
      </c>
      <c r="S95" s="15">
        <f t="shared" si="27"/>
        <v>12</v>
      </c>
      <c r="T95" s="15"/>
      <c r="U95" s="15">
        <v>1.9090909090909092</v>
      </c>
      <c r="V95" s="15">
        <v>2.8181818181818183</v>
      </c>
      <c r="W95" s="15">
        <f t="shared" si="28"/>
        <v>2.3636363636363638</v>
      </c>
      <c r="X95" s="15"/>
      <c r="Y95" s="15">
        <v>0.90909090909090906</v>
      </c>
      <c r="Z95" s="15">
        <v>2.1363636363636367</v>
      </c>
      <c r="AA95" s="15">
        <f t="shared" si="29"/>
        <v>1.5227272727272729</v>
      </c>
    </row>
    <row r="96" spans="1:27" x14ac:dyDescent="0.35">
      <c r="A96" s="15">
        <v>3.8181818181818183</v>
      </c>
      <c r="B96" s="15">
        <v>2.4090909090909092</v>
      </c>
      <c r="C96" s="15">
        <f t="shared" si="23"/>
        <v>3.1136363636363638</v>
      </c>
      <c r="D96" s="15"/>
      <c r="E96" s="15">
        <v>21.18181818181818</v>
      </c>
      <c r="F96" s="15">
        <v>13.318181818181818</v>
      </c>
      <c r="G96" s="15">
        <f t="shared" si="24"/>
        <v>17.25</v>
      </c>
      <c r="H96" s="15"/>
      <c r="I96" s="15">
        <v>2.3636363636363633</v>
      </c>
      <c r="J96" s="15">
        <v>1.1818181818181817</v>
      </c>
      <c r="K96" s="15">
        <f t="shared" si="25"/>
        <v>1.7727272727272725</v>
      </c>
      <c r="L96" s="15"/>
      <c r="M96" s="15">
        <v>3</v>
      </c>
      <c r="N96" s="15">
        <v>4</v>
      </c>
      <c r="O96" s="15">
        <f t="shared" si="26"/>
        <v>3.5</v>
      </c>
      <c r="P96" s="15"/>
      <c r="Q96" s="15">
        <v>9</v>
      </c>
      <c r="R96" s="15">
        <v>15</v>
      </c>
      <c r="S96" s="15">
        <f t="shared" si="27"/>
        <v>12</v>
      </c>
      <c r="T96" s="15"/>
      <c r="U96" s="15">
        <v>1.5454545454545454</v>
      </c>
      <c r="V96" s="15">
        <v>2.0909090909090908</v>
      </c>
      <c r="W96" s="15">
        <f t="shared" si="28"/>
        <v>1.8181818181818181</v>
      </c>
      <c r="X96" s="15"/>
      <c r="Y96" s="15">
        <v>0.54545454545454541</v>
      </c>
      <c r="Z96" s="15">
        <v>1.6818181818181819</v>
      </c>
      <c r="AA96" s="15">
        <f t="shared" si="29"/>
        <v>1.1136363636363638</v>
      </c>
    </row>
    <row r="97" spans="1:27" x14ac:dyDescent="0.35">
      <c r="A97" s="15">
        <v>3.6363636363636367</v>
      </c>
      <c r="B97" s="15">
        <v>2.3181818181818183</v>
      </c>
      <c r="C97" s="15">
        <f t="shared" si="23"/>
        <v>2.9772727272727275</v>
      </c>
      <c r="D97" s="15"/>
      <c r="E97" s="15">
        <v>19.363636363636363</v>
      </c>
      <c r="F97" s="15">
        <v>12.136363636363637</v>
      </c>
      <c r="G97" s="15">
        <f t="shared" si="24"/>
        <v>15.75</v>
      </c>
      <c r="H97" s="15"/>
      <c r="I97" s="15">
        <v>2.7272727272727271</v>
      </c>
      <c r="J97" s="15">
        <v>1.3636363636363635</v>
      </c>
      <c r="K97" s="15">
        <f t="shared" si="25"/>
        <v>2.0454545454545454</v>
      </c>
      <c r="L97" s="15"/>
      <c r="M97" s="15">
        <v>3</v>
      </c>
      <c r="N97" s="15">
        <v>4</v>
      </c>
      <c r="O97" s="15">
        <f t="shared" si="26"/>
        <v>3.5</v>
      </c>
      <c r="P97" s="15"/>
      <c r="Q97" s="15">
        <v>9</v>
      </c>
      <c r="R97" s="15">
        <v>15</v>
      </c>
      <c r="S97" s="15">
        <f t="shared" si="27"/>
        <v>12</v>
      </c>
      <c r="T97" s="15"/>
      <c r="U97" s="15">
        <v>1.1818181818181819</v>
      </c>
      <c r="V97" s="15">
        <v>1.3636363636363638</v>
      </c>
      <c r="W97" s="15">
        <f t="shared" si="28"/>
        <v>1.2727272727272729</v>
      </c>
      <c r="X97" s="15"/>
      <c r="Y97" s="15">
        <v>0.18181818181818182</v>
      </c>
      <c r="Z97" s="15">
        <v>1.2272727272727273</v>
      </c>
      <c r="AA97" s="15">
        <f t="shared" si="29"/>
        <v>0.70454545454545459</v>
      </c>
    </row>
    <row r="98" spans="1:27" x14ac:dyDescent="0.35">
      <c r="A98" s="15">
        <v>3.4545454545454546</v>
      </c>
      <c r="B98" s="15">
        <v>2.2272727272727275</v>
      </c>
      <c r="C98" s="15">
        <f t="shared" si="23"/>
        <v>2.8409090909090908</v>
      </c>
      <c r="D98" s="15"/>
      <c r="E98" s="15">
        <v>17.545454545454547</v>
      </c>
      <c r="F98" s="15">
        <v>10.954545454545455</v>
      </c>
      <c r="G98" s="15">
        <f t="shared" si="24"/>
        <v>14.25</v>
      </c>
      <c r="H98" s="15"/>
      <c r="I98" s="15">
        <v>3.0909090909090908</v>
      </c>
      <c r="J98" s="15">
        <v>1.5454545454545454</v>
      </c>
      <c r="K98" s="15">
        <f t="shared" si="25"/>
        <v>2.3181818181818183</v>
      </c>
      <c r="L98" s="15"/>
      <c r="M98" s="15">
        <v>3</v>
      </c>
      <c r="N98" s="15">
        <v>4</v>
      </c>
      <c r="O98" s="15">
        <f t="shared" si="26"/>
        <v>3.5</v>
      </c>
      <c r="P98" s="15"/>
      <c r="Q98" s="15">
        <v>9</v>
      </c>
      <c r="R98" s="15">
        <v>15</v>
      </c>
      <c r="S98" s="15">
        <f t="shared" si="27"/>
        <v>12</v>
      </c>
      <c r="T98" s="15"/>
      <c r="U98" s="15">
        <v>1.1818181818181819</v>
      </c>
      <c r="V98" s="15">
        <v>1.3636363636363638</v>
      </c>
      <c r="W98" s="15">
        <f t="shared" si="28"/>
        <v>1.2727272727272729</v>
      </c>
      <c r="X98" s="15"/>
      <c r="Y98" s="15">
        <v>0.18181818181818182</v>
      </c>
      <c r="Z98" s="15">
        <v>1.2272727272727273</v>
      </c>
      <c r="AA98" s="15">
        <f t="shared" si="29"/>
        <v>0.70454545454545459</v>
      </c>
    </row>
    <row r="99" spans="1:27" x14ac:dyDescent="0.35">
      <c r="A99" s="15">
        <v>3.2727272727272725</v>
      </c>
      <c r="B99" s="15">
        <v>2.1363636363636362</v>
      </c>
      <c r="C99" s="15">
        <f t="shared" si="23"/>
        <v>2.7045454545454541</v>
      </c>
      <c r="D99" s="15"/>
      <c r="E99" s="15">
        <v>15.727272727272727</v>
      </c>
      <c r="F99" s="15">
        <v>9.7727272727272734</v>
      </c>
      <c r="G99" s="15">
        <f>AVERAGE(E99:F99)</f>
        <v>12.75</v>
      </c>
      <c r="H99" s="15"/>
      <c r="I99" s="15">
        <v>3.4545454545454546</v>
      </c>
      <c r="J99" s="15">
        <v>1.7272727272727273</v>
      </c>
      <c r="K99" s="15">
        <f t="shared" si="25"/>
        <v>2.5909090909090908</v>
      </c>
      <c r="L99" s="15"/>
      <c r="M99" s="15">
        <v>3</v>
      </c>
      <c r="N99" s="15">
        <v>4</v>
      </c>
      <c r="O99" s="15">
        <f t="shared" si="26"/>
        <v>3.5</v>
      </c>
      <c r="P99" s="15"/>
      <c r="Q99" s="15">
        <v>9</v>
      </c>
      <c r="R99" s="15">
        <v>15</v>
      </c>
      <c r="S99" s="15">
        <f t="shared" si="27"/>
        <v>12</v>
      </c>
      <c r="T99" s="15"/>
      <c r="U99" s="15">
        <v>1.1818181818181819</v>
      </c>
      <c r="V99" s="15">
        <v>1.3636363636363638</v>
      </c>
      <c r="W99" s="15">
        <f t="shared" si="28"/>
        <v>1.2727272727272729</v>
      </c>
      <c r="X99" s="15"/>
      <c r="Y99" s="15">
        <v>0.18181818181818182</v>
      </c>
      <c r="Z99" s="15">
        <v>1.2272727272727273</v>
      </c>
      <c r="AA99" s="15">
        <f t="shared" si="29"/>
        <v>0.70454545454545459</v>
      </c>
    </row>
    <row r="100" spans="1:27" x14ac:dyDescent="0.35">
      <c r="A100" s="15">
        <v>3.0909090909090908</v>
      </c>
      <c r="B100" s="15">
        <v>2.0454545454545454</v>
      </c>
      <c r="C100" s="15">
        <f t="shared" si="23"/>
        <v>2.5681818181818183</v>
      </c>
      <c r="D100" s="15"/>
      <c r="E100" s="15">
        <v>13.90909090909091</v>
      </c>
      <c r="F100" s="15">
        <v>8.5909090909090917</v>
      </c>
      <c r="G100" s="15">
        <f>AVERAGE(E100:F100)</f>
        <v>11.25</v>
      </c>
      <c r="H100" s="15"/>
      <c r="I100" s="15">
        <v>3.8181818181818179</v>
      </c>
      <c r="J100" s="15">
        <v>1.9090909090909089</v>
      </c>
      <c r="K100" s="15">
        <f t="shared" si="25"/>
        <v>2.8636363636363633</v>
      </c>
      <c r="L100" s="15"/>
      <c r="M100" s="15">
        <v>3</v>
      </c>
      <c r="N100" s="15">
        <v>4</v>
      </c>
      <c r="O100" s="15">
        <f t="shared" si="26"/>
        <v>3.5</v>
      </c>
      <c r="P100" s="15"/>
      <c r="Q100" s="15">
        <v>9</v>
      </c>
      <c r="R100" s="15">
        <v>15</v>
      </c>
      <c r="S100" s="15">
        <f t="shared" si="27"/>
        <v>12</v>
      </c>
      <c r="T100" s="15"/>
      <c r="U100" s="15">
        <v>1.1818181818181819</v>
      </c>
      <c r="V100" s="15">
        <v>1.3636363636363638</v>
      </c>
      <c r="W100" s="15">
        <f t="shared" si="28"/>
        <v>1.2727272727272729</v>
      </c>
      <c r="X100" s="15"/>
      <c r="Y100" s="15">
        <v>0.18181818181818182</v>
      </c>
      <c r="Z100" s="15">
        <v>1.2272727272727273</v>
      </c>
      <c r="AA100" s="15">
        <f t="shared" si="29"/>
        <v>0.70454545454545459</v>
      </c>
    </row>
    <row r="101" spans="1:27" ht="15" thickBot="1" x14ac:dyDescent="0.4"/>
    <row r="102" spans="1:27" ht="15" thickBot="1" x14ac:dyDescent="0.4">
      <c r="A102" s="16"/>
      <c r="B102" s="17"/>
      <c r="C102" s="18" t="s">
        <v>97</v>
      </c>
      <c r="D102" s="19"/>
      <c r="H102">
        <v>14</v>
      </c>
      <c r="I102" s="15">
        <v>3.8181818181818179</v>
      </c>
      <c r="J102" s="15">
        <v>5.7727272727272725</v>
      </c>
      <c r="K102" s="15"/>
    </row>
    <row r="103" spans="1:27" x14ac:dyDescent="0.35">
      <c r="A103" s="20"/>
      <c r="B103" s="21"/>
      <c r="C103" s="22" t="s">
        <v>98</v>
      </c>
      <c r="D103" s="23">
        <v>0.7</v>
      </c>
      <c r="H103">
        <v>13</v>
      </c>
      <c r="I103" s="15">
        <v>3.4545454545454546</v>
      </c>
      <c r="J103" s="15">
        <v>5.3181818181818183</v>
      </c>
      <c r="K103" s="15"/>
    </row>
    <row r="104" spans="1:27" x14ac:dyDescent="0.35">
      <c r="A104" s="20"/>
      <c r="B104" s="21"/>
      <c r="C104" s="22" t="s">
        <v>99</v>
      </c>
      <c r="D104" s="24">
        <v>0.55000000000000004</v>
      </c>
      <c r="H104">
        <v>12</v>
      </c>
      <c r="I104" s="15">
        <v>3.0909090909090908</v>
      </c>
      <c r="J104" s="15">
        <v>4.8636363636363633</v>
      </c>
      <c r="K104" s="15"/>
    </row>
    <row r="105" spans="1:27" x14ac:dyDescent="0.35">
      <c r="A105" s="20"/>
      <c r="B105" s="21"/>
      <c r="C105" s="22" t="s">
        <v>100</v>
      </c>
      <c r="D105" s="24">
        <v>0.45</v>
      </c>
      <c r="H105">
        <v>11</v>
      </c>
      <c r="I105" s="15">
        <v>2.7272727272727271</v>
      </c>
      <c r="J105" s="15">
        <v>4.4090909090909092</v>
      </c>
      <c r="K105" s="15"/>
    </row>
    <row r="106" spans="1:27" ht="15" thickBot="1" x14ac:dyDescent="0.4">
      <c r="A106" s="25"/>
      <c r="B106" s="26"/>
      <c r="C106" s="27" t="s">
        <v>101</v>
      </c>
      <c r="D106" s="28">
        <v>0.4</v>
      </c>
      <c r="H106">
        <v>10</v>
      </c>
      <c r="I106" s="15">
        <v>2.3636363636363633</v>
      </c>
      <c r="J106" s="15">
        <v>3.9545454545454546</v>
      </c>
      <c r="K106" s="15"/>
    </row>
    <row r="107" spans="1:27" x14ac:dyDescent="0.35">
      <c r="H107">
        <v>9</v>
      </c>
      <c r="I107" s="15">
        <v>2</v>
      </c>
      <c r="J107" s="15">
        <v>3.5</v>
      </c>
      <c r="K107" s="15"/>
    </row>
    <row r="108" spans="1:27" x14ac:dyDescent="0.35">
      <c r="H108">
        <v>8</v>
      </c>
      <c r="I108" s="15">
        <v>1.6363636363636362</v>
      </c>
      <c r="J108" s="15">
        <v>3.0454545454545454</v>
      </c>
      <c r="K108" s="15"/>
    </row>
    <row r="109" spans="1:27" ht="15" thickBot="1" x14ac:dyDescent="0.4">
      <c r="A109" t="s">
        <v>102</v>
      </c>
      <c r="H109">
        <v>7</v>
      </c>
      <c r="I109" s="15">
        <v>1.2727272727272727</v>
      </c>
      <c r="J109" s="15">
        <v>2.5909090909090908</v>
      </c>
      <c r="K109" s="15"/>
    </row>
    <row r="110" spans="1:27" x14ac:dyDescent="0.35">
      <c r="A110" s="29" t="s">
        <v>98</v>
      </c>
      <c r="B110" s="30">
        <v>1</v>
      </c>
      <c r="D110" t="s">
        <v>103</v>
      </c>
      <c r="H110">
        <v>6</v>
      </c>
      <c r="I110" s="15">
        <v>0.90909090909090906</v>
      </c>
      <c r="J110" s="15">
        <v>2.1363636363636367</v>
      </c>
      <c r="K110" s="15"/>
    </row>
    <row r="111" spans="1:27" x14ac:dyDescent="0.35">
      <c r="A111" s="20" t="s">
        <v>99</v>
      </c>
      <c r="B111" s="31">
        <v>1.8</v>
      </c>
      <c r="D111" t="s">
        <v>104</v>
      </c>
      <c r="H111">
        <v>5</v>
      </c>
      <c r="I111" s="15">
        <v>0.54545454545454541</v>
      </c>
      <c r="J111" s="15">
        <v>1.6818181818181819</v>
      </c>
      <c r="K111" s="15"/>
    </row>
    <row r="112" spans="1:27" x14ac:dyDescent="0.35">
      <c r="A112" s="20" t="s">
        <v>100</v>
      </c>
      <c r="B112" s="31">
        <v>2.6</v>
      </c>
      <c r="H112">
        <v>4</v>
      </c>
      <c r="I112" s="15">
        <v>0.18181818181818182</v>
      </c>
      <c r="J112" s="15">
        <v>1.2272727272727273</v>
      </c>
      <c r="K112" s="15"/>
    </row>
    <row r="113" spans="1:11" ht="15" thickBot="1" x14ac:dyDescent="0.4">
      <c r="A113" s="25" t="s">
        <v>105</v>
      </c>
      <c r="B113" s="32">
        <v>5.5</v>
      </c>
      <c r="H113">
        <v>3</v>
      </c>
      <c r="I113" s="15">
        <v>0.18181818181818182</v>
      </c>
      <c r="J113" s="15">
        <v>1.2272727272727273</v>
      </c>
      <c r="K113" s="15"/>
    </row>
    <row r="114" spans="1:11" x14ac:dyDescent="0.35">
      <c r="H114">
        <v>2</v>
      </c>
      <c r="I114" s="15">
        <v>0.18181818181818182</v>
      </c>
      <c r="J114" s="15">
        <v>1.2272727272727273</v>
      </c>
    </row>
    <row r="115" spans="1:11" ht="15" thickBot="1" x14ac:dyDescent="0.4">
      <c r="A115" t="s">
        <v>106</v>
      </c>
      <c r="H115">
        <v>1</v>
      </c>
      <c r="I115" s="15">
        <v>0.18181818181818182</v>
      </c>
      <c r="J115" s="15">
        <v>1.2272727272727273</v>
      </c>
    </row>
    <row r="116" spans="1:11" x14ac:dyDescent="0.35">
      <c r="A116" s="29" t="s">
        <v>98</v>
      </c>
      <c r="B116" s="30">
        <v>1</v>
      </c>
      <c r="D116" t="s">
        <v>107</v>
      </c>
    </row>
    <row r="117" spans="1:11" x14ac:dyDescent="0.35">
      <c r="A117" s="20" t="s">
        <v>99</v>
      </c>
      <c r="B117" s="31">
        <v>1.75</v>
      </c>
      <c r="D117" t="s">
        <v>108</v>
      </c>
    </row>
    <row r="118" spans="1:11" x14ac:dyDescent="0.35">
      <c r="A118" s="20" t="s">
        <v>100</v>
      </c>
      <c r="B118" s="31">
        <v>2.2999999999999998</v>
      </c>
      <c r="D118" t="s">
        <v>109</v>
      </c>
    </row>
    <row r="119" spans="1:11" ht="15" thickBot="1" x14ac:dyDescent="0.4">
      <c r="A119" s="25" t="s">
        <v>105</v>
      </c>
      <c r="B119" s="32">
        <v>2.66</v>
      </c>
      <c r="D119" t="s">
        <v>110</v>
      </c>
    </row>
    <row r="120" spans="1:11" x14ac:dyDescent="0.35">
      <c r="D120" s="33" t="s">
        <v>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activeCell="AD33" sqref="AD33"/>
    </sheetView>
  </sheetViews>
  <sheetFormatPr defaultRowHeight="14.5" x14ac:dyDescent="0.35"/>
  <cols>
    <col min="1" max="1" width="20.26953125" bestFit="1" customWidth="1"/>
    <col min="2" max="2" width="12.6328125" bestFit="1" customWidth="1"/>
    <col min="3" max="3" width="6.81640625" bestFit="1" customWidth="1"/>
    <col min="4" max="4" width="6.6328125" customWidth="1"/>
    <col min="10" max="10" width="36" customWidth="1"/>
    <col min="11" max="11" width="9.7265625" customWidth="1"/>
    <col min="12" max="12" width="9" customWidth="1"/>
    <col min="13" max="13" width="38.54296875" bestFit="1" customWidth="1"/>
    <col min="14" max="14" width="13.54296875" bestFit="1" customWidth="1"/>
    <col min="15" max="16" width="12.1796875" bestFit="1" customWidth="1"/>
    <col min="19" max="19" width="22.1796875" customWidth="1"/>
    <col min="20" max="23" width="12.54296875" bestFit="1" customWidth="1"/>
    <col min="25" max="25" width="13.6328125" customWidth="1"/>
    <col min="26" max="26" width="32" customWidth="1"/>
    <col min="27" max="29" width="13.08984375" bestFit="1" customWidth="1"/>
    <col min="30" max="30" width="23.453125" customWidth="1"/>
  </cols>
  <sheetData>
    <row r="1" spans="1:32" ht="29" x14ac:dyDescent="0.35">
      <c r="B1" s="34" t="s">
        <v>112</v>
      </c>
      <c r="C1" s="35"/>
      <c r="D1" s="35"/>
      <c r="E1" s="34" t="s">
        <v>113</v>
      </c>
      <c r="F1" s="35"/>
      <c r="G1" s="35"/>
      <c r="J1" s="36" t="s">
        <v>114</v>
      </c>
      <c r="M1" s="33" t="s">
        <v>115</v>
      </c>
      <c r="S1" s="33" t="s">
        <v>116</v>
      </c>
      <c r="Z1" s="37" t="s">
        <v>117</v>
      </c>
      <c r="AD1" s="33" t="s">
        <v>118</v>
      </c>
    </row>
    <row r="2" spans="1:32" x14ac:dyDescent="0.35">
      <c r="A2" s="34" t="s">
        <v>119</v>
      </c>
      <c r="B2" s="38" t="s">
        <v>8</v>
      </c>
      <c r="C2" s="38" t="s">
        <v>120</v>
      </c>
      <c r="D2" s="38" t="s">
        <v>9</v>
      </c>
      <c r="E2" s="38" t="s">
        <v>8</v>
      </c>
      <c r="F2" s="38" t="s">
        <v>120</v>
      </c>
      <c r="G2" s="38" t="s">
        <v>9</v>
      </c>
      <c r="J2" s="39">
        <v>0.16900000000000001</v>
      </c>
      <c r="M2" s="34" t="s">
        <v>121</v>
      </c>
      <c r="N2" s="34" t="s">
        <v>122</v>
      </c>
      <c r="O2" s="34" t="s">
        <v>123</v>
      </c>
      <c r="P2" s="34" t="s">
        <v>124</v>
      </c>
      <c r="T2" s="33" t="s">
        <v>125</v>
      </c>
      <c r="U2" s="33"/>
      <c r="V2" s="33" t="s">
        <v>126</v>
      </c>
      <c r="W2" s="33"/>
      <c r="Z2" s="40">
        <v>0.16</v>
      </c>
      <c r="AD2" t="s">
        <v>127</v>
      </c>
      <c r="AE2">
        <v>0.87</v>
      </c>
    </row>
    <row r="3" spans="1:32" x14ac:dyDescent="0.35">
      <c r="A3" s="35" t="s">
        <v>128</v>
      </c>
      <c r="B3" s="39">
        <v>0.72499999999999998</v>
      </c>
      <c r="C3" s="39">
        <v>0.60099999999999998</v>
      </c>
      <c r="D3" s="41">
        <v>0.85</v>
      </c>
      <c r="E3" s="41">
        <v>0.32</v>
      </c>
      <c r="F3" s="39">
        <v>0.111</v>
      </c>
      <c r="G3" s="39">
        <v>0.52800000000000002</v>
      </c>
      <c r="J3" s="42" t="s">
        <v>129</v>
      </c>
      <c r="M3" s="35" t="s">
        <v>130</v>
      </c>
      <c r="N3" s="40">
        <v>0.27300000000000002</v>
      </c>
      <c r="O3" s="35">
        <v>0.19</v>
      </c>
      <c r="P3" s="35">
        <v>0.81</v>
      </c>
      <c r="S3" s="43" t="s">
        <v>131</v>
      </c>
      <c r="T3" s="38" t="s">
        <v>132</v>
      </c>
      <c r="U3" s="38" t="s">
        <v>133</v>
      </c>
      <c r="V3" s="38" t="s">
        <v>132</v>
      </c>
      <c r="W3" s="38" t="s">
        <v>133</v>
      </c>
      <c r="Z3" s="42" t="s">
        <v>134</v>
      </c>
      <c r="AD3" t="s">
        <v>135</v>
      </c>
      <c r="AE3">
        <v>2014</v>
      </c>
    </row>
    <row r="4" spans="1:32" x14ac:dyDescent="0.35">
      <c r="A4" s="35" t="s">
        <v>136</v>
      </c>
      <c r="B4" s="39">
        <v>0.77400000000000002</v>
      </c>
      <c r="C4" s="39">
        <v>0.61799999999999999</v>
      </c>
      <c r="D4" s="39">
        <v>0.92900000000000005</v>
      </c>
      <c r="E4" s="35">
        <v>38.1</v>
      </c>
      <c r="F4" s="39">
        <v>8.4000000000000005E-2</v>
      </c>
      <c r="G4" s="39">
        <v>0.67800000000000005</v>
      </c>
      <c r="M4" s="35" t="s">
        <v>137</v>
      </c>
      <c r="N4" s="35">
        <v>0.187</v>
      </c>
      <c r="O4" s="35">
        <v>0.44</v>
      </c>
      <c r="P4" s="35">
        <v>0.56000000000000005</v>
      </c>
      <c r="S4" s="38" t="s">
        <v>138</v>
      </c>
      <c r="T4" s="40">
        <v>0.91</v>
      </c>
      <c r="U4" s="40">
        <v>0.95</v>
      </c>
      <c r="V4" s="35">
        <v>0.88</v>
      </c>
      <c r="W4" s="35">
        <v>0.89</v>
      </c>
      <c r="AD4" t="s">
        <v>139</v>
      </c>
      <c r="AE4">
        <v>650</v>
      </c>
    </row>
    <row r="5" spans="1:32" x14ac:dyDescent="0.35">
      <c r="A5" s="42" t="s">
        <v>140</v>
      </c>
      <c r="M5" s="35" t="s">
        <v>141</v>
      </c>
      <c r="N5" s="35">
        <v>0.14699999999999999</v>
      </c>
      <c r="O5" s="35">
        <v>0.09</v>
      </c>
      <c r="P5" s="35">
        <v>0.91</v>
      </c>
      <c r="S5" s="38" t="s">
        <v>142</v>
      </c>
      <c r="T5" s="40">
        <v>0.83</v>
      </c>
      <c r="U5" s="40">
        <v>0.91</v>
      </c>
      <c r="V5" s="35">
        <v>0.91</v>
      </c>
      <c r="W5" s="35">
        <v>0.89</v>
      </c>
      <c r="Z5" s="33" t="s">
        <v>143</v>
      </c>
    </row>
    <row r="6" spans="1:32" x14ac:dyDescent="0.35">
      <c r="B6" s="44"/>
      <c r="M6" s="35" t="s">
        <v>144</v>
      </c>
      <c r="N6" s="35">
        <v>0.38</v>
      </c>
      <c r="O6" s="45">
        <v>0.26</v>
      </c>
      <c r="P6" s="35">
        <v>0.74</v>
      </c>
      <c r="S6" s="38" t="s">
        <v>145</v>
      </c>
      <c r="T6" s="35">
        <v>0.71</v>
      </c>
      <c r="U6" s="35">
        <v>0.78</v>
      </c>
      <c r="V6" s="35">
        <v>0.97</v>
      </c>
      <c r="W6" s="35">
        <v>0.97</v>
      </c>
      <c r="Y6" s="34" t="s">
        <v>131</v>
      </c>
      <c r="Z6" s="38" t="s">
        <v>146</v>
      </c>
      <c r="AA6" s="38" t="s">
        <v>147</v>
      </c>
    </row>
    <row r="7" spans="1:32" x14ac:dyDescent="0.35">
      <c r="M7" s="42" t="s">
        <v>148</v>
      </c>
      <c r="S7" s="38" t="s">
        <v>149</v>
      </c>
      <c r="T7" s="35">
        <v>0.76</v>
      </c>
      <c r="U7" s="35">
        <v>0.84</v>
      </c>
      <c r="V7" s="35">
        <v>0.86</v>
      </c>
      <c r="W7" s="35">
        <v>0.87</v>
      </c>
      <c r="Y7" s="38" t="s">
        <v>150</v>
      </c>
      <c r="Z7" s="40">
        <f>1/5</f>
        <v>0.2</v>
      </c>
      <c r="AA7" s="40">
        <f>1/10</f>
        <v>0.1</v>
      </c>
    </row>
    <row r="8" spans="1:32" x14ac:dyDescent="0.35">
      <c r="S8" s="42" t="s">
        <v>151</v>
      </c>
      <c r="Y8" s="38" t="s">
        <v>152</v>
      </c>
      <c r="Z8" s="40">
        <f>1/3</f>
        <v>0.33333333333333331</v>
      </c>
      <c r="AA8" s="40">
        <f>1/5</f>
        <v>0.2</v>
      </c>
      <c r="AD8" t="s">
        <v>153</v>
      </c>
      <c r="AE8">
        <v>650</v>
      </c>
      <c r="AF8" t="s">
        <v>154</v>
      </c>
    </row>
    <row r="9" spans="1:32" x14ac:dyDescent="0.35">
      <c r="Y9" s="42" t="s">
        <v>155</v>
      </c>
      <c r="AD9" t="s">
        <v>156</v>
      </c>
    </row>
    <row r="10" spans="1:32" x14ac:dyDescent="0.35">
      <c r="AD10" t="s">
        <v>157</v>
      </c>
    </row>
    <row r="11" spans="1:32" x14ac:dyDescent="0.35">
      <c r="S11" s="33" t="s">
        <v>158</v>
      </c>
      <c r="Z11" s="46" t="s">
        <v>159</v>
      </c>
      <c r="AD11" t="s">
        <v>160</v>
      </c>
    </row>
    <row r="12" spans="1:32" x14ac:dyDescent="0.35">
      <c r="K12" s="44"/>
      <c r="T12" s="33" t="s">
        <v>125</v>
      </c>
      <c r="U12" s="33"/>
      <c r="V12" s="33" t="s">
        <v>126</v>
      </c>
      <c r="W12" s="33"/>
      <c r="Y12" s="38" t="s">
        <v>161</v>
      </c>
      <c r="Z12" s="40">
        <v>25</v>
      </c>
    </row>
    <row r="13" spans="1:32" x14ac:dyDescent="0.35">
      <c r="S13" s="43" t="s">
        <v>131</v>
      </c>
      <c r="T13" s="38" t="s">
        <v>132</v>
      </c>
      <c r="U13" s="38" t="s">
        <v>133</v>
      </c>
      <c r="V13" s="38" t="s">
        <v>132</v>
      </c>
      <c r="W13" s="38" t="s">
        <v>133</v>
      </c>
      <c r="Y13" s="38" t="s">
        <v>162</v>
      </c>
      <c r="Z13" s="40">
        <v>55</v>
      </c>
    </row>
    <row r="14" spans="1:32" x14ac:dyDescent="0.35">
      <c r="S14" s="38" t="s">
        <v>138</v>
      </c>
      <c r="T14" s="40">
        <v>0.88</v>
      </c>
      <c r="U14" s="40">
        <v>0.8</v>
      </c>
      <c r="V14" s="35">
        <v>0.88</v>
      </c>
      <c r="W14" s="35">
        <v>0.82</v>
      </c>
    </row>
    <row r="15" spans="1:32" x14ac:dyDescent="0.35">
      <c r="S15" s="38" t="s">
        <v>142</v>
      </c>
      <c r="T15" s="40">
        <v>0.77</v>
      </c>
      <c r="U15" s="40"/>
      <c r="V15" s="35">
        <v>0.87</v>
      </c>
      <c r="W15" s="35"/>
    </row>
    <row r="16" spans="1:32" x14ac:dyDescent="0.35">
      <c r="S16" s="38" t="s">
        <v>145</v>
      </c>
      <c r="T16" s="35">
        <v>0.7</v>
      </c>
      <c r="U16" s="35"/>
      <c r="V16" s="35">
        <v>0.95</v>
      </c>
      <c r="W16" s="35"/>
    </row>
    <row r="17" spans="19:23" x14ac:dyDescent="0.35">
      <c r="S17" s="38" t="s">
        <v>149</v>
      </c>
      <c r="T17" s="35">
        <v>0.75</v>
      </c>
      <c r="U17" s="35">
        <v>0.42</v>
      </c>
      <c r="V17" s="35">
        <v>0.86</v>
      </c>
      <c r="W17" s="35">
        <v>0.81</v>
      </c>
    </row>
    <row r="18" spans="19:23" x14ac:dyDescent="0.35">
      <c r="S18" s="42" t="s">
        <v>151</v>
      </c>
    </row>
    <row r="20" spans="19:23" x14ac:dyDescent="0.35">
      <c r="S20" s="33" t="s">
        <v>163</v>
      </c>
    </row>
    <row r="21" spans="19:23" x14ac:dyDescent="0.35">
      <c r="T21" s="33" t="s">
        <v>125</v>
      </c>
      <c r="U21" s="33"/>
      <c r="V21" s="33" t="s">
        <v>126</v>
      </c>
      <c r="W21" s="33"/>
    </row>
    <row r="22" spans="19:23" x14ac:dyDescent="0.35">
      <c r="S22" s="43" t="s">
        <v>131</v>
      </c>
      <c r="T22" s="38" t="s">
        <v>132</v>
      </c>
      <c r="U22" s="38" t="s">
        <v>133</v>
      </c>
      <c r="V22" s="38" t="s">
        <v>132</v>
      </c>
      <c r="W22" s="38" t="s">
        <v>133</v>
      </c>
    </row>
    <row r="23" spans="19:23" x14ac:dyDescent="0.35">
      <c r="S23" s="38" t="s">
        <v>138</v>
      </c>
      <c r="T23" s="35">
        <v>0.91</v>
      </c>
      <c r="U23" s="35">
        <v>0.96</v>
      </c>
      <c r="V23" s="35">
        <v>0.57999999999999996</v>
      </c>
      <c r="W23" s="35">
        <v>0.46</v>
      </c>
    </row>
    <row r="24" spans="19:23" x14ac:dyDescent="0.35">
      <c r="S24" s="38" t="s">
        <v>142</v>
      </c>
      <c r="T24" s="35">
        <v>0.85</v>
      </c>
      <c r="U24" s="35"/>
      <c r="V24" s="35">
        <v>0.69</v>
      </c>
      <c r="W24" s="35"/>
    </row>
    <row r="25" spans="19:23" x14ac:dyDescent="0.35">
      <c r="S25" s="38" t="s">
        <v>149</v>
      </c>
      <c r="T25" s="35">
        <v>0.84</v>
      </c>
      <c r="U25" s="35">
        <v>0.85</v>
      </c>
      <c r="V25" s="35">
        <v>0.56000000000000005</v>
      </c>
      <c r="W25" s="35">
        <v>0.45</v>
      </c>
    </row>
    <row r="26" spans="19:23" x14ac:dyDescent="0.35">
      <c r="S26" s="42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18" sqref="J18"/>
    </sheetView>
  </sheetViews>
  <sheetFormatPr defaultRowHeight="14.5" x14ac:dyDescent="0.35"/>
  <cols>
    <col min="2" max="2" width="11.81640625" customWidth="1"/>
    <col min="5" max="5" width="10.08984375" customWidth="1"/>
    <col min="6" max="7" width="16.453125" bestFit="1" customWidth="1"/>
    <col min="10" max="10" width="26.90625" bestFit="1" customWidth="1"/>
  </cols>
  <sheetData>
    <row r="1" spans="1:21" x14ac:dyDescent="0.35">
      <c r="A1" t="s">
        <v>164</v>
      </c>
      <c r="G1" t="s">
        <v>165</v>
      </c>
      <c r="J1" t="s">
        <v>166</v>
      </c>
      <c r="N1" t="s">
        <v>167</v>
      </c>
      <c r="T1" t="s">
        <v>168</v>
      </c>
    </row>
    <row r="2" spans="1:21" x14ac:dyDescent="0.35">
      <c r="A2" s="35" t="s">
        <v>169</v>
      </c>
      <c r="B2" s="35" t="s">
        <v>170</v>
      </c>
      <c r="C2" s="47" t="s">
        <v>171</v>
      </c>
      <c r="D2" s="47" t="s">
        <v>172</v>
      </c>
      <c r="E2" s="47" t="s">
        <v>173</v>
      </c>
      <c r="G2" s="35" t="s">
        <v>174</v>
      </c>
      <c r="H2" s="40">
        <v>0.02</v>
      </c>
      <c r="J2" s="35" t="s">
        <v>171</v>
      </c>
      <c r="K2" s="40">
        <v>1.7399999999999999E-2</v>
      </c>
      <c r="N2" s="34" t="s">
        <v>175</v>
      </c>
      <c r="O2" s="34" t="s">
        <v>176</v>
      </c>
      <c r="P2" s="34" t="s">
        <v>120</v>
      </c>
      <c r="Q2" s="34" t="s">
        <v>9</v>
      </c>
      <c r="T2" s="43" t="s">
        <v>177</v>
      </c>
      <c r="U2" s="34" t="s">
        <v>178</v>
      </c>
    </row>
    <row r="3" spans="1:21" x14ac:dyDescent="0.35">
      <c r="A3" s="47">
        <v>1</v>
      </c>
      <c r="B3" s="40">
        <f>1</f>
        <v>1</v>
      </c>
      <c r="C3" s="40">
        <v>1.6000000000000001E-3</v>
      </c>
      <c r="D3" s="40">
        <v>9.4999999999999998E-3</v>
      </c>
      <c r="E3" s="40">
        <v>2.93E-2</v>
      </c>
      <c r="G3" s="35" t="s">
        <v>179</v>
      </c>
      <c r="H3" s="40">
        <v>2.5000000000000001E-2</v>
      </c>
      <c r="J3" s="35" t="s">
        <v>172</v>
      </c>
      <c r="K3" s="40">
        <v>7.3499999999999996E-2</v>
      </c>
      <c r="N3" s="35" t="s">
        <v>180</v>
      </c>
      <c r="O3" s="35">
        <v>4.03</v>
      </c>
      <c r="P3" s="35">
        <v>1.46</v>
      </c>
      <c r="Q3" s="35">
        <v>11.1</v>
      </c>
      <c r="T3" s="48" t="s">
        <v>181</v>
      </c>
      <c r="U3" s="35">
        <v>21.7</v>
      </c>
    </row>
    <row r="4" spans="1:21" x14ac:dyDescent="0.35">
      <c r="A4" s="47" t="s">
        <v>182</v>
      </c>
      <c r="B4" s="40">
        <f>3-2</f>
        <v>1</v>
      </c>
      <c r="C4" s="40">
        <v>1.4E-3</v>
      </c>
      <c r="D4" s="40">
        <v>7.7999999999999996E-3</v>
      </c>
      <c r="E4" s="40">
        <v>1.95E-2</v>
      </c>
      <c r="J4" s="35" t="s">
        <v>173</v>
      </c>
      <c r="K4" s="40">
        <v>0.17460000000000001</v>
      </c>
      <c r="N4" s="35" t="s">
        <v>183</v>
      </c>
      <c r="O4" s="35">
        <v>2.44</v>
      </c>
      <c r="P4" s="35">
        <v>1.3</v>
      </c>
      <c r="Q4" s="35">
        <v>4.55</v>
      </c>
      <c r="T4" s="49" t="s">
        <v>147</v>
      </c>
      <c r="U4" s="35">
        <v>30.5</v>
      </c>
    </row>
    <row r="5" spans="1:21" x14ac:dyDescent="0.35">
      <c r="A5" s="47" t="s">
        <v>184</v>
      </c>
      <c r="B5" s="40">
        <f>20-4</f>
        <v>16</v>
      </c>
      <c r="C5" s="40">
        <v>8.9999999999999998E-4</v>
      </c>
      <c r="D5" s="40">
        <v>3.5999999999999999E-3</v>
      </c>
      <c r="E5" s="40">
        <v>7.6E-3</v>
      </c>
      <c r="N5" s="35" t="s">
        <v>185</v>
      </c>
      <c r="O5" s="35">
        <v>1.47</v>
      </c>
      <c r="P5" s="35">
        <v>0.95</v>
      </c>
      <c r="Q5" s="35">
        <v>2.29</v>
      </c>
      <c r="T5" s="42" t="s">
        <v>186</v>
      </c>
    </row>
    <row r="6" spans="1:21" x14ac:dyDescent="0.35">
      <c r="A6" s="47" t="s">
        <v>184</v>
      </c>
      <c r="B6" s="35">
        <f t="shared" ref="B6:B11" si="0">20-4</f>
        <v>16</v>
      </c>
      <c r="C6" s="40">
        <v>8.9999999999999998E-4</v>
      </c>
      <c r="D6" s="40">
        <v>3.5999999999999999E-3</v>
      </c>
      <c r="E6" s="40">
        <v>7.6E-3</v>
      </c>
      <c r="N6" s="35" t="s">
        <v>187</v>
      </c>
      <c r="O6" s="35">
        <v>0.89</v>
      </c>
      <c r="P6" s="35">
        <v>0.46</v>
      </c>
      <c r="Q6" s="35">
        <v>1.72</v>
      </c>
    </row>
    <row r="7" spans="1:21" x14ac:dyDescent="0.35">
      <c r="A7" s="47" t="s">
        <v>184</v>
      </c>
      <c r="B7" s="35">
        <f t="shared" si="0"/>
        <v>16</v>
      </c>
      <c r="C7" s="40">
        <v>8.9999999999999998E-4</v>
      </c>
      <c r="D7" s="40">
        <v>3.5999999999999999E-3</v>
      </c>
      <c r="E7" s="40">
        <v>7.6E-3</v>
      </c>
      <c r="T7" t="s">
        <v>188</v>
      </c>
    </row>
    <row r="8" spans="1:21" x14ac:dyDescent="0.35">
      <c r="A8" s="47" t="s">
        <v>184</v>
      </c>
      <c r="B8" s="35">
        <f t="shared" si="0"/>
        <v>16</v>
      </c>
      <c r="C8" s="40">
        <v>8.9999999999999998E-4</v>
      </c>
      <c r="D8" s="40">
        <v>3.5999999999999999E-3</v>
      </c>
      <c r="E8" s="40">
        <v>7.6E-3</v>
      </c>
      <c r="N8" s="42" t="s">
        <v>186</v>
      </c>
      <c r="T8" s="43" t="s">
        <v>177</v>
      </c>
      <c r="U8" s="34" t="s">
        <v>178</v>
      </c>
    </row>
    <row r="9" spans="1:21" x14ac:dyDescent="0.35">
      <c r="A9" s="47" t="s">
        <v>184</v>
      </c>
      <c r="B9" s="35">
        <f t="shared" si="0"/>
        <v>16</v>
      </c>
      <c r="C9" s="40">
        <v>8.9999999999999998E-4</v>
      </c>
      <c r="D9" s="40">
        <v>3.5999999999999999E-3</v>
      </c>
      <c r="E9" s="40">
        <v>7.6E-3</v>
      </c>
      <c r="N9" s="42" t="s">
        <v>189</v>
      </c>
      <c r="T9" s="48" t="s">
        <v>181</v>
      </c>
      <c r="U9" s="35">
        <f>1/U3*3</f>
        <v>0.13824884792626729</v>
      </c>
    </row>
    <row r="10" spans="1:21" ht="12.5" customHeight="1" x14ac:dyDescent="0.35">
      <c r="A10" s="47" t="s">
        <v>184</v>
      </c>
      <c r="B10" s="35">
        <f t="shared" si="0"/>
        <v>16</v>
      </c>
      <c r="C10" s="40">
        <v>8.9999999999999998E-4</v>
      </c>
      <c r="D10" s="40">
        <v>3.5999999999999999E-3</v>
      </c>
      <c r="E10" s="40">
        <v>7.6E-3</v>
      </c>
      <c r="T10" s="49" t="s">
        <v>147</v>
      </c>
      <c r="U10" s="35">
        <f>1/U4*3</f>
        <v>9.8360655737704916E-2</v>
      </c>
    </row>
    <row r="11" spans="1:21" x14ac:dyDescent="0.35">
      <c r="A11" s="47" t="s">
        <v>184</v>
      </c>
      <c r="B11" s="35">
        <f t="shared" si="0"/>
        <v>16</v>
      </c>
      <c r="C11" s="40">
        <v>8.9999999999999998E-4</v>
      </c>
      <c r="D11" s="40">
        <v>3.5999999999999999E-3</v>
      </c>
      <c r="E11" s="40">
        <v>7.6E-3</v>
      </c>
    </row>
    <row r="12" spans="1:21" x14ac:dyDescent="0.35">
      <c r="A12" s="50"/>
    </row>
    <row r="13" spans="1:21" x14ac:dyDescent="0.35">
      <c r="A13" s="50"/>
    </row>
    <row r="14" spans="1:21" x14ac:dyDescent="0.35">
      <c r="A14" s="50"/>
    </row>
    <row r="17" spans="1:1" x14ac:dyDescent="0.35">
      <c r="A17" s="50"/>
    </row>
    <row r="19" spans="1:1" x14ac:dyDescent="0.35">
      <c r="A19" s="42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Calibration</vt:lpstr>
      <vt:lpstr>Validation</vt:lpstr>
      <vt:lpstr>HPV</vt:lpstr>
      <vt:lpstr>CIN Transition</vt:lpstr>
      <vt:lpstr>Screening and Treatment</vt:lpstr>
      <vt:lpstr>Cervical 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Monisha Sharma</cp:lastModifiedBy>
  <dcterms:created xsi:type="dcterms:W3CDTF">2017-06-15T13:43:16Z</dcterms:created>
  <dcterms:modified xsi:type="dcterms:W3CDTF">2017-08-30T18:19:46Z</dcterms:modified>
</cp:coreProperties>
</file>