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3"/>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D6F73865-B08E-478B-AFD6-16FA1B37C8C1}" xr6:coauthVersionLast="36" xr6:coauthVersionMax="36" xr10:uidLastSave="{00000000-0000-0000-0000-000000000000}"/>
  <bookViews>
    <workbookView xWindow="0" yWindow="0" windowWidth="12255" windowHeight="9495" tabRatio="835" firstSheet="9" activeTab="15"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ASR_pops" sheetId="17" r:id="rId16"/>
    <sheet name="DALY" sheetId="1"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17" l="1"/>
  <c r="K52" i="17"/>
  <c r="K53" i="17"/>
  <c r="K54" i="17"/>
  <c r="K55" i="17"/>
  <c r="K56" i="17"/>
  <c r="K57" i="17"/>
  <c r="K58" i="17"/>
  <c r="K59" i="17"/>
  <c r="K60" i="17"/>
  <c r="K61" i="17"/>
  <c r="K62" i="17"/>
  <c r="K63" i="17"/>
  <c r="K64" i="17"/>
  <c r="K65" i="17"/>
  <c r="K50" i="17"/>
  <c r="J51" i="17"/>
  <c r="J52" i="17"/>
  <c r="J53" i="17"/>
  <c r="J54" i="17"/>
  <c r="J55" i="17"/>
  <c r="J56" i="17"/>
  <c r="J57" i="17"/>
  <c r="J58" i="17"/>
  <c r="J59" i="17"/>
  <c r="J60" i="17"/>
  <c r="J61" i="17"/>
  <c r="J62" i="17"/>
  <c r="J63" i="17"/>
  <c r="J64" i="17"/>
  <c r="J65" i="17"/>
  <c r="J50" i="17"/>
  <c r="H51" i="17"/>
  <c r="H52" i="17"/>
  <c r="H53" i="17"/>
  <c r="H54" i="17"/>
  <c r="H55" i="17"/>
  <c r="H56" i="17"/>
  <c r="H57" i="17"/>
  <c r="H58" i="17"/>
  <c r="H59" i="17"/>
  <c r="H60" i="17"/>
  <c r="H61" i="17"/>
  <c r="H62" i="17"/>
  <c r="H63" i="17"/>
  <c r="H64" i="17"/>
  <c r="H65" i="17"/>
  <c r="H50" i="17"/>
  <c r="D50" i="17"/>
  <c r="D51" i="17"/>
  <c r="D52" i="17"/>
  <c r="D53" i="17"/>
  <c r="D54" i="17"/>
  <c r="D55" i="17"/>
  <c r="D56" i="17"/>
  <c r="D57" i="17"/>
  <c r="D58" i="17"/>
  <c r="D59" i="17"/>
  <c r="D60" i="17"/>
  <c r="D61" i="17"/>
  <c r="D62" i="17"/>
  <c r="D63" i="17"/>
  <c r="D64" i="17"/>
  <c r="D65" i="17"/>
  <c r="D20" i="17"/>
  <c r="D19" i="17"/>
  <c r="D18" i="17"/>
  <c r="D17" i="17"/>
  <c r="D16" i="17"/>
  <c r="D15" i="17"/>
  <c r="D14" i="17"/>
  <c r="D13" i="17"/>
  <c r="D12" i="17"/>
  <c r="D11" i="17"/>
  <c r="D10" i="17"/>
  <c r="D9" i="17"/>
  <c r="D8" i="17"/>
  <c r="D7" i="17"/>
  <c r="D6" i="17"/>
  <c r="D5" i="17"/>
  <c r="P94" i="3"/>
  <c r="P95" i="3"/>
  <c r="P96" i="3"/>
  <c r="P97" i="3"/>
  <c r="P98" i="3"/>
  <c r="P99" i="3"/>
  <c r="P100" i="3"/>
  <c r="P101" i="3"/>
  <c r="P102" i="3"/>
  <c r="P103" i="3"/>
  <c r="P104" i="3"/>
  <c r="P105" i="3"/>
  <c r="P93" i="3"/>
  <c r="M105" i="3"/>
  <c r="L99" i="3"/>
  <c r="L100" i="3"/>
  <c r="I94" i="3"/>
  <c r="L94" i="3" s="1"/>
  <c r="I95" i="3"/>
  <c r="L95" i="3" s="1"/>
  <c r="I96" i="3"/>
  <c r="L96" i="3" s="1"/>
  <c r="I97" i="3"/>
  <c r="L97" i="3" s="1"/>
  <c r="I98" i="3"/>
  <c r="L98" i="3" s="1"/>
  <c r="I99" i="3"/>
  <c r="I100" i="3"/>
  <c r="I101" i="3"/>
  <c r="L101" i="3" s="1"/>
  <c r="I102" i="3"/>
  <c r="L102" i="3" s="1"/>
  <c r="I103" i="3"/>
  <c r="L103" i="3" s="1"/>
  <c r="I104" i="3"/>
  <c r="L104" i="3" s="1"/>
  <c r="I105" i="3"/>
  <c r="L105" i="3" s="1"/>
  <c r="I93" i="3"/>
  <c r="L93" i="3" s="1"/>
  <c r="D23" i="17" l="1"/>
  <c r="E93" i="3" l="1"/>
  <c r="E94" i="3"/>
  <c r="E95" i="3"/>
  <c r="E96" i="3"/>
  <c r="E97" i="3"/>
  <c r="E98" i="3"/>
  <c r="E99" i="3"/>
  <c r="E100" i="3"/>
  <c r="E101" i="3"/>
  <c r="E102" i="3"/>
  <c r="E103" i="3"/>
  <c r="E104" i="3"/>
  <c r="E105" i="3"/>
  <c r="F172" i="4" l="1"/>
  <c r="E192" i="4"/>
  <c r="F192" i="4"/>
  <c r="D191" i="4"/>
  <c r="F191" i="4"/>
  <c r="E191" i="4"/>
  <c r="H285" i="4"/>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0" i="7"/>
  <c r="B131" i="7" s="1"/>
  <c r="B132" i="7" s="1"/>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D17" i="15"/>
  <c r="C17" i="15" s="1"/>
  <c r="E17" i="15" s="1"/>
  <c r="D16" i="15"/>
  <c r="C16" i="15" s="1"/>
  <c r="E16" i="15" s="1"/>
  <c r="D15" i="15"/>
  <c r="C15" i="15" s="1"/>
  <c r="E15" i="15" s="1"/>
  <c r="K72" i="9"/>
  <c r="K73" i="9"/>
  <c r="C198" i="10" l="1"/>
  <c r="C204" i="10"/>
  <c r="F193" i="4"/>
  <c r="F194" i="4"/>
  <c r="F195" i="4"/>
  <c r="F196" i="4"/>
  <c r="F197" i="4"/>
  <c r="F198" i="4"/>
  <c r="F199" i="4"/>
  <c r="F200" i="4"/>
  <c r="F201" i="4"/>
  <c r="F202" i="4"/>
  <c r="F203" i="4"/>
  <c r="E193" i="4"/>
  <c r="E194" i="4"/>
  <c r="E195" i="4"/>
  <c r="E196" i="4"/>
  <c r="E197" i="4"/>
  <c r="E198" i="4"/>
  <c r="E199" i="4"/>
  <c r="E200" i="4"/>
  <c r="E201" i="4"/>
  <c r="E202" i="4"/>
  <c r="E203" i="4"/>
  <c r="D192" i="4"/>
  <c r="D193" i="4"/>
  <c r="D194" i="4"/>
  <c r="D195" i="4"/>
  <c r="D196" i="4"/>
  <c r="D197" i="4"/>
  <c r="D198" i="4"/>
  <c r="D199" i="4"/>
  <c r="D200" i="4"/>
  <c r="D201" i="4"/>
  <c r="D202" i="4"/>
  <c r="D203" i="4"/>
  <c r="F190" i="4"/>
  <c r="E190" i="4"/>
  <c r="D190" i="4"/>
  <c r="F171"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<sst xmlns="http://schemas.openxmlformats.org/spreadsheetml/2006/main" count="3464" uniqueCount="1406">
  <si>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</si>
  <si>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</si>
  <si>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</si>
  <si>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</si>
  <si>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</si>
  <si>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</si>
  <si>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</si>
  <si>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</si>
  <si>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</si>
  <si>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</si>
  <si>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</si>
  <si>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</si>
  <si>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</si>
  <si>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</si>
  <si>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</si>
  <si>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</si>
  <si>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</si>
  <si>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</si>
  <si>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</si>
  <si>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</si>
  <si>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</si>
  <si>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</si>
  <si>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</si>
  <si>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</si>
  <si>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</si>
  <si>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</si>
  <si>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</si>
  <si>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</si>
  <si>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</si>
  <si>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</si>
  <si>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</si>
  <si>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</si>
  <si>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</si>
  <si>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</si>
  <si>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</si>
  <si>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</si>
  <si>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</si>
  <si>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</si>
  <si>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</si>
  <si>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</si>
  <si>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</si>
  <si>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</si>
  <si>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</si>
  <si>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</si>
  <si>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</si>
  <si>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</si>
  <si>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</si>
  <si>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</si>
  <si>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</si>
  <si>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</si>
  <si>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</si>
  <si>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</si>
  <si>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</si>
  <si>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</si>
  <si>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</si>
  <si>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</si>
  <si>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</si>
  <si>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</si>
  <si>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</si>
  <si>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</si>
  <si>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</si>
  <si>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</si>
  <si>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</si>
  <si>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</si>
  <si>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</si>
  <si>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</si>
  <si>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</si>
  <si>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</si>
  <si>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</si>
  <si>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</si>
  <si>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</si>
  <si>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</si>
  <si>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</si>
  <si>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</si>
  <si>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</si>
  <si>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</si>
  <si>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</si>
  <si>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</si>
  <si>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</si>
  <si>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</si>
  <si>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</si>
  <si>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</si>
  <si>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</si>
  <si>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</si>
  <si>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</si>
  <si>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</si>
  <si>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</si>
  <si>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</si>
  <si>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</si>
  <si>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</si>
  <si>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</si>
  <si>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</si>
  <si>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</si>
  <si>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</si>
  <si>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</si>
  <si>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</si>
  <si>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</si>
  <si>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</si>
  <si>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</si>
  <si>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</si>
  <si>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</si>
  <si>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</si>
  <si>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</si>
  <si>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</si>
  <si>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</si>
  <si>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</si>
  <si>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</si>
  <si>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</si>
  <si>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</si>
  <si>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</si>
  <si>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</si>
  <si>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</si>
  <si>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</si>
  <si>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</si>
  <si>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</si>
  <si>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</si>
  <si>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</si>
  <si>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</si>
  <si>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</si>
  <si>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</si>
  <si>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</si>
  <si>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</si>
  <si>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</si>
  <si>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</si>
  <si>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</si>
  <si>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</si>
  <si>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</si>
  <si>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</si>
  <si>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</si>
  <si>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</si>
  <si>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</si>
  <si>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</si>
  <si>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</si>
  <si>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</si>
  <si>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</si>
  <si>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</si>
  <si>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</si>
  <si>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</si>
  <si>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</si>
  <si>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</si>
  <si>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</si>
  <si>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</si>
  <si>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</si>
  <si>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</si>
  <si>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</si>
  <si>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</si>
  <si>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</si>
  <si>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</si>
  <si>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</si>
  <si>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</si>
  <si>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</si>
  <si>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</si>
  <si>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</si>
  <si>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</si>
  <si>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</si>
  <si>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</si>
  <si>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</si>
  <si>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</si>
  <si>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</si>
  <si>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</si>
  <si>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</si>
  <si>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</si>
  <si>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</si>
  <si>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</si>
  <si>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</si>
  <si>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</si>
  <si>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</si>
  <si>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</si>
  <si>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</si>
  <si>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</si>
  <si>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</si>
  <si>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</si>
  <si>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</si>
  <si>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</si>
  <si>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</si>
  <si>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</si>
  <si>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</si>
  <si>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</si>
  <si>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</si>
  <si>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</si>
  <si>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</si>
  <si>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</si>
  <si>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</si>
  <si>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</si>
  <si>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</si>
  <si>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</si>
  <si>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</si>
  <si>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</si>
  <si>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</si>
  <si>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</si>
  <si>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</si>
  <si>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</si>
  <si>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</si>
  <si>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</si>
  <si>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</si>
  <si>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</si>
  <si>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</si>
  <si>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</si>
  <si>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</si>
  <si>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</si>
  <si>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</si>
  <si>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</si>
  <si>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</si>
  <si>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</si>
  <si>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</si>
  <si>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</si>
  <si>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</si>
  <si>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</si>
  <si>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</si>
  <si>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</si>
  <si>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</si>
  <si>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</si>
  <si>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</si>
  <si>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</si>
  <si>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</si>
  <si>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</si>
  <si>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</si>
  <si>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</si>
  <si>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</si>
  <si>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</si>
  <si>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</si>
  <si>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</si>
  <si>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</si>
  <si>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</si>
  <si>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</si>
  <si>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</si>
  <si>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</si>
  <si>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</si>
  <si>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</si>
  <si>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</si>
  <si>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</si>
  <si>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</si>
  <si>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</si>
  <si>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</si>
  <si>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</si>
  <si>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</si>
  <si>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</si>
  <si>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</si>
  <si>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</si>
  <si>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</si>
  <si>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</si>
  <si>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</si>
  <si>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</si>
  <si>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</si>
  <si>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</si>
  <si>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</si>
  <si>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</si>
  <si>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</si>
  <si>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</si>
  <si>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</si>
  <si>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</si>
  <si>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</si>
  <si>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</si>
  <si>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</si>
  <si>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</si>
  <si>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</si>
  <si>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</si>
  <si>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</si>
  <si>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</si>
  <si>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</si>
  <si>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</si>
  <si>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</si>
  <si>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</si>
  <si>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</si>
  <si>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</si>
  <si>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</si>
  <si>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</si>
  <si>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</si>
  <si>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</si>
  <si>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</si>
  <si>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</si>
  <si>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</si>
  <si>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</si>
  <si>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</si>
  <si>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</si>
  <si>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</si>
  <si>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</si>
  <si>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</si>
  <si>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</si>
  <si>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</si>
  <si>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</si>
  <si>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</si>
  <si>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</si>
  <si>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</si>
  <si>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</si>
  <si>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</si>
  <si>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</si>
  <si>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</si>
  <si>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</si>
  <si>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</si>
  <si>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</si>
  <si>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</si>
  <si>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</si>
  <si>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</si>
  <si>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</si>
  <si>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</si>
  <si>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</si>
  <si>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</si>
  <si>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</si>
  <si>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</si>
  <si>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</si>
  <si>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</si>
  <si>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</si>
  <si>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</si>
  <si>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</si>
  <si>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</si>
  <si>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</si>
  <si>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</si>
  <si>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</si>
  <si>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</si>
  <si>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</si>
  <si>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</si>
  <si>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</si>
  <si>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</si>
  <si>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</si>
  <si>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</si>
  <si>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</si>
  <si>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</si>
  <si>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</si>
  <si>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</si>
  <si>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</si>
  <si>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</si>
  <si>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</si>
  <si>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</si>
  <si>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</si>
  <si>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</si>
  <si>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</si>
  <si>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</si>
  <si>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</si>
  <si>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</si>
  <si>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</si>
  <si>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</si>
  <si>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</si>
  <si>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</si>
  <si>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</si>
  <si>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</si>
  <si>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</si>
  <si>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</si>
  <si>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</si>
  <si>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</si>
  <si>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</si>
  <si>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</si>
  <si>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</si>
  <si>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</si>
  <si>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</si>
  <si>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</si>
  <si>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</si>
  <si>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</si>
  <si>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</si>
  <si>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</si>
  <si>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</si>
  <si>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</si>
  <si>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</si>
  <si>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</si>
  <si>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</si>
  <si>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</si>
  <si>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</si>
  <si>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</si>
  <si>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</si>
  <si>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</si>
  <si>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</si>
  <si>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</si>
  <si>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</si>
  <si>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</si>
  <si>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</si>
  <si>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</si>
  <si>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</si>
  <si>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</si>
  <si>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</si>
  <si>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</si>
  <si>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</si>
  <si>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</si>
  <si>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</si>
  <si>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</si>
  <si>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</si>
  <si>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</si>
  <si>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</si>
  <si>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</si>
  <si>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</si>
  <si>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</si>
  <si>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</si>
  <si>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</si>
  <si>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</si>
  <si>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</si>
  <si>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</si>
  <si>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</si>
  <si>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</si>
  <si>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</si>
  <si>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</si>
  <si>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</si>
  <si>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</si>
  <si>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</si>
  <si>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</si>
  <si>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</si>
  <si>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</si>
  <si>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</si>
  <si>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</si>
  <si>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</si>
  <si>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</si>
  <si>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</si>
  <si>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</si>
  <si>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</si>
  <si>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</si>
  <si>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</si>
  <si>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</si>
  <si>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</si>
  <si>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</si>
  <si>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</si>
  <si>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</si>
  <si>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</si>
  <si>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</si>
  <si>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</si>
  <si>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</si>
  <si>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</si>
  <si>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</si>
  <si>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</si>
  <si>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</si>
  <si>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</si>
  <si>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</si>
  <si>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</si>
  <si>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</si>
  <si>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</si>
  <si>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</si>
  <si>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</si>
  <si>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</si>
  <si>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</si>
  <si>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</si>
  <si>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</si>
  <si>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</si>
  <si>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</si>
  <si>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</si>
  <si>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</si>
  <si>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</si>
  <si>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</si>
  <si>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</si>
  <si>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</si>
  <si>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</si>
  <si>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</si>
  <si>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</si>
  <si>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</si>
  <si>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</si>
  <si>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</si>
  <si>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</si>
  <si>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</si>
  <si>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</si>
  <si>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</si>
  <si>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</si>
  <si>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</si>
  <si>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</si>
  <si>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</si>
  <si>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</si>
  <si>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</si>
  <si>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</si>
  <si>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</si>
  <si>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</si>
  <si>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</si>
  <si>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</si>
  <si>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</si>
  <si>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</si>
  <si>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</si>
  <si>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</si>
  <si>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</si>
  <si>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</si>
  <si>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</si>
  <si>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</si>
  <si>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</si>
  <si>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</si>
  <si>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</si>
  <si>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</si>
  <si>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</si>
  <si>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</si>
  <si>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</si>
  <si>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</si>
  <si>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</si>
  <si>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</si>
  <si>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</si>
  <si>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</si>
  <si>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</si>
  <si>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</si>
  <si>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</si>
  <si>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</si>
  <si>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</si>
  <si>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</si>
  <si>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</si>
  <si>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</si>
  <si>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</si>
  <si>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</si>
  <si>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</si>
  <si>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</si>
  <si>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</si>
  <si>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</si>
  <si>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</si>
  <si>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</si>
  <si>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</si>
  <si>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</si>
  <si>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</si>
  <si>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</si>
  <si>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</si>
  <si>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</si>
  <si>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</si>
  <si>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</si>
  <si>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</si>
  <si>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</si>
  <si>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</si>
  <si>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</si>
  <si>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</si>
  <si>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</si>
  <si>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</si>
  <si>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</si>
  <si>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</si>
  <si>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</si>
  <si>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</si>
  <si>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</si>
  <si>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</si>
  <si>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</si>
  <si>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</si>
  <si>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</si>
  <si>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</si>
  <si>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</si>
  <si>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</si>
  <si>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</si>
  <si>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</si>
  <si>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</si>
  <si>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</si>
  <si>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</si>
  <si>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</si>
  <si>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</si>
  <si>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</si>
  <si>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</si>
  <si>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</si>
  <si>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</si>
  <si>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</si>
  <si>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</si>
  <si>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</si>
  <si>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</si>
  <si>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</si>
  <si>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</si>
  <si>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</si>
  <si>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</si>
  <si>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</si>
  <si>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</si>
  <si>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</si>
  <si>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</si>
  <si>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</si>
  <si>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</si>
  <si>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</si>
  <si>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</si>
  <si>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</si>
  <si>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</si>
  <si>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</si>
  <si>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</si>
  <si>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</si>
  <si>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</si>
  <si>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</si>
  <si>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</si>
  <si>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</si>
  <si>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</si>
  <si>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</si>
  <si>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</si>
  <si>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</si>
  <si>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</si>
  <si>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</si>
  <si>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</si>
  <si>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</si>
  <si>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</si>
  <si>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</si>
  <si>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</si>
  <si>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</si>
  <si>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</si>
  <si>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</si>
  <si>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</si>
  <si>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</si>
  <si>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</si>
  <si>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</si>
  <si>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</si>
  <si>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</si>
  <si>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</si>
  <si>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</si>
  <si>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</si>
  <si>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</si>
  <si>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</si>
  <si>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</si>
  <si>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</si>
  <si>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</si>
  <si>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</si>
  <si>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</si>
  <si>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</si>
  <si>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</si>
  <si>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</si>
  <si>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</si>
  <si>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</si>
  <si>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</si>
  <si>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</si>
  <si>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</si>
  <si>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</si>
  <si>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</si>
  <si>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</si>
  <si>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</si>
  <si>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</si>
  <si>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</si>
  <si>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</si>
  <si>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</si>
  <si>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</si>
  <si>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</si>
  <si>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</si>
  <si>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</si>
  <si>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</si>
  <si>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</si>
  <si>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</si>
  <si>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</si>
  <si>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</si>
  <si>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</si>
  <si>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</si>
  <si>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</si>
  <si>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</si>
  <si>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</si>
  <si>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</si>
  <si>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</si>
  <si>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</si>
  <si>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</si>
  <si>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</si>
  <si>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</si>
  <si>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</si>
  <si>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</si>
  <si>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</si>
  <si>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</si>
  <si>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</si>
  <si>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</si>
  <si>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</si>
  <si>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</si>
  <si>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</si>
  <si>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</si>
  <si>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</si>
  <si>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</si>
  <si>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</si>
  <si>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</si>
  <si>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</si>
  <si>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</si>
  <si>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</si>
  <si>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</si>
  <si>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</si>
  <si>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</si>
  <si>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</si>
  <si>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</si>
  <si>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</si>
  <si>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</si>
  <si>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</si>
  <si>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</si>
  <si>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</si>
  <si>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</si>
  <si>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</si>
  <si>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</si>
  <si>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</si>
  <si>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</si>
  <si>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</si>
  <si>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</si>
  <si>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</si>
  <si>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</si>
  <si>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</si>
  <si>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</si>
  <si>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</si>
  <si>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</si>
  <si>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</si>
  <si>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</si>
  <si>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</si>
  <si>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</si>
  <si>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</si>
  <si>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</si>
  <si>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</si>
  <si>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</si>
  <si>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</si>
  <si>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</si>
  <si>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</si>
  <si>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</si>
  <si>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</si>
  <si>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</si>
  <si>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</si>
  <si>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</si>
  <si>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</si>
  <si>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</si>
  <si>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</si>
  <si>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</si>
  <si>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</si>
  <si>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</si>
  <si>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</si>
  <si>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</si>
  <si>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</si>
  <si>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</si>
  <si>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</si>
  <si>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</si>
  <si>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</si>
  <si>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</si>
  <si>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</si>
  <si>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</si>
  <si>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</si>
  <si>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</si>
  <si>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</si>
  <si>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</si>
  <si>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</si>
  <si>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</si>
  <si>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</si>
  <si>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</si>
  <si>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</si>
  <si>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</si>
  <si>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</si>
  <si>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</si>
  <si>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</si>
  <si>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</si>
  <si>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</si>
  <si>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</si>
  <si>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</si>
  <si>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</si>
  <si>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</si>
  <si>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</si>
  <si>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</si>
  <si>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</si>
  <si>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</si>
  <si>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</si>
  <si>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</si>
  <si>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</si>
  <si>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</si>
  <si>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</si>
  <si>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</si>
  <si>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</si>
  <si>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</si>
  <si>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</si>
  <si>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</si>
  <si>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</si>
  <si>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</si>
  <si>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</si>
  <si>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</si>
  <si>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</si>
  <si>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</si>
  <si>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</si>
  <si>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</si>
  <si>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</si>
  <si>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</si>
  <si>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</si>
  <si>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</si>
  <si>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</si>
  <si>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</si>
  <si>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</si>
  <si>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</si>
  <si>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</si>
  <si>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</si>
  <si>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</si>
  <si>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</si>
  <si>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</si>
  <si>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</si>
  <si>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</si>
  <si>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</si>
  <si>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</si>
  <si>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</si>
  <si>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</si>
  <si>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</si>
  <si>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</si>
  <si>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</si>
  <si>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</si>
  <si>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</si>
  <si>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</si>
  <si>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</si>
  <si>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</si>
  <si>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</si>
  <si>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</si>
  <si>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</si>
  <si>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</si>
  <si>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</si>
  <si>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</si>
  <si>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</si>
  <si>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</si>
  <si>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</si>
  <si>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</si>
  <si>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</si>
  <si>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</si>
  <si>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</si>
  <si>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</si>
  <si>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</si>
  <si>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</si>
  <si>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</si>
  <si>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</si>
  <si>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</si>
  <si>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</si>
  <si>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</si>
  <si>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</si>
  <si>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</si>
  <si>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</si>
  <si>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</si>
  <si>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</si>
  <si>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</si>
  <si>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</si>
  <si>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</si>
  <si>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</si>
  <si>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</si>
  <si>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</si>
  <si>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</si>
  <si>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</si>
  <si>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</si>
  <si>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</si>
  <si>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</si>
  <si>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</si>
  <si>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</si>
  <si>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</si>
  <si>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</si>
  <si>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</si>
  <si>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</si>
  <si>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</si>
  <si>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</si>
  <si>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</si>
  <si>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</si>
  <si>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</si>
  <si>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</si>
  <si>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</si>
  <si>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</si>
  <si>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</si>
  <si>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</si>
  <si>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</si>
  <si>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</si>
  <si>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</si>
  <si>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</si>
  <si>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</si>
  <si>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</si>
  <si>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</si>
  <si>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</si>
  <si>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</si>
  <si>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</si>
  <si>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</si>
  <si>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</si>
  <si>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</si>
  <si>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</si>
  <si>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</si>
  <si>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</si>
  <si>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</si>
  <si>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</si>
  <si>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</si>
  <si>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</si>
  <si>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</si>
  <si>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</si>
  <si>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</si>
  <si>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</si>
  <si>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</si>
  <si>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</si>
  <si>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</si>
  <si>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</si>
  <si>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</si>
  <si>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</si>
  <si>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</si>
  <si>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</si>
  <si>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</si>
  <si>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</si>
  <si>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</si>
  <si>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</si>
  <si>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</si>
  <si>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</si>
  <si>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</si>
  <si>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</si>
  <si>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</si>
  <si>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</si>
  <si>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</si>
  <si>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</si>
  <si>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</si>
  <si>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</si>
  <si>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</si>
  <si>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</si>
  <si>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</si>
  <si>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</si>
  <si>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</si>
  <si>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</si>
  <si>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</si>
  <si>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</si>
  <si>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</si>
  <si>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</si>
  <si>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</si>
  <si>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</si>
  <si>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</si>
  <si>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</si>
  <si>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</si>
  <si>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</si>
  <si>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</si>
  <si>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</si>
  <si>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</si>
  <si>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</si>
  <si>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</si>
  <si>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</si>
  <si>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</si>
  <si>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</si>
  <si>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</si>
  <si>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</si>
  <si>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</si>
  <si>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</si>
  <si>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</si>
  <si>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</si>
  <si>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</si>
  <si>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</si>
  <si>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</si>
  <si>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</si>
  <si>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</si>
  <si>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</si>
  <si>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</si>
  <si>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</si>
  <si>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</si>
  <si>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</si>
  <si>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</si>
  <si>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</si>
  <si>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</si>
  <si>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</si>
  <si>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</si>
  <si>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</si>
  <si>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</si>
  <si>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</si>
  <si>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</si>
  <si>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</si>
  <si>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</si>
  <si>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</si>
  <si>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</si>
  <si>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</si>
  <si>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</si>
  <si>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</si>
  <si>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</si>
  <si>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</si>
  <si>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</si>
  <si>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</si>
  <si>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</si>
  <si>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</si>
  <si>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</si>
  <si>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</si>
  <si>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</si>
  <si>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</si>
  <si>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</si>
  <si>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</si>
  <si>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</si>
  <si>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</si>
  <si>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</si>
  <si>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</si>
  <si>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</si>
  <si>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</si>
  <si>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</si>
  <si>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</si>
  <si>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</si>
  <si>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</si>
  <si>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</si>
  <si>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</si>
  <si>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</si>
  <si>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</si>
  <si>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</si>
  <si>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</si>
  <si>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</si>
  <si>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</si>
  <si>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</si>
  <si>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</si>
  <si>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</si>
  <si>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</si>
  <si>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</si>
  <si>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</si>
  <si>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</si>
  <si>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</si>
  <si>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</si>
  <si>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</si>
  <si>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</si>
  <si>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</si>
  <si>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</si>
  <si>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</si>
  <si>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</si>
  <si>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</si>
  <si>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</si>
  <si>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</si>
  <si>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</si>
  <si>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</si>
  <si>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</si>
  <si>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</si>
  <si>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</si>
  <si>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</si>
  <si>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</si>
  <si>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</si>
  <si>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</si>
  <si>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</si>
  <si>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</si>
  <si>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</si>
  <si>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</si>
  <si>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</si>
  <si>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</si>
  <si>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</si>
  <si>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</si>
  <si>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</si>
  <si>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</si>
  <si>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</si>
  <si>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</si>
  <si>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</si>
  <si>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</si>
  <si>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</si>
  <si>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</si>
  <si>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</si>
  <si>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</si>
  <si>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</si>
  <si>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</si>
  <si>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</si>
  <si>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</si>
  <si>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</si>
  <si>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</si>
  <si>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</si>
  <si>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</si>
  <si>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</si>
  <si>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</si>
  <si>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</si>
  <si>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</si>
  <si>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</si>
  <si>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</si>
  <si>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</si>
  <si>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</si>
  <si>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</si>
  <si>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</si>
  <si>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</si>
  <si>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</si>
  <si>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</si>
  <si>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</si>
  <si>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</si>
  <si>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</si>
  <si>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</si>
  <si>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</si>
  <si>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</si>
  <si>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</si>
  <si>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</si>
  <si>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</si>
  <si>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</si>
  <si>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</si>
  <si>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</si>
  <si>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</si>
  <si>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</si>
  <si>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</si>
  <si>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</si>
  <si>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</si>
  <si>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</si>
  <si>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</si>
  <si>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</si>
  <si>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</si>
  <si>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</si>
  <si>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</si>
  <si>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</si>
  <si>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</si>
  <si>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</si>
  <si>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</si>
  <si>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</si>
  <si>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</si>
  <si>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</si>
  <si>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</si>
  <si>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</si>
  <si>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</si>
  <si>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</si>
  <si>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</si>
  <si>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</si>
  <si>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</si>
  <si>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</si>
  <si>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</si>
  <si>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</si>
  <si>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</si>
  <si>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</si>
  <si>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</si>
  <si>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</si>
  <si>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</si>
  <si>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</si>
  <si>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</si>
  <si>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</si>
  <si>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</si>
  <si>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</si>
  <si>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</si>
  <si>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</si>
  <si>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</si>
  <si>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</si>
  <si>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</si>
  <si>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</si>
  <si>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</si>
  <si>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</si>
  <si>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</si>
  <si>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</si>
  <si>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</si>
  <si>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</si>
  <si>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</si>
  <si>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</si>
  <si>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</si>
  <si>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</si>
  <si>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</si>
  <si>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</si>
  <si>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</si>
  <si>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</si>
  <si>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</si>
  <si>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</si>
  <si>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</si>
  <si>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</si>
  <si>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</si>
  <si>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</si>
  <si>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</si>
  <si>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</si>
  <si>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</si>
  <si>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</si>
  <si>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</si>
  <si>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</si>
  <si>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</si>
  <si>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</si>
  <si>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</si>
  <si>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</si>
  <si>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</si>
  <si>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</si>
  <si>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</si>
  <si>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</si>
  <si>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</si>
  <si>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</si>
  <si>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</si>
  <si>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</si>
  <si>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</si>
  <si>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</si>
  <si>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</si>
  <si>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</si>
  <si>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</si>
  <si>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</si>
  <si>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</si>
  <si>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</si>
  <si>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</si>
  <si>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</si>
  <si>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</si>
  <si>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</si>
  <si>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</si>
  <si>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</si>
  <si>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</si>
  <si>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</si>
  <si>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</si>
  <si>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</si>
  <si>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</si>
  <si>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</si>
  <si>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</si>
  <si>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</si>
  <si>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</si>
  <si>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</si>
  <si>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</si>
  <si>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</si>
  <si>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</si>
  <si>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</si>
  <si>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</si>
  <si>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</si>
  <si>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</si>
  <si>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</si>
  <si>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</si>
  <si>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</si>
  <si>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</si>
  <si>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</si>
  <si>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</si>
  <si>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</si>
  <si>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</si>
  <si>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</si>
  <si>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</si>
  <si>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</si>
  <si>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</si>
  <si>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</si>
  <si>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</si>
  <si>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</si>
  <si>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</si>
  <si>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</si>
  <si>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</si>
  <si>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</si>
  <si>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</si>
  <si>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</si>
  <si>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</si>
  <si>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</si>
  <si>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</si>
  <si>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</si>
  <si>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</si>
  <si>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</si>
  <si>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</si>
  <si>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</si>
  <si>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</si>
  <si>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</si>
  <si>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</si>
  <si>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</si>
  <si>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</si>
  <si>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</si>
  <si>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</si>
  <si>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</si>
  <si>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</si>
  <si>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</si>
  <si>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</si>
  <si>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</si>
  <si>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</si>
  <si>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</si>
  <si>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</si>
  <si>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</si>
  <si>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</si>
  <si>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</si>
  <si>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</si>
  <si>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</si>
  <si>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</si>
  <si>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</si>
  <si>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</si>
  <si>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</si>
  <si>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</si>
  <si>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</si>
  <si>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</si>
  <si>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</si>
  <si>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</si>
  <si>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</si>
  <si>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</si>
  <si>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</si>
  <si>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</si>
  <si>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</si>
  <si>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</si>
  <si>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</si>
  <si>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</si>
  <si>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</si>
  <si>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</si>
  <si>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</si>
  <si>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</si>
  <si>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</si>
  <si>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</si>
  <si>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</si>
  <si>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</si>
  <si>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</si>
  <si>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</si>
  <si>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</si>
  <si>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</si>
  <si>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</si>
  <si>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</si>
  <si>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</si>
  <si>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</si>
  <si>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</si>
  <si>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</si>
  <si>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</si>
  <si>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</si>
  <si>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</si>
  <si>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</si>
  <si>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</si>
  <si>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</si>
  <si>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</si>
  <si>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</si>
  <si>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</si>
  <si>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</si>
  <si>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</si>
  <si>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</si>
  <si>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</si>
  <si>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</si>
  <si>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</si>
  <si>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</si>
  <si>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</si>
  <si>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</si>
  <si>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</si>
  <si>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</si>
  <si>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</si>
  <si>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</si>
  <si>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</si>
  <si>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</si>
  <si>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</si>
  <si>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</si>
  <si>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</si>
  <si>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</si>
  <si>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</si>
  <si>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</si>
  <si>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</si>
  <si>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</si>
  <si>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</si>
  <si>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</si>
  <si>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</si>
  <si>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</si>
  <si>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</si>
  <si>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</si>
  <si>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</si>
  <si>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</si>
  <si>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</si>
  <si>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</si>
  <si>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</si>
  <si>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</si>
  <si>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</si>
  <si>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</si>
  <si>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</si>
  <si>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</si>
  <si>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</si>
  <si>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</si>
  <si>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</si>
  <si>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</si>
  <si>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</si>
  <si>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</si>
  <si>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</si>
  <si>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</si>
  <si>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</si>
  <si>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</si>
  <si>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</si>
  <si>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</si>
  <si>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</si>
  <si>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</si>
  <si>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</si>
  <si>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</si>
  <si>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</si>
  <si>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</si>
  <si>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</si>
  <si>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</si>
  <si>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</si>
  <si>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</si>
  <si>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</si>
  <si>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</si>
  <si>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</si>
  <si>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</si>
  <si>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</si>
  <si>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</si>
  <si>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</si>
  <si>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</si>
  <si>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</si>
  <si>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</si>
  <si>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</si>
  <si>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</si>
  <si>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</si>
  <si>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</si>
  <si>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</si>
  <si>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</si>
  <si>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</si>
  <si>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</si>
  <si>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</si>
  <si>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</si>
  <si>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</si>
  <si>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</si>
  <si>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</si>
  <si>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</si>
  <si>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</si>
  <si>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</si>
  <si>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</si>
  <si>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</si>
  <si>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</si>
  <si>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</si>
  <si>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</si>
  <si>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</si>
  <si>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</si>
  <si>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</si>
  <si>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</si>
  <si>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</si>
  <si>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</si>
  <si>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</si>
  <si>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</si>
  <si>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</si>
  <si>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</si>
  <si>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</si>
  <si>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</si>
  <si>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</si>
  <si>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</si>
  <si>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</si>
  <si>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</si>
  <si>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</si>
  <si>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</si>
  <si>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</si>
  <si>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</si>
  <si>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</si>
  <si>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</si>
  <si>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*HIV clinic</t>
  </si>
  <si>
    <t>*family planning clinic</t>
  </si>
  <si>
    <t xml:space="preserve">Adapted risk distribution: for Kenya model with HPV increasing HIV acquisition </t>
  </si>
  <si>
    <t xml:space="preserve">Adapted partners distribution for Kenya Model with HPV increasing HIV acquisition </t>
  </si>
  <si>
    <t xml:space="preserve">Globocan 2012 from ICO report: Kenya; values obtained from figures with webplotdigitizer </t>
  </si>
  <si>
    <t>Globocan 2012</t>
  </si>
  <si>
    <t>Eldoret, 2012-2016</t>
  </si>
  <si>
    <t>cases</t>
  </si>
  <si>
    <t>N (2017)</t>
  </si>
  <si>
    <t>rates</t>
  </si>
  <si>
    <t>Globocan 2018 from ICO report: Kenya</t>
  </si>
  <si>
    <t>Age group, yrs</t>
  </si>
  <si>
    <t> 15–24</t>
  </si>
  <si>
    <t>78.7 (75.4 to 81.9)</t>
  </si>
  <si>
    <t>88.1 (86.1 to 90.2)</t>
  </si>
  <si>
    <t>87.4 (85.5 to 89.3)</t>
  </si>
  <si>
    <t>93.4 (91.8 to 95.0)</t>
  </si>
  <si>
    <t>88.2 (85.9 to 90.5)</t>
  </si>
  <si>
    <t>93.0 (90.8 to 95.1)</t>
  </si>
  <si>
    <t>88.5 (86.4 to 90.7)</t>
  </si>
  <si>
    <t>90.7 (88.0 to 93.4)</t>
  </si>
  <si>
    <t>90.5 (87.8 to 93.2)</t>
  </si>
  <si>
    <t>92.4 (89.6 to 95.2)</t>
  </si>
  <si>
    <t>Unweighted,N</t>
  </si>
  <si>
    <t>Weighted % (95% CI)</t>
  </si>
  <si>
    <t>Unweighted, n</t>
  </si>
  <si>
    <t>Unweighted, N</t>
  </si>
  <si>
    <t>Kenya with recoded age</t>
  </si>
  <si>
    <t>se</t>
  </si>
  <si>
    <t>LCL</t>
  </si>
  <si>
    <t>UCL</t>
  </si>
  <si>
    <t>RowPercent</t>
  </si>
  <si>
    <t>RowStdErr</t>
  </si>
  <si>
    <t>RowLowerCL</t>
  </si>
  <si>
    <t>RowUpperCL</t>
  </si>
  <si>
    <t xml:space="preserve">Not different by sex </t>
  </si>
  <si>
    <t xml:space="preserve">KenPHIA 2018 </t>
  </si>
  <si>
    <t>Total 15-49</t>
  </si>
  <si>
    <t>Total 15-64</t>
  </si>
  <si>
    <t xml:space="preserve">Both </t>
  </si>
  <si>
    <t>Model N 2012</t>
  </si>
  <si>
    <t>ICO N 2012</t>
  </si>
  <si>
    <t>ICO rate</t>
  </si>
  <si>
    <t>All ages</t>
  </si>
  <si>
    <t>80-84</t>
  </si>
  <si>
    <t>Age distribution of the world standard population</t>
  </si>
  <si>
    <t>Source: IARC: https://www-dep.iarc.fr/WHOdb/glossary.htm</t>
  </si>
  <si>
    <t>GLOBOCAN 2012 standard pop, based on Segi, 1960 and Doll 1966</t>
  </si>
  <si>
    <t>Pop size</t>
  </si>
  <si>
    <t>Age-specific % (0-79)</t>
  </si>
  <si>
    <t>Segi (“world”) standard</t>
  </si>
  <si>
    <t>Scandinavian (“European”) standard</t>
  </si>
  <si>
    <t>WHO World Standard*</t>
  </si>
  <si>
    <t>Source: WHO: https://www.who.int/healthinfo/paper31.pdf?ua=1</t>
  </si>
  <si>
    <t>WHO 85+ group includes ages 85-100+</t>
  </si>
  <si>
    <t>Source: UNDESA World Population Prospect</t>
  </si>
  <si>
    <t>Female pop</t>
  </si>
  <si>
    <t>2015 World Pop</t>
  </si>
  <si>
    <t>2012 Model Pop</t>
  </si>
  <si>
    <t>Segi Standard Pop</t>
  </si>
  <si>
    <t>WHO Standard 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</si>
</sst>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 numFmtId="182" formatCode="_(* #,##0_);_(* \(#,##0\);_(* &quot;-&quot;??_);_(@_)"/>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4.9989318521683403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6">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cellStyleXfs>
  <cellXfs count="96">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30" borderId="0" xfId="39" applyFont="1"/>
    <xf numFmtId="2" fontId="29" fillId="0" borderId="0" xfId="0" applyNumberFormat="1" applyFont="1"/>
    <xf numFmtId="2" fontId="24" fillId="0" borderId="0" xfId="0" applyNumberFormat="1" applyFont="1"/>
    <xf numFmtId="2" fontId="0" fillId="0" borderId="0" xfId="0" applyNumberFormat="1"/>
    <xf numFmtId="2" fontId="29" fillId="0" borderId="0" xfId="0" applyNumberFormat="1" applyFont="1"/>
    <xf numFmtId="0" fontId="0" fillId="0" borderId="0" xfId="0"/>
    <xf numFmtId="2" fontId="0" fillId="0" borderId="0" xfId="0" applyNumberFormat="1"/>
    <xf numFmtId="167" fontId="0" fillId="0" borderId="0" xfId="0" applyNumberFormat="1"/>
    <xf numFmtId="0" fontId="0" fillId="0" borderId="0" xfId="0" applyAlignment="1">
      <alignment horizontal="center"/>
    </xf>
    <xf numFmtId="182" fontId="0" fillId="0" borderId="0" xfId="54" applyNumberFormat="1" applyFont="1"/>
    <xf numFmtId="43" fontId="0" fillId="0" borderId="0" xfId="0" applyNumberFormat="1"/>
    <xf numFmtId="0" fontId="0" fillId="38" borderId="0" xfId="0" applyFill="1"/>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C" xfId="55" xr:uid="{00000000-0005-0000-0000-00001A000000}"/>
    <cellStyle name="Check Cell" xfId="13" builtinId="23" customBuiltin="1"/>
    <cellStyle name="Comma" xfId="54" builtinId="3"/>
    <cellStyle name="Data" xfId="46" xr:uid="{00000000-0005-0000-0000-00001D000000}"/>
    <cellStyle name="Data 2" xfId="48" xr:uid="{00000000-0005-0000-0000-00001E000000}"/>
    <cellStyle name="Explanatory Text" xfId="16" builtinId="53" customBuiltin="1"/>
    <cellStyle name="Good" xfId="6" builtinId="26" customBuiltin="1"/>
    <cellStyle name="Header" xfId="45" xr:uid="{00000000-0005-0000-0000-000021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B000000}"/>
    <cellStyle name="Normal 2 2" xfId="47" xr:uid="{00000000-0005-0000-0000-00002C000000}"/>
    <cellStyle name="Note" xfId="15" builtinId="10" customBuiltin="1"/>
    <cellStyle name="Note 2" xfId="51" xr:uid="{00000000-0005-0000-0000-00002E000000}"/>
    <cellStyle name="Note 3" xfId="52" xr:uid="{00000000-0005-0000-0000-00002F000000}"/>
    <cellStyle name="Note 4" xfId="53" xr:uid="{00000000-0005-0000-0000-000030000000}"/>
    <cellStyle name="Output" xfId="10" builtinId="21" customBuiltin="1"/>
    <cellStyle name="Percent" xfId="1" builtinId="5"/>
    <cellStyle name="Percent 2" xfId="44" xr:uid="{00000000-0005-0000-0000-000033000000}"/>
    <cellStyle name="Style 1" xfId="50" xr:uid="{00000000-0005-0000-0000-000034000000}"/>
    <cellStyle name="Title 2" xfId="42" xr:uid="{00000000-0005-0000-0000-000035000000}"/>
    <cellStyle name="Total" xfId="17" builtinId="25" customBuiltin="1"/>
    <cellStyle name="Warning Text" xfId="14" builtinId="11" customBuiltin="1"/>
  </cellStyles>
  <dxfs count="1">
    <dxf>
      <font>
        <color auto="1"/>
      </font>
      <fill>
        <patternFill>
          <bgColor rgb="FFFFCCCC"/>
        </patternFill>
      </fill>
    </dxf>
  </dxfs>
  <tableStyles count="0" defaultTableStyle="TableStyleMedium2" defaultPivotStyle="PivotStyleLight16"/>
  <colors>
    <mruColors>
      <color rgb="FFFF938B"/>
      <color rgb="FFFFCCCC"/>
      <color rgb="FFC59EE2"/>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2012 Women population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'CC prevalence'!$I$92</c:f>
              <c:strCache>
                <c:ptCount val="1"/>
                <c:pt idx="0">
                  <c:v>ICO N 2012</c:v>
                </c:pt>
              </c:strCache>
            </c:strRef>
          </c:tx>
          <c:spPr>
            <a:solidFill>
              <a:schemeClr val="accent1"/>
            </a:solidFill>
            <a:ln>
              <a:noFill/>
            </a:ln>
            <a:effectLst/>
          </c:spPr>
          <c:invertIfNegative val="0"/>
          <c:cat>
            <c:strRef>
              <c:f>'CC prevalence'!$H$93:$H$105</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70-74</c:v>
                </c:pt>
                <c:pt idx="12">
                  <c:v>75-79</c:v>
                </c:pt>
              </c:strCache>
            </c:strRef>
          </c:cat>
          <c:val>
            <c:numRef>
              <c:f>'CC prevalence'!$I$93:$I$105</c:f>
              <c:numCache>
                <c:formatCode>0</c:formatCode>
                <c:ptCount val="13"/>
                <c:pt idx="0">
                  <c:v>2930371.1790394317</c:v>
                </c:pt>
                <c:pt idx="1">
                  <c:v>2594132.8413284374</c:v>
                </c:pt>
                <c:pt idx="2">
                  <c:v>1989757.1960054927</c:v>
                </c:pt>
                <c:pt idx="3">
                  <c:v>1568431.2994181782</c:v>
                </c:pt>
                <c:pt idx="4">
                  <c:v>1151863.4232572478</c:v>
                </c:pt>
                <c:pt idx="5">
                  <c:v>831409.27363979234</c:v>
                </c:pt>
                <c:pt idx="6">
                  <c:v>668250.15542870131</c:v>
                </c:pt>
                <c:pt idx="7">
                  <c:v>578099.83361065108</c:v>
                </c:pt>
                <c:pt idx="8">
                  <c:v>491084.16376515932</c:v>
                </c:pt>
                <c:pt idx="9">
                  <c:v>372207.37351151911</c:v>
                </c:pt>
                <c:pt idx="10">
                  <c:v>241845.83041345538</c:v>
                </c:pt>
                <c:pt idx="11">
                  <c:v>167868.16997331922</c:v>
                </c:pt>
                <c:pt idx="12">
                  <c:v>220001.29235396438</c:v>
                </c:pt>
              </c:numCache>
            </c:numRef>
          </c:val>
          <c:extLst>
            <c:ext xmlns:c16="http://schemas.microsoft.com/office/drawing/2014/chart" uri="{C3380CC4-5D6E-409C-BE32-E72D297353CC}">
              <c16:uniqueId val="{00000000-6939-4E42-86FE-C2A459B210B7}"/>
            </c:ext>
          </c:extLst>
        </c:ser>
        <c:ser>
          <c:idx val="1"/>
          <c:order val="1"/>
          <c:tx>
            <c:strRef>
              <c:f>'CC prevalence'!$K$92</c:f>
              <c:strCache>
                <c:ptCount val="1"/>
                <c:pt idx="0">
                  <c:v>Model N 2012</c:v>
                </c:pt>
              </c:strCache>
            </c:strRef>
          </c:tx>
          <c:spPr>
            <a:solidFill>
              <a:schemeClr val="accent2"/>
            </a:solidFill>
            <a:ln>
              <a:noFill/>
            </a:ln>
            <a:effectLst/>
          </c:spPr>
          <c:invertIfNegative val="0"/>
          <c:cat>
            <c:strRef>
              <c:f>'CC prevalence'!$H$93:$H$105</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70-74</c:v>
                </c:pt>
                <c:pt idx="12">
                  <c:v>75-79</c:v>
                </c:pt>
              </c:strCache>
            </c:strRef>
          </c:cat>
          <c:val>
            <c:numRef>
              <c:f>'CC prevalence'!$K$93:$K$105</c:f>
              <c:numCache>
                <c:formatCode>General</c:formatCode>
                <c:ptCount val="13"/>
                <c:pt idx="0">
                  <c:v>3003700</c:v>
                </c:pt>
                <c:pt idx="1">
                  <c:v>2588500</c:v>
                </c:pt>
                <c:pt idx="2">
                  <c:v>2123200</c:v>
                </c:pt>
                <c:pt idx="3">
                  <c:v>1668200</c:v>
                </c:pt>
                <c:pt idx="4">
                  <c:v>1266800</c:v>
                </c:pt>
                <c:pt idx="5">
                  <c:v>949300</c:v>
                </c:pt>
                <c:pt idx="6">
                  <c:v>711700</c:v>
                </c:pt>
                <c:pt idx="7">
                  <c:v>532700</c:v>
                </c:pt>
                <c:pt idx="8">
                  <c:v>405200</c:v>
                </c:pt>
                <c:pt idx="9">
                  <c:v>308400</c:v>
                </c:pt>
                <c:pt idx="10">
                  <c:v>228700</c:v>
                </c:pt>
                <c:pt idx="11">
                  <c:v>159300</c:v>
                </c:pt>
                <c:pt idx="12">
                  <c:v>100000</c:v>
                </c:pt>
              </c:numCache>
            </c:numRef>
          </c:val>
          <c:extLst>
            <c:ext xmlns:c16="http://schemas.microsoft.com/office/drawing/2014/chart" uri="{C3380CC4-5D6E-409C-BE32-E72D297353CC}">
              <c16:uniqueId val="{00000001-6939-4E42-86FE-C2A459B210B7}"/>
            </c:ext>
          </c:extLst>
        </c:ser>
        <c:dLbls>
          <c:showLegendKey val="0"/>
          <c:showVal val="0"/>
          <c:showCatName val="0"/>
          <c:showSerName val="0"/>
          <c:showPercent val="0"/>
          <c:showBubbleSize val="0"/>
        </c:dLbls>
        <c:gapWidth val="182"/>
        <c:axId val="183225392"/>
        <c:axId val="214199792"/>
      </c:barChart>
      <c:lineChart>
        <c:grouping val="standard"/>
        <c:varyColors val="0"/>
        <c:ser>
          <c:idx val="2"/>
          <c:order val="2"/>
          <c:tx>
            <c:strRef>
              <c:f>'CC prevalence'!$C$92</c:f>
              <c:strCache>
                <c:ptCount val="1"/>
                <c:pt idx="0">
                  <c:v>ICO rate</c:v>
                </c:pt>
              </c:strCache>
            </c:strRef>
          </c:tx>
          <c:spPr>
            <a:ln w="28575" cap="rnd">
              <a:solidFill>
                <a:schemeClr val="accent3"/>
              </a:solidFill>
              <a:round/>
            </a:ln>
            <a:effectLst/>
          </c:spPr>
          <c:marker>
            <c:symbol val="none"/>
          </c:marker>
          <c:val>
            <c:numRef>
              <c:f>'CC prevalence'!$C$93:$C$105</c:f>
              <c:numCache>
                <c:formatCode>General</c:formatCode>
                <c:ptCount val="13"/>
                <c:pt idx="0">
                  <c:v>0.71663276482550398</c:v>
                </c:pt>
                <c:pt idx="1">
                  <c:v>0.84806759505553897</c:v>
                </c:pt>
                <c:pt idx="2">
                  <c:v>7.9909247379126498</c:v>
                </c:pt>
                <c:pt idx="3">
                  <c:v>20.976373024565699</c:v>
                </c:pt>
                <c:pt idx="4">
                  <c:v>40.716632764825398</c:v>
                </c:pt>
                <c:pt idx="5">
                  <c:v>62.664684712877403</c:v>
                </c:pt>
                <c:pt idx="6">
                  <c:v>83.052730402127906</c:v>
                </c:pt>
                <c:pt idx="7">
                  <c:v>103.442340791738</c:v>
                </c:pt>
                <c:pt idx="8">
                  <c:v>130.32389297449501</c:v>
                </c:pt>
                <c:pt idx="9">
                  <c:v>150.45376310436501</c:v>
                </c:pt>
                <c:pt idx="10">
                  <c:v>156.29791894852099</c:v>
                </c:pt>
                <c:pt idx="11">
                  <c:v>150.71350336410501</c:v>
                </c:pt>
                <c:pt idx="12">
                  <c:v>133.18103583163801</c:v>
                </c:pt>
              </c:numCache>
            </c:numRef>
          </c:val>
          <c:smooth val="0"/>
          <c:extLst>
            <c:ext xmlns:c16="http://schemas.microsoft.com/office/drawing/2014/chart" uri="{C3380CC4-5D6E-409C-BE32-E72D297353CC}">
              <c16:uniqueId val="{00000018-6939-4E42-86FE-C2A459B210B7}"/>
            </c:ext>
          </c:extLst>
        </c:ser>
        <c:dLbls>
          <c:showLegendKey val="0"/>
          <c:showVal val="0"/>
          <c:showCatName val="0"/>
          <c:showSerName val="0"/>
          <c:showPercent val="0"/>
          <c:showBubbleSize val="0"/>
        </c:dLbls>
        <c:marker val="1"/>
        <c:smooth val="0"/>
        <c:axId val="189471632"/>
        <c:axId val="66551264"/>
      </c:lineChart>
      <c:catAx>
        <c:axId val="18322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99792"/>
        <c:crosses val="autoZero"/>
        <c:auto val="1"/>
        <c:lblAlgn val="ctr"/>
        <c:lblOffset val="100"/>
        <c:noMultiLvlLbl val="0"/>
      </c:catAx>
      <c:valAx>
        <c:axId val="214199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5392"/>
        <c:crosses val="autoZero"/>
        <c:crossBetween val="between"/>
      </c:valAx>
      <c:valAx>
        <c:axId val="665512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71632"/>
        <c:crosses val="max"/>
        <c:crossBetween val="between"/>
      </c:valAx>
      <c:catAx>
        <c:axId val="189471632"/>
        <c:scaling>
          <c:orientation val="minMax"/>
        </c:scaling>
        <c:delete val="1"/>
        <c:axPos val="b"/>
        <c:majorTickMark val="out"/>
        <c:minorTickMark val="none"/>
        <c:tickLblPos val="nextTo"/>
        <c:crossAx val="6655126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populations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ASR_pops!$I$49</c:f>
              <c:strCache>
                <c:ptCount val="1"/>
                <c:pt idx="0">
                  <c:v>2012 Model Pop</c:v>
                </c:pt>
              </c:strCache>
            </c:strRef>
          </c:tx>
          <c:spPr>
            <a:ln w="28575" cap="rnd">
              <a:solidFill>
                <a:schemeClr val="accent1"/>
              </a:solidFill>
              <a:prstDash val="sysDash"/>
              <a:round/>
            </a:ln>
            <a:effectLst/>
          </c:spPr>
          <c:marker>
            <c:symbol val="none"/>
          </c:marker>
          <c:cat>
            <c:strRef>
              <c:f>ASR_pops!$B$50:$B$65</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strCache>
            </c:strRef>
          </c:cat>
          <c:val>
            <c:numRef>
              <c:f>ASR_pops!$I$50:$I$65</c:f>
              <c:numCache>
                <c:formatCode>General</c:formatCode>
                <c:ptCount val="16"/>
                <c:pt idx="0">
                  <c:v>0.16406160234237874</c:v>
                </c:pt>
                <c:pt idx="1">
                  <c:v>0.14671167583887032</c:v>
                </c:pt>
                <c:pt idx="2">
                  <c:v>0.13272555102558312</c:v>
                </c:pt>
                <c:pt idx="3">
                  <c:v>0.11900884731351503</c:v>
                </c:pt>
                <c:pt idx="4">
                  <c:v>0.10255831183907636</c:v>
                </c:pt>
                <c:pt idx="5">
                  <c:v>8.4122776780655564E-2</c:v>
                </c:pt>
                <c:pt idx="6">
                  <c:v>6.6095335449081388E-2</c:v>
                </c:pt>
                <c:pt idx="7">
                  <c:v>5.0191566327116841E-2</c:v>
                </c:pt>
                <c:pt idx="8">
                  <c:v>3.7611978145194201E-2</c:v>
                </c:pt>
                <c:pt idx="9">
                  <c:v>2.8198087902596349E-2</c:v>
                </c:pt>
                <c:pt idx="10">
                  <c:v>2.110597362050453E-2</c:v>
                </c:pt>
                <c:pt idx="11">
                  <c:v>1.6054327972645836E-2</c:v>
                </c:pt>
                <c:pt idx="12">
                  <c:v>1.2219039355291153E-2</c:v>
                </c:pt>
                <c:pt idx="13">
                  <c:v>9.0612655660022266E-3</c:v>
                </c:pt>
                <c:pt idx="14">
                  <c:v>6.3115855035599244E-3</c:v>
                </c:pt>
                <c:pt idx="15">
                  <c:v>3.9620750179283895E-3</c:v>
                </c:pt>
              </c:numCache>
            </c:numRef>
          </c:val>
          <c:smooth val="0"/>
          <c:extLst>
            <c:ext xmlns:c16="http://schemas.microsoft.com/office/drawing/2014/chart" uri="{C3380CC4-5D6E-409C-BE32-E72D297353CC}">
              <c16:uniqueId val="{00000000-C18A-40B8-A8C2-7FFE3B7CE219}"/>
            </c:ext>
          </c:extLst>
        </c:ser>
        <c:ser>
          <c:idx val="1"/>
          <c:order val="1"/>
          <c:tx>
            <c:strRef>
              <c:f>ASR_pops!$D$49</c:f>
              <c:strCache>
                <c:ptCount val="1"/>
                <c:pt idx="0">
                  <c:v>2015 World Pop</c:v>
                </c:pt>
              </c:strCache>
            </c:strRef>
          </c:tx>
          <c:spPr>
            <a:ln w="28575" cap="rnd">
              <a:solidFill>
                <a:schemeClr val="accent2"/>
              </a:solidFill>
              <a:round/>
            </a:ln>
            <a:effectLst/>
          </c:spPr>
          <c:marker>
            <c:symbol val="none"/>
          </c:marker>
          <c:cat>
            <c:strRef>
              <c:f>ASR_pops!$B$50:$B$65</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strCache>
            </c:strRef>
          </c:cat>
          <c:val>
            <c:numRef>
              <c:f>ASR_pops!$D$50:$D$65</c:f>
              <c:numCache>
                <c:formatCode>0.0000</c:formatCode>
                <c:ptCount val="16"/>
                <c:pt idx="0">
                  <c:v>9.0557960774821922E-2</c:v>
                </c:pt>
                <c:pt idx="1">
                  <c:v>8.6913354499054463E-2</c:v>
                </c:pt>
                <c:pt idx="2">
                  <c:v>8.295730478674708E-2</c:v>
                </c:pt>
                <c:pt idx="3">
                  <c:v>8.1202373338245634E-2</c:v>
                </c:pt>
                <c:pt idx="4">
                  <c:v>8.0950407166888894E-2</c:v>
                </c:pt>
                <c:pt idx="5">
                  <c:v>8.3131684416392682E-2</c:v>
                </c:pt>
                <c:pt idx="6">
                  <c:v>7.5514801062826986E-2</c:v>
                </c:pt>
                <c:pt idx="7">
                  <c:v>6.8948041932416826E-2</c:v>
                </c:pt>
                <c:pt idx="8">
                  <c:v>6.7381802909517091E-2</c:v>
                </c:pt>
                <c:pt idx="9">
                  <c:v>6.3499259101506E-2</c:v>
                </c:pt>
                <c:pt idx="10">
                  <c:v>5.6155852145702664E-2</c:v>
                </c:pt>
                <c:pt idx="11">
                  <c:v>4.8099072226790975E-2</c:v>
                </c:pt>
                <c:pt idx="12">
                  <c:v>4.2040118122827298E-2</c:v>
                </c:pt>
                <c:pt idx="13">
                  <c:v>3.1627755574000257E-2</c:v>
                </c:pt>
                <c:pt idx="14">
                  <c:v>2.3010187100979806E-2</c:v>
                </c:pt>
                <c:pt idx="15">
                  <c:v>1.8010024841281516E-2</c:v>
                </c:pt>
              </c:numCache>
            </c:numRef>
          </c:val>
          <c:smooth val="0"/>
          <c:extLst>
            <c:ext xmlns:c16="http://schemas.microsoft.com/office/drawing/2014/chart" uri="{C3380CC4-5D6E-409C-BE32-E72D297353CC}">
              <c16:uniqueId val="{00000001-C18A-40B8-A8C2-7FFE3B7CE219}"/>
            </c:ext>
          </c:extLst>
        </c:ser>
        <c:ser>
          <c:idx val="2"/>
          <c:order val="2"/>
          <c:tx>
            <c:strRef>
              <c:f>ASR_pops!$J$49</c:f>
              <c:strCache>
                <c:ptCount val="1"/>
                <c:pt idx="0">
                  <c:v>Segi Standard Pop</c:v>
                </c:pt>
              </c:strCache>
            </c:strRef>
          </c:tx>
          <c:spPr>
            <a:ln w="28575" cap="rnd">
              <a:solidFill>
                <a:schemeClr val="accent6">
                  <a:lumMod val="60000"/>
                  <a:lumOff val="40000"/>
                </a:schemeClr>
              </a:solidFill>
              <a:round/>
            </a:ln>
            <a:effectLst/>
          </c:spPr>
          <c:marker>
            <c:symbol val="none"/>
          </c:marker>
          <c:cat>
            <c:strRef>
              <c:f>ASR_pops!$B$50:$B$65</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strCache>
            </c:strRef>
          </c:cat>
          <c:val>
            <c:numRef>
              <c:f>ASR_pops!$J$50:$J$65</c:f>
              <c:numCache>
                <c:formatCode>0.000</c:formatCode>
                <c:ptCount val="16"/>
                <c:pt idx="0">
                  <c:v>0.12</c:v>
                </c:pt>
                <c:pt idx="1">
                  <c:v>0.1</c:v>
                </c:pt>
                <c:pt idx="2">
                  <c:v>0.09</c:v>
                </c:pt>
                <c:pt idx="3">
                  <c:v>0.09</c:v>
                </c:pt>
                <c:pt idx="4">
                  <c:v>0.08</c:v>
                </c:pt>
                <c:pt idx="5">
                  <c:v>0.08</c:v>
                </c:pt>
                <c:pt idx="6">
                  <c:v>0.06</c:v>
                </c:pt>
                <c:pt idx="7">
                  <c:v>0.06</c:v>
                </c:pt>
                <c:pt idx="8">
                  <c:v>0.06</c:v>
                </c:pt>
                <c:pt idx="9">
                  <c:v>0.06</c:v>
                </c:pt>
                <c:pt idx="10">
                  <c:v>0.05</c:v>
                </c:pt>
                <c:pt idx="11">
                  <c:v>0.04</c:v>
                </c:pt>
                <c:pt idx="12">
                  <c:v>0.04</c:v>
                </c:pt>
                <c:pt idx="13">
                  <c:v>0.03</c:v>
                </c:pt>
                <c:pt idx="14">
                  <c:v>0.02</c:v>
                </c:pt>
                <c:pt idx="15">
                  <c:v>0.01</c:v>
                </c:pt>
              </c:numCache>
            </c:numRef>
          </c:val>
          <c:smooth val="0"/>
          <c:extLst>
            <c:ext xmlns:c16="http://schemas.microsoft.com/office/drawing/2014/chart" uri="{C3380CC4-5D6E-409C-BE32-E72D297353CC}">
              <c16:uniqueId val="{00000003-C18A-40B8-A8C2-7FFE3B7CE219}"/>
            </c:ext>
          </c:extLst>
        </c:ser>
        <c:ser>
          <c:idx val="3"/>
          <c:order val="3"/>
          <c:tx>
            <c:strRef>
              <c:f>ASR_pops!$K$49</c:f>
              <c:strCache>
                <c:ptCount val="1"/>
                <c:pt idx="0">
                  <c:v>WHO Standard Pop</c:v>
                </c:pt>
              </c:strCache>
            </c:strRef>
          </c:tx>
          <c:spPr>
            <a:ln w="28575" cap="rnd">
              <a:solidFill>
                <a:schemeClr val="accent4"/>
              </a:solidFill>
              <a:round/>
            </a:ln>
            <a:effectLst/>
          </c:spPr>
          <c:marker>
            <c:symbol val="none"/>
          </c:marker>
          <c:val>
            <c:numRef>
              <c:f>ASR_pops!$K$50:$K$65</c:f>
              <c:numCache>
                <c:formatCode>General</c:formatCode>
                <c:ptCount val="16"/>
                <c:pt idx="0">
                  <c:v>8.8599999999999998E-2</c:v>
                </c:pt>
                <c:pt idx="1">
                  <c:v>8.6899999999999991E-2</c:v>
                </c:pt>
                <c:pt idx="2">
                  <c:v>8.5999999999999993E-2</c:v>
                </c:pt>
                <c:pt idx="3">
                  <c:v>8.4700000000000011E-2</c:v>
                </c:pt>
                <c:pt idx="4">
                  <c:v>8.2200000000000009E-2</c:v>
                </c:pt>
                <c:pt idx="5">
                  <c:v>7.9299999999999995E-2</c:v>
                </c:pt>
                <c:pt idx="6">
                  <c:v>7.6100000000000001E-2</c:v>
                </c:pt>
                <c:pt idx="7">
                  <c:v>7.1500000000000008E-2</c:v>
                </c:pt>
                <c:pt idx="8">
                  <c:v>6.59E-2</c:v>
                </c:pt>
                <c:pt idx="9">
                  <c:v>6.0400000000000002E-2</c:v>
                </c:pt>
                <c:pt idx="10">
                  <c:v>5.3699999999999998E-2</c:v>
                </c:pt>
                <c:pt idx="11">
                  <c:v>4.5499999999999999E-2</c:v>
                </c:pt>
                <c:pt idx="12">
                  <c:v>3.7200000000000004E-2</c:v>
                </c:pt>
                <c:pt idx="13">
                  <c:v>2.9600000000000001E-2</c:v>
                </c:pt>
                <c:pt idx="14">
                  <c:v>2.2099999999999998E-2</c:v>
                </c:pt>
                <c:pt idx="15">
                  <c:v>1.52E-2</c:v>
                </c:pt>
              </c:numCache>
            </c:numRef>
          </c:val>
          <c:smooth val="0"/>
          <c:extLst>
            <c:ext xmlns:c16="http://schemas.microsoft.com/office/drawing/2014/chart" uri="{C3380CC4-5D6E-409C-BE32-E72D297353CC}">
              <c16:uniqueId val="{00000004-C18A-40B8-A8C2-7FFE3B7CE219}"/>
            </c:ext>
          </c:extLst>
        </c:ser>
        <c:dLbls>
          <c:showLegendKey val="0"/>
          <c:showVal val="0"/>
          <c:showCatName val="0"/>
          <c:showSerName val="0"/>
          <c:showPercent val="0"/>
          <c:showBubbleSize val="0"/>
        </c:dLbls>
        <c:smooth val="0"/>
        <c:axId val="221338880"/>
        <c:axId val="177753712"/>
      </c:lineChart>
      <c:catAx>
        <c:axId val="22133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3712"/>
        <c:crosses val="autoZero"/>
        <c:auto val="1"/>
        <c:lblAlgn val="ctr"/>
        <c:lblOffset val="100"/>
        <c:noMultiLvlLbl val="0"/>
      </c:catAx>
      <c:valAx>
        <c:axId val="17775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3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5" Type="http://schemas.openxmlformats.org/officeDocument/2006/relationships/image" Target="../media/image28.png"/><Relationship Id="rId4" Type="http://schemas.openxmlformats.org/officeDocument/2006/relationships/image" Target="../media/image27.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9.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1.png"/><Relationship Id="rId5" Type="http://schemas.openxmlformats.org/officeDocument/2006/relationships/image" Target="../media/image17.png"/><Relationship Id="rId10" Type="http://schemas.openxmlformats.org/officeDocument/2006/relationships/image" Target="../media/image20.png"/><Relationship Id="rId4" Type="http://schemas.openxmlformats.org/officeDocument/2006/relationships/image" Target="../media/image16.png"/><Relationship Id="rId9"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13</xdr:col>
      <xdr:colOff>457200</xdr:colOff>
      <xdr:row>13</xdr:row>
      <xdr:rowOff>123826</xdr:rowOff>
    </xdr:from>
    <xdr:to>
      <xdr:col>22</xdr:col>
      <xdr:colOff>47625</xdr:colOff>
      <xdr:row>29</xdr:row>
      <xdr:rowOff>56221</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20175" y="2600326"/>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29</xdr:row>
      <xdr:rowOff>109537</xdr:rowOff>
    </xdr:from>
    <xdr:to>
      <xdr:col>13</xdr:col>
      <xdr:colOff>66675</xdr:colOff>
      <xdr:row>47</xdr:row>
      <xdr:rowOff>133350</xdr:rowOff>
    </xdr:to>
    <xdr:graphicFrame macro="">
      <xdr:nvGraphicFramePr>
        <xdr:cNvPr id="2" name="Chart 1">
          <a:extLst>
            <a:ext uri="{FF2B5EF4-FFF2-40B4-BE49-F238E27FC236}">
              <a16:creationId xmlns:a16="http://schemas.microsoft.com/office/drawing/2014/main" id="{B1F075B0-EBDF-4F16-A618-B70A986AB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30</xdr:row>
      <xdr:rowOff>28575</xdr:rowOff>
    </xdr:from>
    <xdr:to>
      <xdr:col>20</xdr:col>
      <xdr:colOff>0</xdr:colOff>
      <xdr:row>36</xdr:row>
      <xdr:rowOff>85725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229600" y="5743575"/>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twoCellAnchor editAs="oneCell">
    <xdr:from>
      <xdr:col>21</xdr:col>
      <xdr:colOff>209550</xdr:colOff>
      <xdr:row>22</xdr:row>
      <xdr:rowOff>85725</xdr:rowOff>
    </xdr:from>
    <xdr:to>
      <xdr:col>35</xdr:col>
      <xdr:colOff>322769</xdr:colOff>
      <xdr:row>39</xdr:row>
      <xdr:rowOff>9130</xdr:rowOff>
    </xdr:to>
    <xdr:pic>
      <xdr:nvPicPr>
        <xdr:cNvPr id="2" name="Picture 1">
          <a:extLst>
            <a:ext uri="{FF2B5EF4-FFF2-40B4-BE49-F238E27FC236}">
              <a16:creationId xmlns:a16="http://schemas.microsoft.com/office/drawing/2014/main" id="{B6B07745-F71B-456F-97EA-42FEC5E34CDA}"/>
            </a:ext>
          </a:extLst>
        </xdr:cNvPr>
        <xdr:cNvPicPr>
          <a:picLocks noChangeAspect="1"/>
        </xdr:cNvPicPr>
      </xdr:nvPicPr>
      <xdr:blipFill>
        <a:blip xmlns:r="http://schemas.openxmlformats.org/officeDocument/2006/relationships" r:embed="rId1"/>
        <a:stretch>
          <a:fillRect/>
        </a:stretch>
      </xdr:blipFill>
      <xdr:spPr>
        <a:xfrm>
          <a:off x="13906500" y="4276725"/>
          <a:ext cx="8647619" cy="31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104775</xdr:colOff>
      <xdr:row>3</xdr:row>
      <xdr:rowOff>28575</xdr:rowOff>
    </xdr:from>
    <xdr:to>
      <xdr:col>18</xdr:col>
      <xdr:colOff>266700</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47625</xdr:colOff>
      <xdr:row>105</xdr:row>
      <xdr:rowOff>157162</xdr:rowOff>
    </xdr:from>
    <xdr:to>
      <xdr:col>10</xdr:col>
      <xdr:colOff>133350</xdr:colOff>
      <xdr:row>120</xdr:row>
      <xdr:rowOff>42862</xdr:rowOff>
    </xdr:to>
    <xdr:graphicFrame macro="">
      <xdr:nvGraphicFramePr>
        <xdr:cNvPr id="3" name="Chart 2">
          <a:extLst>
            <a:ext uri="{FF2B5EF4-FFF2-40B4-BE49-F238E27FC236}">
              <a16:creationId xmlns:a16="http://schemas.microsoft.com/office/drawing/2014/main" id="{9E3781F9-211F-4C9D-B169-E39A7708D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56" zoomScale="80" zoomScaleNormal="80" workbookViewId="0">
      <selection activeCell="B180" sqref="B18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31"/>
  <sheetViews>
    <sheetView topLeftCell="A199" workbookViewId="0">
      <selection activeCell="I70" sqref="I70"/>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1: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1: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1: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1: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1:17" x14ac:dyDescent="0.25">
      <c r="K213" s="37" t="str">
        <f>LEFT(L213,4)</f>
        <v/>
      </c>
    </row>
    <row r="214" spans="1:17" x14ac:dyDescent="0.25">
      <c r="A214" t="s">
        <v>1381</v>
      </c>
    </row>
    <row r="215" spans="1:17" x14ac:dyDescent="0.25">
      <c r="C215" t="s">
        <v>222</v>
      </c>
      <c r="F215" t="s">
        <v>223</v>
      </c>
      <c r="I215" t="s">
        <v>1384</v>
      </c>
    </row>
    <row r="216" spans="1:17" x14ac:dyDescent="0.25">
      <c r="B216" t="s">
        <v>246</v>
      </c>
      <c r="C216" t="s">
        <v>107</v>
      </c>
      <c r="D216" t="s">
        <v>575</v>
      </c>
      <c r="E216" t="s">
        <v>576</v>
      </c>
      <c r="F216" t="s">
        <v>429</v>
      </c>
      <c r="G216" t="s">
        <v>575</v>
      </c>
      <c r="H216" t="s">
        <v>576</v>
      </c>
      <c r="I216" t="s">
        <v>107</v>
      </c>
      <c r="J216" t="s">
        <v>575</v>
      </c>
      <c r="K216" t="s">
        <v>576</v>
      </c>
    </row>
    <row r="217" spans="1:17" x14ac:dyDescent="0.25">
      <c r="B217" s="22" t="s">
        <v>494</v>
      </c>
      <c r="C217">
        <v>0.2</v>
      </c>
      <c r="F217">
        <v>0.6</v>
      </c>
      <c r="I217">
        <v>0.4</v>
      </c>
      <c r="J217">
        <v>0.1</v>
      </c>
      <c r="K217">
        <v>0.6</v>
      </c>
    </row>
    <row r="218" spans="1:17" x14ac:dyDescent="0.25">
      <c r="B218" s="22" t="s">
        <v>459</v>
      </c>
      <c r="C218">
        <v>1.1000000000000001</v>
      </c>
      <c r="F218">
        <v>0.5</v>
      </c>
    </row>
    <row r="219" spans="1:17" x14ac:dyDescent="0.25">
      <c r="B219" s="22" t="s">
        <v>338</v>
      </c>
      <c r="C219">
        <v>0.8</v>
      </c>
      <c r="F219">
        <v>1.3</v>
      </c>
      <c r="I219">
        <v>1.1000000000000001</v>
      </c>
      <c r="J219">
        <v>0.5</v>
      </c>
      <c r="K219">
        <v>1.6</v>
      </c>
    </row>
    <row r="220" spans="1:17" x14ac:dyDescent="0.25">
      <c r="B220" s="89" t="s">
        <v>137</v>
      </c>
      <c r="C220">
        <v>1.2</v>
      </c>
      <c r="F220">
        <v>0.5</v>
      </c>
    </row>
    <row r="221" spans="1:17" x14ac:dyDescent="0.25">
      <c r="B221" s="89" t="s">
        <v>138</v>
      </c>
      <c r="C221">
        <v>3.4</v>
      </c>
      <c r="F221">
        <v>0.6</v>
      </c>
    </row>
    <row r="222" spans="1:17" x14ac:dyDescent="0.25">
      <c r="B222" s="89" t="s">
        <v>139</v>
      </c>
      <c r="C222">
        <v>6</v>
      </c>
      <c r="F222">
        <v>2.2000000000000002</v>
      </c>
    </row>
    <row r="223" spans="1:17" x14ac:dyDescent="0.25">
      <c r="B223" s="89" t="s">
        <v>140</v>
      </c>
      <c r="C223">
        <v>9.5</v>
      </c>
      <c r="F223">
        <v>3.2</v>
      </c>
    </row>
    <row r="224" spans="1:17" x14ac:dyDescent="0.25">
      <c r="B224" s="89" t="s">
        <v>141</v>
      </c>
      <c r="C224">
        <v>8.6999999999999993</v>
      </c>
      <c r="F224">
        <v>4.3</v>
      </c>
    </row>
    <row r="225" spans="2:11" x14ac:dyDescent="0.25">
      <c r="B225" s="89" t="s">
        <v>142</v>
      </c>
      <c r="C225">
        <v>11.9</v>
      </c>
      <c r="D225">
        <v>9.6999999999999993</v>
      </c>
      <c r="E225">
        <v>14.1</v>
      </c>
      <c r="F225">
        <v>6.3</v>
      </c>
    </row>
    <row r="226" spans="2:11" x14ac:dyDescent="0.25">
      <c r="B226" s="89" t="s">
        <v>143</v>
      </c>
      <c r="C226">
        <v>10.6</v>
      </c>
      <c r="F226">
        <v>8.3000000000000007</v>
      </c>
      <c r="G226">
        <v>5.8</v>
      </c>
      <c r="H226">
        <v>10.7</v>
      </c>
      <c r="I226">
        <v>9.4</v>
      </c>
      <c r="J226">
        <v>7.8</v>
      </c>
      <c r="K226">
        <v>11.1</v>
      </c>
    </row>
    <row r="227" spans="2:11" x14ac:dyDescent="0.25">
      <c r="B227" t="s">
        <v>392</v>
      </c>
      <c r="C227">
        <v>11.7</v>
      </c>
      <c r="D227">
        <v>8.8000000000000007</v>
      </c>
      <c r="E227">
        <v>14.5</v>
      </c>
      <c r="F227">
        <v>6.6</v>
      </c>
    </row>
    <row r="228" spans="2:11" x14ac:dyDescent="0.25">
      <c r="B228" t="s">
        <v>535</v>
      </c>
      <c r="C228">
        <v>9</v>
      </c>
      <c r="F228">
        <v>5.9</v>
      </c>
    </row>
    <row r="229" spans="2:11" x14ac:dyDescent="0.25">
      <c r="B229" t="s">
        <v>536</v>
      </c>
      <c r="C229">
        <v>6.2</v>
      </c>
      <c r="F229">
        <v>5.6</v>
      </c>
    </row>
    <row r="230" spans="2:11" x14ac:dyDescent="0.25">
      <c r="B230" t="s">
        <v>1382</v>
      </c>
      <c r="C230">
        <v>6.2</v>
      </c>
      <c r="D230">
        <v>5.7</v>
      </c>
      <c r="E230">
        <v>6.8</v>
      </c>
      <c r="F230">
        <v>2.7</v>
      </c>
      <c r="G230">
        <v>2.4</v>
      </c>
      <c r="H230">
        <v>3.1</v>
      </c>
    </row>
    <row r="231" spans="2:11" x14ac:dyDescent="0.25">
      <c r="B231" t="s">
        <v>1383</v>
      </c>
      <c r="C231">
        <v>6.6</v>
      </c>
      <c r="D231">
        <v>6</v>
      </c>
      <c r="E231">
        <v>7.1</v>
      </c>
      <c r="F231">
        <v>3.1</v>
      </c>
      <c r="G231">
        <v>2.7</v>
      </c>
      <c r="H231">
        <v>3.5</v>
      </c>
      <c r="I231">
        <v>4.9000000000000004</v>
      </c>
      <c r="J231">
        <v>4.5</v>
      </c>
      <c r="K231">
        <v>5.3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workbookViewId="0">
      <selection activeCell="D3" sqref="D3"/>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D3" s="37" t="s">
        <v>1380</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92">
        <v>2015</v>
      </c>
      <c r="D34" s="92"/>
      <c r="E34" s="9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160CC-1592-4EBE-8D2B-9E29D7D5A7E6}">
  <dimension ref="A1:K65"/>
  <sheetViews>
    <sheetView tabSelected="1" topLeftCell="A28" workbookViewId="0">
      <selection activeCell="K50" sqref="K50:K65"/>
    </sheetView>
  </sheetViews>
  <sheetFormatPr defaultRowHeight="15" x14ac:dyDescent="0.25"/>
  <sheetData>
    <row r="1" spans="1:5" x14ac:dyDescent="0.25">
      <c r="A1" s="2" t="s">
        <v>1391</v>
      </c>
    </row>
    <row r="2" spans="1:5" x14ac:dyDescent="0.25">
      <c r="B2" t="s">
        <v>1392</v>
      </c>
      <c r="D2" s="37"/>
      <c r="E2" s="37"/>
    </row>
    <row r="3" spans="1:5" x14ac:dyDescent="0.25">
      <c r="B3" t="s">
        <v>1390</v>
      </c>
    </row>
    <row r="4" spans="1:5" x14ac:dyDescent="0.25">
      <c r="B4" t="s">
        <v>150</v>
      </c>
      <c r="C4" t="s">
        <v>1393</v>
      </c>
      <c r="D4" t="s">
        <v>1394</v>
      </c>
    </row>
    <row r="5" spans="1:5" x14ac:dyDescent="0.25">
      <c r="B5" t="s">
        <v>494</v>
      </c>
      <c r="C5">
        <v>12000</v>
      </c>
      <c r="D5" s="41">
        <f>C5/SUM(C$5:C$20)</f>
        <v>0.12121212121212122</v>
      </c>
    </row>
    <row r="6" spans="1:5" x14ac:dyDescent="0.25">
      <c r="B6" s="22" t="s">
        <v>459</v>
      </c>
      <c r="C6">
        <v>10000</v>
      </c>
      <c r="D6" s="41">
        <f>C6/SUM(C$5:C$20)</f>
        <v>0.10101010101010101</v>
      </c>
    </row>
    <row r="7" spans="1:5" x14ac:dyDescent="0.25">
      <c r="B7" s="22" t="s">
        <v>338</v>
      </c>
      <c r="C7">
        <v>9000</v>
      </c>
      <c r="D7" s="41">
        <f>C7/SUM(C$5:C$20)</f>
        <v>9.0909090909090912E-2</v>
      </c>
    </row>
    <row r="8" spans="1:5" x14ac:dyDescent="0.25">
      <c r="B8" t="s">
        <v>137</v>
      </c>
      <c r="C8">
        <v>9000</v>
      </c>
      <c r="D8" s="41">
        <f>C8/SUM(C$5:C$20)</f>
        <v>9.0909090909090912E-2</v>
      </c>
    </row>
    <row r="9" spans="1:5" x14ac:dyDescent="0.25">
      <c r="B9" t="s">
        <v>138</v>
      </c>
      <c r="C9">
        <v>8000</v>
      </c>
      <c r="D9" s="41">
        <f>C9/SUM(C$5:C$20)</f>
        <v>8.0808080808080815E-2</v>
      </c>
    </row>
    <row r="10" spans="1:5" x14ac:dyDescent="0.25">
      <c r="B10" t="s">
        <v>139</v>
      </c>
      <c r="C10">
        <v>8000</v>
      </c>
      <c r="D10" s="41">
        <f>C10/SUM(C$5:C$20)</f>
        <v>8.0808080808080815E-2</v>
      </c>
    </row>
    <row r="11" spans="1:5" x14ac:dyDescent="0.25">
      <c r="B11" t="s">
        <v>140</v>
      </c>
      <c r="C11">
        <v>6000</v>
      </c>
      <c r="D11" s="41">
        <f>C11/SUM(C$5:C$20)</f>
        <v>6.0606060606060608E-2</v>
      </c>
    </row>
    <row r="12" spans="1:5" x14ac:dyDescent="0.25">
      <c r="B12" t="s">
        <v>141</v>
      </c>
      <c r="C12">
        <v>6000</v>
      </c>
      <c r="D12" s="41">
        <f>C12/SUM(C$5:C$20)</f>
        <v>6.0606060606060608E-2</v>
      </c>
    </row>
    <row r="13" spans="1:5" x14ac:dyDescent="0.25">
      <c r="B13" t="s">
        <v>142</v>
      </c>
      <c r="C13">
        <v>6000</v>
      </c>
      <c r="D13" s="41">
        <f>C13/SUM(C$5:C$20)</f>
        <v>6.0606060606060608E-2</v>
      </c>
    </row>
    <row r="14" spans="1:5" x14ac:dyDescent="0.25">
      <c r="B14" t="s">
        <v>143</v>
      </c>
      <c r="C14">
        <v>6000</v>
      </c>
      <c r="D14" s="41">
        <f>C14/SUM(C$5:C$20)</f>
        <v>6.0606060606060608E-2</v>
      </c>
    </row>
    <row r="15" spans="1:5" x14ac:dyDescent="0.25">
      <c r="B15" t="s">
        <v>392</v>
      </c>
      <c r="C15">
        <v>5000</v>
      </c>
      <c r="D15" s="41">
        <f>C15/SUM(C$5:C$20)</f>
        <v>5.0505050505050504E-2</v>
      </c>
    </row>
    <row r="16" spans="1:5" x14ac:dyDescent="0.25">
      <c r="B16" t="s">
        <v>535</v>
      </c>
      <c r="C16">
        <v>4000</v>
      </c>
      <c r="D16" s="41">
        <f>C16/SUM(C$5:C$20)</f>
        <v>4.0404040404040407E-2</v>
      </c>
    </row>
    <row r="17" spans="1:5" x14ac:dyDescent="0.25">
      <c r="B17" t="s">
        <v>536</v>
      </c>
      <c r="C17">
        <v>4000</v>
      </c>
      <c r="D17" s="41">
        <f>C17/SUM(C$5:C$20)</f>
        <v>4.0404040404040407E-2</v>
      </c>
    </row>
    <row r="18" spans="1:5" x14ac:dyDescent="0.25">
      <c r="B18" t="s">
        <v>970</v>
      </c>
      <c r="C18">
        <v>3000</v>
      </c>
      <c r="D18" s="41">
        <f>C18/SUM(C$5:C$20)</f>
        <v>3.0303030303030304E-2</v>
      </c>
    </row>
    <row r="19" spans="1:5" x14ac:dyDescent="0.25">
      <c r="B19" t="s">
        <v>971</v>
      </c>
      <c r="C19">
        <v>2000</v>
      </c>
      <c r="D19" s="41">
        <f>C19/SUM(C$5:C$20)</f>
        <v>2.0202020202020204E-2</v>
      </c>
    </row>
    <row r="20" spans="1:5" x14ac:dyDescent="0.25">
      <c r="B20" t="s">
        <v>972</v>
      </c>
      <c r="C20">
        <v>1000</v>
      </c>
      <c r="D20" s="41">
        <f>C20/SUM(C$5:C$20)</f>
        <v>1.0101010101010102E-2</v>
      </c>
    </row>
    <row r="21" spans="1:5" x14ac:dyDescent="0.25">
      <c r="B21" t="s">
        <v>1389</v>
      </c>
      <c r="C21">
        <v>500</v>
      </c>
      <c r="D21" s="95"/>
    </row>
    <row r="22" spans="1:5" x14ac:dyDescent="0.25">
      <c r="B22" t="s">
        <v>397</v>
      </c>
      <c r="C22">
        <v>500</v>
      </c>
      <c r="D22" s="95"/>
    </row>
    <row r="23" spans="1:5" x14ac:dyDescent="0.25">
      <c r="B23" t="s">
        <v>144</v>
      </c>
      <c r="C23">
        <v>100000</v>
      </c>
      <c r="D23" s="41">
        <f>SUM(D5:D20)</f>
        <v>0.99999999999999989</v>
      </c>
    </row>
    <row r="26" spans="1:5" x14ac:dyDescent="0.25">
      <c r="A26" t="s">
        <v>1398</v>
      </c>
    </row>
    <row r="27" spans="1:5" x14ac:dyDescent="0.25">
      <c r="B27" t="s">
        <v>150</v>
      </c>
      <c r="C27" t="s">
        <v>1395</v>
      </c>
      <c r="D27" t="s">
        <v>1396</v>
      </c>
      <c r="E27" t="s">
        <v>1397</v>
      </c>
    </row>
    <row r="28" spans="1:5" x14ac:dyDescent="0.25">
      <c r="B28" t="s">
        <v>494</v>
      </c>
      <c r="C28" s="8">
        <v>12</v>
      </c>
      <c r="D28" s="8">
        <v>8</v>
      </c>
      <c r="E28">
        <v>8.86</v>
      </c>
    </row>
    <row r="29" spans="1:5" x14ac:dyDescent="0.25">
      <c r="B29" s="22" t="s">
        <v>459</v>
      </c>
      <c r="C29" s="8">
        <v>10</v>
      </c>
      <c r="D29" s="8">
        <v>7</v>
      </c>
      <c r="E29">
        <v>8.69</v>
      </c>
    </row>
    <row r="30" spans="1:5" x14ac:dyDescent="0.25">
      <c r="B30" s="22" t="s">
        <v>338</v>
      </c>
      <c r="C30" s="8">
        <v>9</v>
      </c>
      <c r="D30" s="8">
        <v>7</v>
      </c>
      <c r="E30">
        <v>8.6</v>
      </c>
    </row>
    <row r="31" spans="1:5" x14ac:dyDescent="0.25">
      <c r="B31" t="s">
        <v>137</v>
      </c>
      <c r="C31" s="8">
        <v>9</v>
      </c>
      <c r="D31" s="8">
        <v>7</v>
      </c>
      <c r="E31">
        <v>8.4700000000000006</v>
      </c>
    </row>
    <row r="32" spans="1:5" x14ac:dyDescent="0.25">
      <c r="B32" t="s">
        <v>138</v>
      </c>
      <c r="C32" s="8">
        <v>8</v>
      </c>
      <c r="D32" s="8">
        <v>7</v>
      </c>
      <c r="E32">
        <v>8.2200000000000006</v>
      </c>
    </row>
    <row r="33" spans="1:6" x14ac:dyDescent="0.25">
      <c r="B33" t="s">
        <v>139</v>
      </c>
      <c r="C33" s="8">
        <v>8</v>
      </c>
      <c r="D33" s="8">
        <v>7</v>
      </c>
      <c r="E33">
        <v>7.93</v>
      </c>
    </row>
    <row r="34" spans="1:6" x14ac:dyDescent="0.25">
      <c r="B34" t="s">
        <v>140</v>
      </c>
      <c r="C34" s="8">
        <v>6</v>
      </c>
      <c r="D34" s="8">
        <v>7</v>
      </c>
      <c r="E34">
        <v>7.61</v>
      </c>
    </row>
    <row r="35" spans="1:6" x14ac:dyDescent="0.25">
      <c r="B35" t="s">
        <v>141</v>
      </c>
      <c r="C35" s="8">
        <v>6</v>
      </c>
      <c r="D35" s="8">
        <v>7</v>
      </c>
      <c r="E35">
        <v>7.15</v>
      </c>
    </row>
    <row r="36" spans="1:6" x14ac:dyDescent="0.25">
      <c r="B36" t="s">
        <v>142</v>
      </c>
      <c r="C36" s="8">
        <v>6</v>
      </c>
      <c r="D36" s="8">
        <v>7</v>
      </c>
      <c r="E36">
        <v>6.59</v>
      </c>
    </row>
    <row r="37" spans="1:6" x14ac:dyDescent="0.25">
      <c r="B37" t="s">
        <v>143</v>
      </c>
      <c r="C37" s="8">
        <v>6</v>
      </c>
      <c r="D37" s="8">
        <v>7</v>
      </c>
      <c r="E37">
        <v>6.04</v>
      </c>
    </row>
    <row r="38" spans="1:6" x14ac:dyDescent="0.25">
      <c r="B38" t="s">
        <v>392</v>
      </c>
      <c r="C38" s="8">
        <v>5</v>
      </c>
      <c r="D38" s="8">
        <v>7</v>
      </c>
      <c r="E38">
        <v>5.37</v>
      </c>
    </row>
    <row r="39" spans="1:6" x14ac:dyDescent="0.25">
      <c r="B39" t="s">
        <v>535</v>
      </c>
      <c r="C39" s="8">
        <v>4</v>
      </c>
      <c r="D39" s="8">
        <v>6</v>
      </c>
      <c r="E39">
        <v>4.55</v>
      </c>
    </row>
    <row r="40" spans="1:6" x14ac:dyDescent="0.25">
      <c r="B40" t="s">
        <v>536</v>
      </c>
      <c r="C40" s="8">
        <v>4</v>
      </c>
      <c r="D40" s="8">
        <v>5</v>
      </c>
      <c r="E40">
        <v>3.72</v>
      </c>
    </row>
    <row r="41" spans="1:6" x14ac:dyDescent="0.25">
      <c r="B41" t="s">
        <v>970</v>
      </c>
      <c r="C41" s="8">
        <v>3</v>
      </c>
      <c r="D41" s="8">
        <v>4</v>
      </c>
      <c r="E41">
        <v>2.96</v>
      </c>
    </row>
    <row r="42" spans="1:6" x14ac:dyDescent="0.25">
      <c r="B42" t="s">
        <v>971</v>
      </c>
      <c r="C42" s="8">
        <v>2</v>
      </c>
      <c r="D42" s="8">
        <v>3</v>
      </c>
      <c r="E42">
        <v>2.21</v>
      </c>
    </row>
    <row r="43" spans="1:6" x14ac:dyDescent="0.25">
      <c r="B43" t="s">
        <v>972</v>
      </c>
      <c r="C43" s="8">
        <v>1</v>
      </c>
      <c r="D43" s="8">
        <v>2</v>
      </c>
      <c r="E43">
        <v>1.52</v>
      </c>
    </row>
    <row r="44" spans="1:6" x14ac:dyDescent="0.25">
      <c r="B44" t="s">
        <v>1389</v>
      </c>
      <c r="C44" s="8">
        <v>0.5</v>
      </c>
      <c r="D44" s="8">
        <v>1</v>
      </c>
      <c r="E44">
        <v>0.91</v>
      </c>
    </row>
    <row r="45" spans="1:6" x14ac:dyDescent="0.25">
      <c r="B45" t="s">
        <v>397</v>
      </c>
      <c r="C45" s="8">
        <v>0.5</v>
      </c>
      <c r="D45" s="8">
        <v>1</v>
      </c>
      <c r="E45">
        <v>0.63</v>
      </c>
      <c r="F45" t="s">
        <v>1399</v>
      </c>
    </row>
    <row r="46" spans="1:6" x14ac:dyDescent="0.25">
      <c r="B46" t="s">
        <v>144</v>
      </c>
      <c r="C46" s="8">
        <v>100</v>
      </c>
      <c r="D46" s="8">
        <v>100</v>
      </c>
      <c r="E46">
        <v>100</v>
      </c>
    </row>
    <row r="48" spans="1:6" x14ac:dyDescent="0.25">
      <c r="A48" t="s">
        <v>1400</v>
      </c>
    </row>
    <row r="49" spans="2:11" x14ac:dyDescent="0.25">
      <c r="B49" t="s">
        <v>80</v>
      </c>
      <c r="C49" t="s">
        <v>1401</v>
      </c>
      <c r="D49" t="s">
        <v>1402</v>
      </c>
      <c r="I49" t="s">
        <v>1403</v>
      </c>
      <c r="J49" s="89" t="s">
        <v>1404</v>
      </c>
      <c r="K49" t="s">
        <v>1405</v>
      </c>
    </row>
    <row r="50" spans="2:11" x14ac:dyDescent="0.25">
      <c r="B50" s="89" t="s">
        <v>494</v>
      </c>
      <c r="C50" s="49">
        <v>324426.47899999999</v>
      </c>
      <c r="D50" s="41">
        <f>C50/SUM(C$50:C$65)</f>
        <v>9.0557960774821922E-2</v>
      </c>
      <c r="G50">
        <v>4.1407999999999996</v>
      </c>
      <c r="H50">
        <f>G50*1000000</f>
        <v>4140799.9999999995</v>
      </c>
      <c r="I50">
        <v>0.16406160234237874</v>
      </c>
      <c r="J50" s="6">
        <f>C28/100</f>
        <v>0.12</v>
      </c>
      <c r="K50">
        <f>E28/100</f>
        <v>8.8599999999999998E-2</v>
      </c>
    </row>
    <row r="51" spans="2:11" x14ac:dyDescent="0.25">
      <c r="B51" s="22" t="s">
        <v>459</v>
      </c>
      <c r="C51" s="49">
        <v>311369.57299999997</v>
      </c>
      <c r="D51" s="41">
        <f t="shared" ref="D51:D65" si="0">C51/SUM(C$50:C$65)</f>
        <v>8.6913354499054463E-2</v>
      </c>
      <c r="G51">
        <v>3.7029000000000001</v>
      </c>
      <c r="H51" s="89">
        <f t="shared" ref="H51:H65" si="1">G51*1000000</f>
        <v>3702900</v>
      </c>
      <c r="I51" s="89">
        <v>0.14671167583887032</v>
      </c>
      <c r="J51" s="6">
        <f t="shared" ref="J51:J65" si="2">C29/100</f>
        <v>0.1</v>
      </c>
      <c r="K51" s="89">
        <f t="shared" ref="K51:K65" si="3">E29/100</f>
        <v>8.6899999999999991E-2</v>
      </c>
    </row>
    <row r="52" spans="2:11" x14ac:dyDescent="0.25">
      <c r="B52" s="22" t="s">
        <v>338</v>
      </c>
      <c r="C52" s="49">
        <v>297196.91200000001</v>
      </c>
      <c r="D52" s="41">
        <f t="shared" si="0"/>
        <v>8.295730478674708E-2</v>
      </c>
      <c r="G52">
        <v>3.3498999999999999</v>
      </c>
      <c r="H52" s="89">
        <f t="shared" si="1"/>
        <v>3349900</v>
      </c>
      <c r="I52" s="89">
        <v>0.13272555102558312</v>
      </c>
      <c r="J52" s="6">
        <f t="shared" si="2"/>
        <v>0.09</v>
      </c>
      <c r="K52" s="89">
        <f t="shared" si="3"/>
        <v>8.5999999999999993E-2</v>
      </c>
    </row>
    <row r="53" spans="2:11" x14ac:dyDescent="0.25">
      <c r="B53" s="89" t="s">
        <v>137</v>
      </c>
      <c r="C53" s="49">
        <v>290909.82</v>
      </c>
      <c r="D53" s="41">
        <f t="shared" si="0"/>
        <v>8.1202373338245634E-2</v>
      </c>
      <c r="F53" s="89">
        <v>3003700</v>
      </c>
      <c r="G53">
        <v>3.0036999999999998</v>
      </c>
      <c r="H53" s="89">
        <f t="shared" si="1"/>
        <v>3003700</v>
      </c>
      <c r="I53" s="89">
        <v>0.11900884731351503</v>
      </c>
      <c r="J53" s="6">
        <f t="shared" si="2"/>
        <v>0.09</v>
      </c>
      <c r="K53" s="89">
        <f t="shared" si="3"/>
        <v>8.4700000000000011E-2</v>
      </c>
    </row>
    <row r="54" spans="2:11" x14ac:dyDescent="0.25">
      <c r="B54" s="89" t="s">
        <v>138</v>
      </c>
      <c r="C54" s="49">
        <v>290007.14399999997</v>
      </c>
      <c r="D54" s="41">
        <f t="shared" si="0"/>
        <v>8.0950407166888894E-2</v>
      </c>
      <c r="F54" s="89">
        <v>2588500</v>
      </c>
      <c r="G54">
        <v>2.5884999999999998</v>
      </c>
      <c r="H54" s="89">
        <f t="shared" si="1"/>
        <v>2588500</v>
      </c>
      <c r="I54" s="89">
        <v>0.10255831183907636</v>
      </c>
      <c r="J54" s="6">
        <f t="shared" si="2"/>
        <v>0.08</v>
      </c>
      <c r="K54" s="89">
        <f t="shared" si="3"/>
        <v>8.2200000000000009E-2</v>
      </c>
    </row>
    <row r="55" spans="2:11" x14ac:dyDescent="0.25">
      <c r="B55" s="89" t="s">
        <v>139</v>
      </c>
      <c r="C55" s="49">
        <v>297821.63199999998</v>
      </c>
      <c r="D55" s="41">
        <f t="shared" si="0"/>
        <v>8.3131684416392682E-2</v>
      </c>
      <c r="F55" s="89">
        <v>2123200</v>
      </c>
      <c r="G55">
        <v>2.1232000000000002</v>
      </c>
      <c r="H55" s="89">
        <f t="shared" si="1"/>
        <v>2123200</v>
      </c>
      <c r="I55" s="89">
        <v>8.4122776780655564E-2</v>
      </c>
      <c r="J55" s="6">
        <f t="shared" si="2"/>
        <v>0.08</v>
      </c>
      <c r="K55" s="89">
        <f t="shared" si="3"/>
        <v>7.9299999999999995E-2</v>
      </c>
    </row>
    <row r="56" spans="2:11" x14ac:dyDescent="0.25">
      <c r="B56" s="89" t="s">
        <v>140</v>
      </c>
      <c r="C56" s="49">
        <v>270533.93</v>
      </c>
      <c r="D56" s="41">
        <f t="shared" si="0"/>
        <v>7.5514801062826986E-2</v>
      </c>
      <c r="F56" s="89">
        <v>1668200</v>
      </c>
      <c r="G56">
        <v>1.6681999999999999</v>
      </c>
      <c r="H56" s="89">
        <f t="shared" si="1"/>
        <v>1668200</v>
      </c>
      <c r="I56" s="89">
        <v>6.6095335449081388E-2</v>
      </c>
      <c r="J56" s="6">
        <f t="shared" si="2"/>
        <v>0.06</v>
      </c>
      <c r="K56" s="89">
        <f t="shared" si="3"/>
        <v>7.6100000000000001E-2</v>
      </c>
    </row>
    <row r="57" spans="2:11" x14ac:dyDescent="0.25">
      <c r="B57" s="89" t="s">
        <v>141</v>
      </c>
      <c r="C57" s="49">
        <v>247008.32800000001</v>
      </c>
      <c r="D57" s="41">
        <f t="shared" si="0"/>
        <v>6.8948041932416826E-2</v>
      </c>
      <c r="F57" s="89">
        <v>1266800</v>
      </c>
      <c r="G57">
        <v>1.2667999999999999</v>
      </c>
      <c r="H57" s="89">
        <f t="shared" si="1"/>
        <v>1266800</v>
      </c>
      <c r="I57" s="89">
        <v>5.0191566327116841E-2</v>
      </c>
      <c r="J57" s="6">
        <f t="shared" si="2"/>
        <v>0.06</v>
      </c>
      <c r="K57" s="89">
        <f t="shared" si="3"/>
        <v>7.1500000000000008E-2</v>
      </c>
    </row>
    <row r="58" spans="2:11" x14ac:dyDescent="0.25">
      <c r="B58" s="89" t="s">
        <v>142</v>
      </c>
      <c r="C58" s="49">
        <v>241397.23199999999</v>
      </c>
      <c r="D58" s="41">
        <f t="shared" si="0"/>
        <v>6.7381802909517091E-2</v>
      </c>
      <c r="F58" s="89">
        <v>949300</v>
      </c>
      <c r="G58">
        <v>0.94930000000000003</v>
      </c>
      <c r="H58" s="89">
        <f t="shared" si="1"/>
        <v>949300</v>
      </c>
      <c r="I58" s="89">
        <v>3.7611978145194201E-2</v>
      </c>
      <c r="J58" s="6">
        <f t="shared" si="2"/>
        <v>0.06</v>
      </c>
      <c r="K58" s="89">
        <f t="shared" si="3"/>
        <v>6.59E-2</v>
      </c>
    </row>
    <row r="59" spans="2:11" x14ac:dyDescent="0.25">
      <c r="B59" s="89" t="s">
        <v>143</v>
      </c>
      <c r="C59" s="49">
        <v>227487.908</v>
      </c>
      <c r="D59" s="41">
        <f t="shared" si="0"/>
        <v>6.3499259101506E-2</v>
      </c>
      <c r="F59" s="89">
        <v>711700</v>
      </c>
      <c r="G59">
        <v>0.7117</v>
      </c>
      <c r="H59" s="89">
        <f t="shared" si="1"/>
        <v>711700</v>
      </c>
      <c r="I59" s="89">
        <v>2.8198087902596349E-2</v>
      </c>
      <c r="J59" s="6">
        <f t="shared" si="2"/>
        <v>0.06</v>
      </c>
      <c r="K59" s="89">
        <f t="shared" si="3"/>
        <v>6.0400000000000002E-2</v>
      </c>
    </row>
    <row r="60" spans="2:11" x14ac:dyDescent="0.25">
      <c r="B60" s="89" t="s">
        <v>392</v>
      </c>
      <c r="C60" s="49">
        <v>201179.943</v>
      </c>
      <c r="D60" s="41">
        <f t="shared" si="0"/>
        <v>5.6155852145702664E-2</v>
      </c>
      <c r="F60" s="89">
        <v>532700</v>
      </c>
      <c r="G60">
        <v>0.53269999999999995</v>
      </c>
      <c r="H60" s="89">
        <f t="shared" si="1"/>
        <v>532700</v>
      </c>
      <c r="I60" s="89">
        <v>2.110597362050453E-2</v>
      </c>
      <c r="J60" s="6">
        <f t="shared" si="2"/>
        <v>0.05</v>
      </c>
      <c r="K60" s="89">
        <f t="shared" si="3"/>
        <v>5.3699999999999998E-2</v>
      </c>
    </row>
    <row r="61" spans="2:11" x14ac:dyDescent="0.25">
      <c r="B61" s="89" t="s">
        <v>535</v>
      </c>
      <c r="C61" s="49">
        <v>172316.299</v>
      </c>
      <c r="D61" s="41">
        <f t="shared" si="0"/>
        <v>4.8099072226790975E-2</v>
      </c>
      <c r="F61" s="89">
        <v>405200</v>
      </c>
      <c r="G61">
        <v>0.4052</v>
      </c>
      <c r="H61" s="89">
        <f t="shared" si="1"/>
        <v>405200</v>
      </c>
      <c r="I61" s="89">
        <v>1.6054327972645836E-2</v>
      </c>
      <c r="J61" s="6">
        <f t="shared" si="2"/>
        <v>0.04</v>
      </c>
      <c r="K61" s="89">
        <f t="shared" si="3"/>
        <v>4.5499999999999999E-2</v>
      </c>
    </row>
    <row r="62" spans="2:11" x14ac:dyDescent="0.25">
      <c r="B62" s="89" t="s">
        <v>536</v>
      </c>
      <c r="C62" s="49">
        <v>150609.92300000001</v>
      </c>
      <c r="D62" s="41">
        <f t="shared" si="0"/>
        <v>4.2040118122827298E-2</v>
      </c>
      <c r="F62" s="89">
        <v>308400</v>
      </c>
      <c r="G62">
        <v>0.30840000000000001</v>
      </c>
      <c r="H62" s="89">
        <f t="shared" si="1"/>
        <v>308400</v>
      </c>
      <c r="I62" s="89">
        <v>1.2219039355291153E-2</v>
      </c>
      <c r="J62" s="6">
        <f t="shared" si="2"/>
        <v>0.04</v>
      </c>
      <c r="K62" s="89">
        <f t="shared" si="3"/>
        <v>3.7200000000000004E-2</v>
      </c>
    </row>
    <row r="63" spans="2:11" x14ac:dyDescent="0.25">
      <c r="B63" s="89" t="s">
        <v>970</v>
      </c>
      <c r="C63" s="49">
        <v>113307.337</v>
      </c>
      <c r="D63" s="41">
        <f t="shared" si="0"/>
        <v>3.1627755574000257E-2</v>
      </c>
      <c r="F63" s="89">
        <v>228700</v>
      </c>
      <c r="G63">
        <v>0.22869999999999999</v>
      </c>
      <c r="H63" s="89">
        <f t="shared" si="1"/>
        <v>228700</v>
      </c>
      <c r="I63" s="89">
        <v>9.0612655660022266E-3</v>
      </c>
      <c r="J63" s="6">
        <f t="shared" si="2"/>
        <v>0.03</v>
      </c>
      <c r="K63" s="89">
        <f t="shared" si="3"/>
        <v>2.9600000000000001E-2</v>
      </c>
    </row>
    <row r="64" spans="2:11" x14ac:dyDescent="0.25">
      <c r="B64" s="89" t="s">
        <v>971</v>
      </c>
      <c r="C64" s="49">
        <v>82434.652000000002</v>
      </c>
      <c r="D64" s="41">
        <f t="shared" si="0"/>
        <v>2.3010187100979806E-2</v>
      </c>
      <c r="F64" s="89">
        <v>159300</v>
      </c>
      <c r="G64">
        <v>0.1593</v>
      </c>
      <c r="H64" s="89">
        <f t="shared" si="1"/>
        <v>159300</v>
      </c>
      <c r="I64" s="89">
        <v>6.3115855035599244E-3</v>
      </c>
      <c r="J64" s="6">
        <f t="shared" si="2"/>
        <v>0.02</v>
      </c>
      <c r="K64" s="89">
        <f t="shared" si="3"/>
        <v>2.2099999999999998E-2</v>
      </c>
    </row>
    <row r="65" spans="2:11" x14ac:dyDescent="0.25">
      <c r="B65" s="89" t="s">
        <v>972</v>
      </c>
      <c r="C65" s="49">
        <v>64521.428</v>
      </c>
      <c r="D65" s="41">
        <f t="shared" si="0"/>
        <v>1.8010024841281516E-2</v>
      </c>
      <c r="F65" s="89">
        <v>100000</v>
      </c>
      <c r="G65">
        <v>0.1</v>
      </c>
      <c r="H65" s="89">
        <f t="shared" si="1"/>
        <v>100000</v>
      </c>
      <c r="I65" s="89">
        <v>3.9620750179283895E-3</v>
      </c>
      <c r="J65" s="6">
        <f t="shared" si="2"/>
        <v>0.01</v>
      </c>
      <c r="K65" s="89">
        <f t="shared" si="3"/>
        <v>1.52E-2</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opLeftCell="A268" workbookViewId="0">
      <selection activeCell="C285" sqref="C28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G171" s="89"/>
      <c r="H171" s="89"/>
      <c r="I171" s="89"/>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0.9*O172</f>
        <v>20.217600000000001</v>
      </c>
      <c r="G172" s="89"/>
      <c r="H172" s="89"/>
      <c r="I172" s="89"/>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M191</f>
        <v>15.6</v>
      </c>
      <c r="E191" s="75">
        <f>N191</f>
        <v>9.36</v>
      </c>
      <c r="F191" s="75">
        <f>O191</f>
        <v>5.6159999999999997</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ref="D192:D203" si="3">0.8*M192</f>
        <v>49.92</v>
      </c>
      <c r="E192" s="75">
        <f>0.9*N192</f>
        <v>33.695999999999998</v>
      </c>
      <c r="F192" s="75">
        <f>0.9*O192</f>
        <v>20.217600000000001</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ref="E193:E203" si="4">0.8*N193</f>
        <v>74.88</v>
      </c>
      <c r="F193" s="75">
        <f t="shared" ref="F193:F203" si="5">0.8*O193</f>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1347</v>
      </c>
    </row>
    <row r="257" spans="1:8" x14ac:dyDescent="0.25">
      <c r="B257" s="84"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0.65632100000000004</v>
      </c>
      <c r="G265" s="59">
        <v>0.33058680000000001</v>
      </c>
      <c r="H265" s="59">
        <f t="shared" si="7"/>
        <v>1.3092199999999998E-2</v>
      </c>
    </row>
    <row r="266" spans="1:8" x14ac:dyDescent="0.25">
      <c r="A266">
        <v>8</v>
      </c>
      <c r="B266" s="37" t="s">
        <v>141</v>
      </c>
      <c r="C266" s="59">
        <v>0.72990500000000003</v>
      </c>
      <c r="D266" s="59">
        <v>0.263071</v>
      </c>
      <c r="E266" s="59">
        <f t="shared" si="6"/>
        <v>7.0239999999999192E-3</v>
      </c>
      <c r="F266" s="59">
        <v>0.71710499999999999</v>
      </c>
      <c r="G266" s="59">
        <v>0.27507100000000001</v>
      </c>
      <c r="H266" s="59">
        <f t="shared" si="7"/>
        <v>7.8240000000000531E-3</v>
      </c>
    </row>
    <row r="267" spans="1:8" x14ac:dyDescent="0.25">
      <c r="A267">
        <v>9</v>
      </c>
      <c r="B267" s="37" t="s">
        <v>142</v>
      </c>
      <c r="C267" s="59">
        <v>0.781223</v>
      </c>
      <c r="D267" s="59">
        <v>0.21335000000000001</v>
      </c>
      <c r="E267" s="59">
        <f t="shared" si="6"/>
        <v>5.4269999999999596E-3</v>
      </c>
      <c r="F267" s="59">
        <v>0.73212299999999997</v>
      </c>
      <c r="G267" s="59">
        <v>0.26235000000000003</v>
      </c>
      <c r="H267" s="59">
        <f t="shared" si="7"/>
        <v>5.5270000000000596E-3</v>
      </c>
    </row>
    <row r="268" spans="1:8" x14ac:dyDescent="0.25">
      <c r="A268">
        <v>10</v>
      </c>
      <c r="B268" s="37" t="s">
        <v>143</v>
      </c>
      <c r="C268" s="59">
        <v>0.82640999999999998</v>
      </c>
      <c r="D268" s="59">
        <v>0.16899</v>
      </c>
      <c r="E268" s="59">
        <f t="shared" si="6"/>
        <v>4.6000000000000485E-3</v>
      </c>
      <c r="F268" s="59">
        <v>0.80681000000000003</v>
      </c>
      <c r="G268" s="59">
        <v>0.18798999999999999</v>
      </c>
      <c r="H268" s="59">
        <f t="shared" si="7"/>
        <v>5.1999999999999824E-3</v>
      </c>
    </row>
    <row r="269" spans="1:8" x14ac:dyDescent="0.25">
      <c r="A269" s="37">
        <v>11</v>
      </c>
      <c r="B269" s="37" t="s">
        <v>392</v>
      </c>
      <c r="C269" s="59">
        <v>0.89085000000000003</v>
      </c>
      <c r="D269" s="59">
        <v>0.10563</v>
      </c>
      <c r="E269" s="59">
        <f t="shared" si="6"/>
        <v>3.5199999999999676E-3</v>
      </c>
      <c r="F269" s="59">
        <v>0.89085000000000003</v>
      </c>
      <c r="G269" s="59">
        <v>0.10563</v>
      </c>
      <c r="H269" s="59">
        <f t="shared" si="7"/>
        <v>3.5199999999999676E-3</v>
      </c>
    </row>
    <row r="270" spans="1:8" x14ac:dyDescent="0.25">
      <c r="A270" s="37">
        <v>12</v>
      </c>
      <c r="B270" s="37" t="s">
        <v>461</v>
      </c>
      <c r="C270" s="91">
        <v>0.89085000000000003</v>
      </c>
      <c r="D270" s="91">
        <v>0.10563</v>
      </c>
      <c r="E270" s="59">
        <f t="shared" si="6"/>
        <v>3.5199999999999676E-3</v>
      </c>
      <c r="F270" s="91">
        <v>0.89085000000000003</v>
      </c>
      <c r="G270" s="91">
        <v>0.10563</v>
      </c>
      <c r="H270" s="59">
        <f t="shared" si="7"/>
        <v>3.5199999999999676E-3</v>
      </c>
    </row>
    <row r="271" spans="1:8" x14ac:dyDescent="0.25">
      <c r="A271" s="37">
        <v>13</v>
      </c>
      <c r="B271" s="37" t="s">
        <v>324</v>
      </c>
      <c r="C271" s="91">
        <v>0.89085000000000003</v>
      </c>
      <c r="D271" s="91">
        <v>0.10563</v>
      </c>
      <c r="E271" s="59">
        <f t="shared" si="6"/>
        <v>3.5199999999999676E-3</v>
      </c>
      <c r="F271" s="91">
        <v>0.89085000000000003</v>
      </c>
      <c r="G271" s="91">
        <v>0.10563</v>
      </c>
      <c r="H271" s="59">
        <f t="shared" si="7"/>
        <v>3.5199999999999676E-3</v>
      </c>
    </row>
    <row r="272" spans="1:8" x14ac:dyDescent="0.25">
      <c r="A272" s="37">
        <v>14</v>
      </c>
      <c r="B272" s="37" t="s">
        <v>462</v>
      </c>
      <c r="C272" s="91">
        <v>0.89085000000000003</v>
      </c>
      <c r="D272" s="91">
        <v>0.10563</v>
      </c>
      <c r="E272" s="59">
        <f t="shared" si="6"/>
        <v>3.5199999999999676E-3</v>
      </c>
      <c r="F272" s="91">
        <v>0.89085000000000003</v>
      </c>
      <c r="G272" s="91">
        <v>0.10563</v>
      </c>
      <c r="H272" s="59">
        <f t="shared" si="7"/>
        <v>3.5199999999999676E-3</v>
      </c>
    </row>
    <row r="273" spans="1:8" x14ac:dyDescent="0.25">
      <c r="A273" s="37">
        <v>15</v>
      </c>
      <c r="B273" s="37" t="s">
        <v>463</v>
      </c>
      <c r="C273" s="91">
        <v>0.89085000000000003</v>
      </c>
      <c r="D273" s="91">
        <v>0.10563</v>
      </c>
      <c r="E273" s="59">
        <f t="shared" si="6"/>
        <v>3.5199999999999676E-3</v>
      </c>
      <c r="F273" s="91">
        <v>0.89085000000000003</v>
      </c>
      <c r="G273" s="91">
        <v>0.10563</v>
      </c>
      <c r="H273" s="59">
        <f t="shared" si="7"/>
        <v>3.5199999999999676E-3</v>
      </c>
    </row>
    <row r="274" spans="1:8" x14ac:dyDescent="0.25">
      <c r="A274" s="37">
        <v>16</v>
      </c>
      <c r="B274" s="37" t="s">
        <v>464</v>
      </c>
      <c r="C274" s="91">
        <v>0.89085000000000003</v>
      </c>
      <c r="D274" s="91">
        <v>0.10563</v>
      </c>
      <c r="E274" s="59">
        <f t="shared" si="6"/>
        <v>3.5199999999999676E-3</v>
      </c>
      <c r="F274" s="91">
        <v>0.89085000000000003</v>
      </c>
      <c r="G274" s="91">
        <v>0.10563</v>
      </c>
      <c r="H274" s="59">
        <f t="shared" si="7"/>
        <v>3.5199999999999676E-3</v>
      </c>
    </row>
    <row r="275" spans="1:8" x14ac:dyDescent="0.25">
      <c r="B275" s="37"/>
      <c r="C275" s="37"/>
      <c r="D275" s="37"/>
      <c r="E275" s="37"/>
      <c r="F275" s="37"/>
      <c r="G275" s="37"/>
      <c r="H275" s="37"/>
    </row>
    <row r="276" spans="1:8" x14ac:dyDescent="0.25">
      <c r="A276" s="2" t="s">
        <v>1348</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87">
        <v>1.0000000000000001E-5</v>
      </c>
      <c r="D279" s="90">
        <v>1.0000000000000001E-5</v>
      </c>
      <c r="E279" s="7">
        <v>1.0000000000000001E-5</v>
      </c>
      <c r="F279" s="7">
        <v>1.0000000000000001E-5</v>
      </c>
      <c r="G279" s="7">
        <v>1.0000000000000001E-5</v>
      </c>
      <c r="H279" s="7">
        <v>1.0000000000000001E-5</v>
      </c>
    </row>
    <row r="280" spans="1:8" x14ac:dyDescent="0.25">
      <c r="B280" s="22" t="s">
        <v>459</v>
      </c>
      <c r="C280" s="87">
        <v>1.0000000000000001E-5</v>
      </c>
      <c r="D280" s="90">
        <v>1.0000000000000001E-5</v>
      </c>
      <c r="E280" s="7">
        <v>1.0000000000000001E-5</v>
      </c>
      <c r="F280" s="7">
        <v>1.0000000000000001E-5</v>
      </c>
      <c r="G280" s="7">
        <v>1.0000000000000001E-5</v>
      </c>
      <c r="H280" s="7">
        <v>1.0000000000000001E-5</v>
      </c>
    </row>
    <row r="281" spans="1:8" x14ac:dyDescent="0.25">
      <c r="B281" s="22" t="s">
        <v>338</v>
      </c>
      <c r="C281" s="88">
        <v>0.03</v>
      </c>
      <c r="D281" s="90">
        <v>0.01</v>
      </c>
      <c r="E281" s="7">
        <v>1.0000000000000001E-5</v>
      </c>
      <c r="F281" s="85">
        <v>3.4000000000000002E-2</v>
      </c>
      <c r="G281" s="7">
        <v>1.0000000000000001E-5</v>
      </c>
      <c r="H281" s="7">
        <v>1.0000000000000001E-5</v>
      </c>
    </row>
    <row r="282" spans="1:8" x14ac:dyDescent="0.25">
      <c r="B282" s="37" t="s">
        <v>137</v>
      </c>
      <c r="C282" s="87">
        <v>0.5</v>
      </c>
      <c r="D282" s="90">
        <v>2.4546290000000002</v>
      </c>
      <c r="E282" s="7">
        <v>6.4129969999999998</v>
      </c>
      <c r="F282" s="7">
        <v>0.22517599999999999</v>
      </c>
      <c r="G282" s="90">
        <v>2.4546290000000002</v>
      </c>
      <c r="H282" s="7">
        <v>5.4129969999999998</v>
      </c>
    </row>
    <row r="283" spans="1:8" x14ac:dyDescent="0.25">
      <c r="B283" s="37" t="s">
        <v>138</v>
      </c>
      <c r="C283" s="87">
        <v>0.87400100000000003</v>
      </c>
      <c r="D283" s="90">
        <v>2.58</v>
      </c>
      <c r="E283" s="7">
        <v>11.080577</v>
      </c>
      <c r="F283" s="7">
        <v>0.87400100000000003</v>
      </c>
      <c r="G283" s="90">
        <v>2.58</v>
      </c>
      <c r="H283" s="7">
        <v>9.7805769999999992</v>
      </c>
    </row>
    <row r="284" spans="1:8" x14ac:dyDescent="0.25">
      <c r="B284" s="37" t="s">
        <v>139</v>
      </c>
      <c r="C284" s="87">
        <v>0.90037</v>
      </c>
      <c r="D284" s="90">
        <v>2.33</v>
      </c>
      <c r="E284" s="86">
        <v>10.15</v>
      </c>
      <c r="F284" s="7">
        <v>0.87036999999999998</v>
      </c>
      <c r="G284" s="7">
        <v>2.33</v>
      </c>
      <c r="H284" s="86">
        <f>19.478731 * 0.57</f>
        <v>11.102876669999999</v>
      </c>
    </row>
    <row r="285" spans="1:8" x14ac:dyDescent="0.25">
      <c r="B285" s="37" t="s">
        <v>140</v>
      </c>
      <c r="C285" s="87">
        <v>0.95</v>
      </c>
      <c r="D285" s="90">
        <v>2.11</v>
      </c>
      <c r="E285" s="86">
        <f>19.514182 * 0.5</f>
        <v>9.7570910000000008</v>
      </c>
      <c r="F285" s="7">
        <v>0.93</v>
      </c>
      <c r="G285" s="7">
        <v>2.1115270000000002</v>
      </c>
      <c r="H285" s="86">
        <f>19.514182 * 0.52</f>
        <v>10.147374640000001</v>
      </c>
    </row>
    <row r="286" spans="1:8" x14ac:dyDescent="0.25">
      <c r="B286" s="37" t="s">
        <v>141</v>
      </c>
      <c r="C286" s="87">
        <v>0.93322700000000003</v>
      </c>
      <c r="D286" s="90">
        <v>2.08</v>
      </c>
      <c r="E286" s="7">
        <v>9.6671910000000008</v>
      </c>
      <c r="F286" s="7">
        <v>0.93322700000000003</v>
      </c>
      <c r="G286" s="7">
        <v>2.08</v>
      </c>
      <c r="H286" s="7">
        <v>9.6671910000000008</v>
      </c>
    </row>
    <row r="287" spans="1:8" x14ac:dyDescent="0.25">
      <c r="B287" s="37" t="s">
        <v>142</v>
      </c>
      <c r="C287" s="87">
        <v>0.93</v>
      </c>
      <c r="D287" s="90">
        <v>2.0623269999999998</v>
      </c>
      <c r="E287" s="86">
        <f xml:space="preserve"> 16.551753 * 0.5</f>
        <v>8.2758765000000007</v>
      </c>
      <c r="F287" s="7">
        <v>0.93</v>
      </c>
      <c r="G287" s="7">
        <v>2.0623269999999998</v>
      </c>
      <c r="H287" s="86">
        <f xml:space="preserve"> 16.551753 * 0.5</f>
        <v>8.2758765000000007</v>
      </c>
    </row>
    <row r="288" spans="1:8" x14ac:dyDescent="0.25">
      <c r="B288" s="37" t="s">
        <v>143</v>
      </c>
      <c r="C288" s="87">
        <v>0.93038500000000002</v>
      </c>
      <c r="D288" s="90">
        <v>2</v>
      </c>
      <c r="E288" s="86">
        <f xml:space="preserve"> 24.516099 * 0.3</f>
        <v>7.3548296999999998</v>
      </c>
      <c r="F288" s="7">
        <v>0.93038500000000002</v>
      </c>
      <c r="G288" s="7">
        <v>2</v>
      </c>
      <c r="H288" s="86">
        <f xml:space="preserve"> 24.516099 * 0.3</f>
        <v>7.3548296999999998</v>
      </c>
    </row>
    <row r="289" spans="2:8" x14ac:dyDescent="0.25">
      <c r="B289" s="37" t="s">
        <v>392</v>
      </c>
      <c r="C289" s="87">
        <v>0.91735900000000004</v>
      </c>
      <c r="D289" s="90">
        <v>1.9</v>
      </c>
      <c r="E289" s="7">
        <v>7.0254260000000004</v>
      </c>
      <c r="F289" s="7">
        <v>0.91735900000000004</v>
      </c>
      <c r="G289" s="7">
        <v>1.9</v>
      </c>
      <c r="H289" s="7">
        <v>7.0254260000000004</v>
      </c>
    </row>
    <row r="290" spans="2:8" x14ac:dyDescent="0.25">
      <c r="B290" s="37" t="s">
        <v>461</v>
      </c>
      <c r="C290" s="87">
        <v>0.91735900000000004</v>
      </c>
      <c r="D290" s="90">
        <v>1.85</v>
      </c>
      <c r="E290" s="7">
        <v>2.5</v>
      </c>
      <c r="F290" s="7">
        <v>0.91735900000000004</v>
      </c>
      <c r="G290" s="90">
        <v>1.85</v>
      </c>
      <c r="H290" s="7">
        <v>2.5</v>
      </c>
    </row>
    <row r="291" spans="2:8" x14ac:dyDescent="0.25">
      <c r="B291" s="37" t="s">
        <v>324</v>
      </c>
      <c r="C291" s="87">
        <v>0.91735900000000004</v>
      </c>
      <c r="D291" s="90">
        <v>1.8</v>
      </c>
      <c r="E291" s="90">
        <v>2.5</v>
      </c>
      <c r="F291" s="7">
        <v>0.91735900000000004</v>
      </c>
      <c r="G291" s="90">
        <v>1.8</v>
      </c>
      <c r="H291" s="90">
        <v>2.5</v>
      </c>
    </row>
    <row r="292" spans="2:8" x14ac:dyDescent="0.25">
      <c r="B292" s="37" t="s">
        <v>462</v>
      </c>
      <c r="C292" s="87">
        <v>0.91735900000000004</v>
      </c>
      <c r="D292" s="90">
        <v>1.8</v>
      </c>
      <c r="E292" s="90">
        <v>2.5</v>
      </c>
      <c r="F292" s="7">
        <v>0.91735900000000004</v>
      </c>
      <c r="G292" s="90">
        <v>1.8</v>
      </c>
      <c r="H292" s="90">
        <v>2.5</v>
      </c>
    </row>
    <row r="293" spans="2:8" x14ac:dyDescent="0.25">
      <c r="B293" s="37" t="s">
        <v>463</v>
      </c>
      <c r="C293" s="87">
        <v>0.91735900000000004</v>
      </c>
      <c r="D293" s="90">
        <v>1.8</v>
      </c>
      <c r="E293" s="90">
        <v>2.5</v>
      </c>
      <c r="F293" s="7">
        <v>0.91735900000000004</v>
      </c>
      <c r="G293" s="90">
        <v>1.8</v>
      </c>
      <c r="H293" s="90">
        <v>2.5</v>
      </c>
    </row>
    <row r="294" spans="2:8" x14ac:dyDescent="0.25">
      <c r="B294" s="37" t="s">
        <v>464</v>
      </c>
      <c r="C294" s="87">
        <v>0.91735900000000004</v>
      </c>
      <c r="D294" s="90">
        <v>1.8</v>
      </c>
      <c r="E294" s="90">
        <v>2.5</v>
      </c>
      <c r="F294" s="7">
        <v>0.91735900000000004</v>
      </c>
      <c r="G294" s="90">
        <v>1.8</v>
      </c>
      <c r="H294" s="90">
        <v>2.5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68"/>
  <sheetViews>
    <sheetView topLeftCell="H30" workbookViewId="0">
      <selection activeCell="Q40" sqref="Q40:Q45"/>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c r="N14" s="37" t="s">
        <v>1372</v>
      </c>
    </row>
    <row r="15" spans="1:19" s="37" customFormat="1" x14ac:dyDescent="0.25">
      <c r="B15" s="37" t="s">
        <v>80</v>
      </c>
      <c r="C15" s="37" t="s">
        <v>232</v>
      </c>
      <c r="D15" s="37" t="s">
        <v>575</v>
      </c>
      <c r="E15" s="37" t="s">
        <v>576</v>
      </c>
      <c r="G15" s="37" t="s">
        <v>80</v>
      </c>
      <c r="H15" s="37" t="s">
        <v>232</v>
      </c>
      <c r="I15" s="37" t="s">
        <v>575</v>
      </c>
      <c r="J15" s="37" t="s">
        <v>576</v>
      </c>
      <c r="L15" s="37" t="s">
        <v>1294</v>
      </c>
      <c r="N15" s="37" t="s">
        <v>80</v>
      </c>
      <c r="O15" s="37" t="s">
        <v>429</v>
      </c>
      <c r="P15" s="37" t="s">
        <v>1373</v>
      </c>
      <c r="Q15" s="37" t="s">
        <v>1374</v>
      </c>
      <c r="R15" s="37" t="s">
        <v>1375</v>
      </c>
    </row>
    <row r="16" spans="1:19" s="37" customFormat="1" x14ac:dyDescent="0.25">
      <c r="B16" s="37" t="s">
        <v>137</v>
      </c>
      <c r="C16" s="37">
        <v>37</v>
      </c>
      <c r="D16" s="37">
        <v>22.2</v>
      </c>
      <c r="E16" s="37">
        <v>54.8</v>
      </c>
      <c r="G16" s="37" t="s">
        <v>137</v>
      </c>
      <c r="H16" s="7">
        <v>37.1738</v>
      </c>
      <c r="I16" s="7">
        <v>20.588000000000001</v>
      </c>
      <c r="J16" s="7">
        <v>53.759500000000003</v>
      </c>
      <c r="L16" s="7">
        <v>37.1738</v>
      </c>
      <c r="N16" s="37" t="s">
        <v>137</v>
      </c>
      <c r="O16" s="37">
        <v>75.773700000000005</v>
      </c>
      <c r="P16" s="37">
        <v>3.0091000000000001</v>
      </c>
      <c r="Q16" s="37">
        <v>69.857200000000006</v>
      </c>
      <c r="R16" s="37">
        <v>81.690200000000004</v>
      </c>
    </row>
    <row r="17" spans="1:19"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c r="N17" s="37" t="s">
        <v>138</v>
      </c>
      <c r="O17" s="37">
        <v>88.591200000000001</v>
      </c>
      <c r="P17" s="37">
        <v>1.8574999999999999</v>
      </c>
      <c r="Q17" s="37">
        <v>84.938900000000004</v>
      </c>
      <c r="R17" s="37">
        <v>92.243499999999997</v>
      </c>
    </row>
    <row r="18" spans="1:19" s="37" customFormat="1" x14ac:dyDescent="0.25">
      <c r="B18" s="37" t="s">
        <v>139</v>
      </c>
      <c r="C18" s="37">
        <v>39</v>
      </c>
      <c r="D18" s="37">
        <v>25.8</v>
      </c>
      <c r="E18" s="37">
        <v>54</v>
      </c>
      <c r="G18" s="37" t="s">
        <v>139</v>
      </c>
      <c r="H18" s="7">
        <v>39.555999999999997</v>
      </c>
      <c r="I18" s="7">
        <v>25.258800000000001</v>
      </c>
      <c r="J18" s="7">
        <v>53.853200000000001</v>
      </c>
      <c r="L18" s="7">
        <v>39.555999999999997</v>
      </c>
      <c r="N18" s="37" t="s">
        <v>139</v>
      </c>
      <c r="O18" s="37">
        <v>85.132099999999994</v>
      </c>
      <c r="P18" s="37">
        <v>2.5583</v>
      </c>
      <c r="Q18" s="37">
        <v>80.101799999999997</v>
      </c>
      <c r="R18" s="37">
        <v>90.162400000000005</v>
      </c>
    </row>
    <row r="19" spans="1:19" s="37" customFormat="1" x14ac:dyDescent="0.25">
      <c r="B19" s="37" t="s">
        <v>140</v>
      </c>
      <c r="C19" s="37">
        <v>55.4</v>
      </c>
      <c r="D19" s="37">
        <v>32.6</v>
      </c>
      <c r="E19" s="37">
        <v>76.2</v>
      </c>
      <c r="G19" s="37" t="s">
        <v>156</v>
      </c>
      <c r="H19" s="7">
        <v>55.9163</v>
      </c>
      <c r="I19" s="7">
        <v>37.942700000000002</v>
      </c>
      <c r="J19" s="7">
        <v>73.889899999999997</v>
      </c>
      <c r="L19" s="7">
        <f>H19-20</f>
        <v>35.9163</v>
      </c>
      <c r="N19" s="37" t="s">
        <v>156</v>
      </c>
      <c r="O19" s="37">
        <v>89.497699999999995</v>
      </c>
      <c r="P19" s="37">
        <v>1.8373999999999999</v>
      </c>
      <c r="Q19" s="37">
        <v>85.885099999999994</v>
      </c>
      <c r="R19" s="37">
        <v>93.110399999999998</v>
      </c>
    </row>
    <row r="20" spans="1:19" s="37" customFormat="1" x14ac:dyDescent="0.25">
      <c r="B20" s="37" t="s">
        <v>141</v>
      </c>
      <c r="C20" s="37">
        <v>55.9</v>
      </c>
      <c r="D20" s="37">
        <v>37.6</v>
      </c>
      <c r="E20" s="37">
        <v>72.7</v>
      </c>
      <c r="G20" s="37" t="s">
        <v>157</v>
      </c>
      <c r="H20" s="7">
        <v>60.321199999999997</v>
      </c>
      <c r="I20" s="7">
        <v>40.520200000000003</v>
      </c>
      <c r="J20" s="7">
        <v>80.122200000000007</v>
      </c>
      <c r="L20" s="7">
        <f>H20-20</f>
        <v>40.321199999999997</v>
      </c>
      <c r="N20" s="37" t="s">
        <v>157</v>
      </c>
      <c r="O20" s="37">
        <v>91.931600000000003</v>
      </c>
      <c r="P20" s="37">
        <v>1.6116999999999999</v>
      </c>
      <c r="Q20" s="37">
        <v>88.762600000000006</v>
      </c>
      <c r="R20" s="37">
        <v>95.1006</v>
      </c>
    </row>
    <row r="21" spans="1:19"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c r="N21" s="37" t="s">
        <v>1293</v>
      </c>
      <c r="O21" s="37">
        <v>89.096400000000003</v>
      </c>
      <c r="P21" s="37">
        <v>2.7677</v>
      </c>
      <c r="Q21" s="37">
        <v>83.654399999999995</v>
      </c>
      <c r="R21" s="37">
        <v>94.538399999999996</v>
      </c>
    </row>
    <row r="22" spans="1:19" s="37" customFormat="1" x14ac:dyDescent="0.25">
      <c r="B22" s="37" t="s">
        <v>143</v>
      </c>
      <c r="C22" s="37">
        <v>60.1</v>
      </c>
      <c r="D22" s="37">
        <v>35.5</v>
      </c>
      <c r="E22" s="37">
        <v>80.5</v>
      </c>
    </row>
    <row r="23" spans="1:19" s="37" customFormat="1" x14ac:dyDescent="0.25"/>
    <row r="25" spans="1:19" x14ac:dyDescent="0.25">
      <c r="A25" s="2" t="s">
        <v>1255</v>
      </c>
    </row>
    <row r="26" spans="1:19" x14ac:dyDescent="0.25">
      <c r="B26" t="s">
        <v>417</v>
      </c>
      <c r="F26" t="s">
        <v>179</v>
      </c>
      <c r="G26">
        <v>2007</v>
      </c>
      <c r="J26">
        <v>2012</v>
      </c>
      <c r="N26">
        <v>2007</v>
      </c>
      <c r="Q26">
        <v>2012</v>
      </c>
    </row>
    <row r="27" spans="1:19" x14ac:dyDescent="0.25">
      <c r="C27">
        <v>2007</v>
      </c>
      <c r="D27">
        <v>2012</v>
      </c>
      <c r="F27" t="s">
        <v>246</v>
      </c>
      <c r="G27" t="s">
        <v>1252</v>
      </c>
      <c r="H27" t="s">
        <v>575</v>
      </c>
      <c r="I27" t="s">
        <v>576</v>
      </c>
      <c r="J27" t="s">
        <v>232</v>
      </c>
      <c r="K27" t="s">
        <v>575</v>
      </c>
      <c r="L27" t="s">
        <v>576</v>
      </c>
      <c r="M27" s="89" t="s">
        <v>1356</v>
      </c>
      <c r="N27" s="89" t="s">
        <v>1370</v>
      </c>
      <c r="O27" s="89" t="s">
        <v>1368</v>
      </c>
      <c r="P27" s="89" t="s">
        <v>1369</v>
      </c>
      <c r="Q27" s="89" t="s">
        <v>1370</v>
      </c>
      <c r="R27" s="89" t="s">
        <v>1371</v>
      </c>
      <c r="S27" s="89" t="s">
        <v>1369</v>
      </c>
    </row>
    <row r="28" spans="1:19" x14ac:dyDescent="0.25">
      <c r="B28" s="81" t="s">
        <v>158</v>
      </c>
      <c r="C28" s="81">
        <v>48.2</v>
      </c>
      <c r="D28" s="81">
        <v>66.3</v>
      </c>
      <c r="F28" t="s">
        <v>155</v>
      </c>
      <c r="G28" t="s">
        <v>1260</v>
      </c>
      <c r="H28" t="s">
        <v>1265</v>
      </c>
      <c r="I28" t="s">
        <v>1269</v>
      </c>
      <c r="J28" t="s">
        <v>1274</v>
      </c>
      <c r="K28" t="s">
        <v>1279</v>
      </c>
      <c r="L28" t="s">
        <v>1284</v>
      </c>
      <c r="M28" s="89" t="s">
        <v>1357</v>
      </c>
      <c r="N28" s="89">
        <v>2008</v>
      </c>
      <c r="O28" s="89">
        <v>2513</v>
      </c>
      <c r="P28" s="89" t="s">
        <v>1358</v>
      </c>
      <c r="Q28" s="89">
        <v>1690</v>
      </c>
      <c r="R28" s="89">
        <v>1911</v>
      </c>
      <c r="S28" s="89" t="s">
        <v>1359</v>
      </c>
    </row>
    <row r="29" spans="1:19" x14ac:dyDescent="0.25">
      <c r="B29" t="s">
        <v>28</v>
      </c>
      <c r="C29">
        <v>85</v>
      </c>
      <c r="D29">
        <v>91.2</v>
      </c>
      <c r="F29" s="37" t="s">
        <v>1256</v>
      </c>
      <c r="G29" s="37" t="s">
        <v>1261</v>
      </c>
      <c r="H29" s="37" t="s">
        <v>1266</v>
      </c>
      <c r="I29" s="37" t="s">
        <v>1270</v>
      </c>
      <c r="J29" s="37" t="s">
        <v>1275</v>
      </c>
      <c r="K29" s="37" t="s">
        <v>1280</v>
      </c>
      <c r="L29" s="37" t="s">
        <v>1285</v>
      </c>
      <c r="M29" s="89" t="s">
        <v>1256</v>
      </c>
      <c r="N29" s="89">
        <v>1654</v>
      </c>
      <c r="O29" s="89">
        <v>1881</v>
      </c>
      <c r="P29" s="89" t="s">
        <v>1360</v>
      </c>
      <c r="Q29" s="89">
        <v>1435</v>
      </c>
      <c r="R29" s="89">
        <v>1538</v>
      </c>
      <c r="S29" s="89" t="s">
        <v>1361</v>
      </c>
    </row>
    <row r="30" spans="1:19" x14ac:dyDescent="0.25">
      <c r="F30" s="37" t="s">
        <v>1257</v>
      </c>
      <c r="G30" s="37" t="s">
        <v>1262</v>
      </c>
      <c r="H30" s="37" t="s">
        <v>1265</v>
      </c>
      <c r="I30" s="37" t="s">
        <v>1271</v>
      </c>
      <c r="J30" s="37" t="s">
        <v>1276</v>
      </c>
      <c r="K30" s="37" t="s">
        <v>1281</v>
      </c>
      <c r="L30" s="37" t="s">
        <v>1286</v>
      </c>
      <c r="M30" s="89" t="s">
        <v>1257</v>
      </c>
      <c r="N30" s="89">
        <v>1249</v>
      </c>
      <c r="O30" s="89">
        <v>1410</v>
      </c>
      <c r="P30" s="89" t="s">
        <v>1362</v>
      </c>
      <c r="Q30" s="89">
        <v>994</v>
      </c>
      <c r="R30" s="89">
        <v>1070</v>
      </c>
      <c r="S30" s="89" t="s">
        <v>1363</v>
      </c>
    </row>
    <row r="31" spans="1:19" x14ac:dyDescent="0.25">
      <c r="B31" t="s">
        <v>418</v>
      </c>
      <c r="F31" s="37" t="s">
        <v>1258</v>
      </c>
      <c r="G31" s="37" t="s">
        <v>1263</v>
      </c>
      <c r="H31" s="37" t="s">
        <v>1267</v>
      </c>
      <c r="I31" s="37" t="s">
        <v>1272</v>
      </c>
      <c r="J31" s="37" t="s">
        <v>1277</v>
      </c>
      <c r="K31" s="37" t="s">
        <v>1282</v>
      </c>
      <c r="L31" s="37" t="s">
        <v>1287</v>
      </c>
      <c r="M31" s="89" t="s">
        <v>1258</v>
      </c>
      <c r="N31" s="89">
        <v>953</v>
      </c>
      <c r="O31" s="89">
        <v>1078</v>
      </c>
      <c r="P31" s="89" t="s">
        <v>1364</v>
      </c>
      <c r="Q31" s="89">
        <v>657</v>
      </c>
      <c r="R31" s="89">
        <v>725</v>
      </c>
      <c r="S31" s="89" t="s">
        <v>1365</v>
      </c>
    </row>
    <row r="32" spans="1:19" x14ac:dyDescent="0.25">
      <c r="C32">
        <v>2007</v>
      </c>
      <c r="D32">
        <v>2012</v>
      </c>
      <c r="F32" s="37" t="s">
        <v>1259</v>
      </c>
      <c r="G32" s="37" t="s">
        <v>1264</v>
      </c>
      <c r="H32" s="37" t="s">
        <v>1268</v>
      </c>
      <c r="I32" s="37" t="s">
        <v>1273</v>
      </c>
      <c r="J32" s="37" t="s">
        <v>1278</v>
      </c>
      <c r="K32" s="37" t="s">
        <v>1283</v>
      </c>
      <c r="L32" s="37" t="s">
        <v>1288</v>
      </c>
      <c r="M32" s="89" t="s">
        <v>1259</v>
      </c>
      <c r="N32" s="89">
        <v>722</v>
      </c>
      <c r="O32" s="89">
        <v>796</v>
      </c>
      <c r="P32" s="89" t="s">
        <v>1366</v>
      </c>
      <c r="Q32" s="89">
        <v>453</v>
      </c>
      <c r="R32" s="89">
        <v>494</v>
      </c>
      <c r="S32" s="89" t="s">
        <v>1367</v>
      </c>
    </row>
    <row r="33" spans="1:20" x14ac:dyDescent="0.25">
      <c r="B33" t="s">
        <v>419</v>
      </c>
      <c r="C33">
        <v>4.0999999999999996</v>
      </c>
      <c r="D33">
        <v>3.1</v>
      </c>
    </row>
    <row r="34" spans="1:20" x14ac:dyDescent="0.25">
      <c r="B34" t="s">
        <v>420</v>
      </c>
      <c r="C34">
        <v>14.8</v>
      </c>
      <c r="D34">
        <v>16.899999999999999</v>
      </c>
    </row>
    <row r="35" spans="1:20" x14ac:dyDescent="0.25">
      <c r="B35" t="s">
        <v>144</v>
      </c>
      <c r="C35">
        <v>5.9</v>
      </c>
      <c r="D35">
        <v>4.4000000000000004</v>
      </c>
    </row>
    <row r="37" spans="1:20" x14ac:dyDescent="0.25">
      <c r="A37" s="2" t="s">
        <v>1254</v>
      </c>
    </row>
    <row r="38" spans="1:20" x14ac:dyDescent="0.25">
      <c r="A38" t="s">
        <v>230</v>
      </c>
      <c r="B38" t="s">
        <v>231</v>
      </c>
      <c r="F38" t="s">
        <v>179</v>
      </c>
      <c r="J38" t="s">
        <v>1292</v>
      </c>
      <c r="P38" t="s">
        <v>1372</v>
      </c>
    </row>
    <row r="39" spans="1:20" x14ac:dyDescent="0.25">
      <c r="B39" t="s">
        <v>80</v>
      </c>
      <c r="C39" t="s">
        <v>232</v>
      </c>
      <c r="F39" s="37" t="s">
        <v>80</v>
      </c>
      <c r="G39" s="37" t="s">
        <v>232</v>
      </c>
      <c r="H39" t="s">
        <v>575</v>
      </c>
      <c r="I39" t="s">
        <v>576</v>
      </c>
      <c r="J39" t="s">
        <v>80</v>
      </c>
      <c r="K39" t="s">
        <v>232</v>
      </c>
      <c r="L39" t="s">
        <v>575</v>
      </c>
      <c r="M39" t="s">
        <v>576</v>
      </c>
      <c r="P39" t="s">
        <v>80</v>
      </c>
      <c r="Q39" t="s">
        <v>1376</v>
      </c>
      <c r="R39" t="s">
        <v>1377</v>
      </c>
      <c r="S39" t="s">
        <v>1378</v>
      </c>
      <c r="T39" t="s">
        <v>1379</v>
      </c>
    </row>
    <row r="40" spans="1:20"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c r="P40" s="89" t="s">
        <v>137</v>
      </c>
      <c r="Q40">
        <v>81.041499999999999</v>
      </c>
      <c r="R40">
        <v>2.4975999999999998</v>
      </c>
      <c r="S40">
        <v>76.115799999999993</v>
      </c>
      <c r="T40">
        <v>85.967299999999994</v>
      </c>
    </row>
    <row r="41" spans="1:20" x14ac:dyDescent="0.25">
      <c r="B41" t="s">
        <v>137</v>
      </c>
      <c r="C41">
        <v>87.1</v>
      </c>
      <c r="F41" s="37" t="s">
        <v>138</v>
      </c>
      <c r="G41" s="37">
        <v>82.2</v>
      </c>
      <c r="H41">
        <v>76.3</v>
      </c>
      <c r="I41">
        <v>86.9</v>
      </c>
      <c r="J41" s="37" t="s">
        <v>138</v>
      </c>
      <c r="K41" s="7">
        <v>82.239800000000002</v>
      </c>
      <c r="L41" s="7">
        <v>76.9679</v>
      </c>
      <c r="M41" s="7">
        <v>87.511799999999994</v>
      </c>
      <c r="O41" s="7">
        <f>K41-9.5</f>
        <v>72.739800000000002</v>
      </c>
      <c r="P41" s="89" t="s">
        <v>138</v>
      </c>
      <c r="Q41">
        <v>82.239800000000002</v>
      </c>
      <c r="R41">
        <v>2.6730999999999998</v>
      </c>
      <c r="S41">
        <v>76.9679</v>
      </c>
      <c r="T41">
        <v>87.511799999999994</v>
      </c>
    </row>
    <row r="42" spans="1:20"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c r="P42" s="89" t="s">
        <v>139</v>
      </c>
      <c r="Q42">
        <v>70.877099999999999</v>
      </c>
      <c r="R42">
        <v>3.7351999999999999</v>
      </c>
      <c r="S42">
        <v>63.5105</v>
      </c>
      <c r="T42">
        <v>78.243700000000004</v>
      </c>
    </row>
    <row r="43" spans="1:20" x14ac:dyDescent="0.25">
      <c r="B43" t="s">
        <v>139</v>
      </c>
      <c r="C43">
        <v>94.6</v>
      </c>
      <c r="F43" s="37" t="s">
        <v>140</v>
      </c>
      <c r="G43" s="37">
        <v>66.8</v>
      </c>
      <c r="H43">
        <v>58.4</v>
      </c>
      <c r="I43">
        <v>74.2</v>
      </c>
      <c r="J43" t="s">
        <v>156</v>
      </c>
      <c r="K43" s="7">
        <v>63.777799999999999</v>
      </c>
      <c r="L43" s="7">
        <v>58.135199999999998</v>
      </c>
      <c r="M43" s="7">
        <v>69.420400000000001</v>
      </c>
      <c r="O43" s="7">
        <f>K43-20</f>
        <v>43.777799999999999</v>
      </c>
      <c r="P43" s="89" t="s">
        <v>156</v>
      </c>
      <c r="Q43">
        <v>63.777799999999999</v>
      </c>
      <c r="R43">
        <v>2.8611</v>
      </c>
      <c r="S43">
        <v>58.135199999999998</v>
      </c>
      <c r="T43">
        <v>69.420400000000001</v>
      </c>
    </row>
    <row r="44" spans="1:20" x14ac:dyDescent="0.25">
      <c r="B44" t="s">
        <v>156</v>
      </c>
      <c r="C44">
        <v>93.4</v>
      </c>
      <c r="F44" s="37" t="s">
        <v>141</v>
      </c>
      <c r="G44" s="37">
        <v>60.8</v>
      </c>
      <c r="H44">
        <v>53</v>
      </c>
      <c r="I44">
        <v>68.099999999999994</v>
      </c>
      <c r="J44" t="s">
        <v>157</v>
      </c>
      <c r="K44" s="7">
        <v>61.665799999999997</v>
      </c>
      <c r="L44" s="7">
        <v>53.512</v>
      </c>
      <c r="M44" s="7">
        <v>69.819500000000005</v>
      </c>
      <c r="O44" s="7">
        <f>K44-20</f>
        <v>41.665799999999997</v>
      </c>
      <c r="P44" s="89" t="s">
        <v>157</v>
      </c>
      <c r="Q44">
        <v>61.665799999999997</v>
      </c>
      <c r="R44">
        <v>4.1342999999999996</v>
      </c>
      <c r="S44">
        <v>53.512</v>
      </c>
      <c r="T44">
        <v>69.819500000000005</v>
      </c>
    </row>
    <row r="45" spans="1:20" x14ac:dyDescent="0.25">
      <c r="B45" t="s">
        <v>157</v>
      </c>
      <c r="C45">
        <v>91.9</v>
      </c>
      <c r="F45" s="37" t="s">
        <v>142</v>
      </c>
      <c r="G45" s="37">
        <v>57.5</v>
      </c>
      <c r="H45">
        <v>46.7</v>
      </c>
      <c r="I45">
        <v>68</v>
      </c>
      <c r="J45" t="s">
        <v>1293</v>
      </c>
      <c r="K45" s="7">
        <v>60.636200000000002</v>
      </c>
      <c r="L45" s="7">
        <v>48.070700000000002</v>
      </c>
      <c r="M45" s="7">
        <v>73.201800000000006</v>
      </c>
      <c r="O45" s="7">
        <f>K45-20</f>
        <v>40.636200000000002</v>
      </c>
      <c r="P45" s="89" t="s">
        <v>1293</v>
      </c>
      <c r="Q45">
        <v>60.636200000000002</v>
      </c>
      <c r="R45">
        <v>6.3712999999999997</v>
      </c>
      <c r="S45">
        <v>48.070700000000002</v>
      </c>
      <c r="T45">
        <v>73.201800000000006</v>
      </c>
    </row>
    <row r="46" spans="1:20" x14ac:dyDescent="0.25">
      <c r="B46" t="s">
        <v>144</v>
      </c>
      <c r="C46">
        <v>92.6</v>
      </c>
      <c r="F46" s="37" t="s">
        <v>143</v>
      </c>
      <c r="G46" s="37">
        <v>66</v>
      </c>
      <c r="H46">
        <v>55.6</v>
      </c>
      <c r="I46">
        <v>75.099999999999994</v>
      </c>
    </row>
    <row r="47" spans="1:20" x14ac:dyDescent="0.25">
      <c r="B47" t="s">
        <v>158</v>
      </c>
      <c r="C47">
        <v>72.099999999999994</v>
      </c>
    </row>
    <row r="48" spans="1:20"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22" workbookViewId="0">
      <selection activeCell="H29" sqref="H2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1345</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1346</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39"/>
  <sheetViews>
    <sheetView topLeftCell="F81" workbookViewId="0">
      <selection activeCell="K93" sqref="K93:K105"/>
    </sheetView>
  </sheetViews>
  <sheetFormatPr defaultRowHeight="15" x14ac:dyDescent="0.25"/>
  <cols>
    <col min="3" max="3" width="9.140625" style="89"/>
    <col min="7" max="7" width="9.5703125" bestFit="1" customWidth="1"/>
    <col min="9" max="9" width="12" bestFit="1" customWidth="1"/>
    <col min="16" max="16" width="15.28515625" bestFit="1" customWidth="1"/>
    <col min="17" max="17" width="10" bestFit="1" customWidth="1"/>
  </cols>
  <sheetData>
    <row r="1" spans="1:4" x14ac:dyDescent="0.25">
      <c r="A1" s="2" t="s">
        <v>123</v>
      </c>
    </row>
    <row r="2" spans="1:4" x14ac:dyDescent="0.25">
      <c r="B2" t="s">
        <v>126</v>
      </c>
    </row>
    <row r="3" spans="1:4" x14ac:dyDescent="0.25">
      <c r="B3" t="s">
        <v>121</v>
      </c>
    </row>
    <row r="4" spans="1:4" x14ac:dyDescent="0.25">
      <c r="B4" t="s">
        <v>122</v>
      </c>
    </row>
    <row r="5" spans="1:4" x14ac:dyDescent="0.25">
      <c r="B5" t="s">
        <v>124</v>
      </c>
    </row>
    <row r="6" spans="1:4" x14ac:dyDescent="0.25">
      <c r="B6" t="s">
        <v>125</v>
      </c>
    </row>
    <row r="8" spans="1:4" x14ac:dyDescent="0.25">
      <c r="A8" s="2" t="s">
        <v>616</v>
      </c>
    </row>
    <row r="10" spans="1:4" x14ac:dyDescent="0.25">
      <c r="B10" t="s">
        <v>619</v>
      </c>
    </row>
    <row r="11" spans="1:4" x14ac:dyDescent="0.25">
      <c r="B11" t="s">
        <v>246</v>
      </c>
      <c r="D11" t="s">
        <v>618</v>
      </c>
    </row>
    <row r="12" spans="1:4" x14ac:dyDescent="0.25">
      <c r="B12" t="s">
        <v>138</v>
      </c>
      <c r="D12">
        <v>1.67</v>
      </c>
    </row>
    <row r="13" spans="1:4" x14ac:dyDescent="0.25">
      <c r="B13" t="s">
        <v>139</v>
      </c>
      <c r="D13">
        <v>3.63</v>
      </c>
    </row>
    <row r="14" spans="1:4" x14ac:dyDescent="0.25">
      <c r="B14" s="37" t="s">
        <v>140</v>
      </c>
      <c r="D14">
        <v>14.37</v>
      </c>
    </row>
    <row r="15" spans="1:4" x14ac:dyDescent="0.25">
      <c r="B15" s="37" t="s">
        <v>141</v>
      </c>
      <c r="D15">
        <v>41.72</v>
      </c>
    </row>
    <row r="16" spans="1:4" x14ac:dyDescent="0.25">
      <c r="B16" s="37" t="s">
        <v>142</v>
      </c>
      <c r="D16">
        <v>70.34</v>
      </c>
    </row>
    <row r="17" spans="1:4" x14ac:dyDescent="0.25">
      <c r="B17" s="37" t="s">
        <v>143</v>
      </c>
      <c r="D17">
        <v>74.19</v>
      </c>
    </row>
    <row r="18" spans="1:4" x14ac:dyDescent="0.25">
      <c r="B18" s="37" t="s">
        <v>392</v>
      </c>
      <c r="D18">
        <v>127.79</v>
      </c>
    </row>
    <row r="19" spans="1:4" x14ac:dyDescent="0.25">
      <c r="B19" s="37" t="s">
        <v>461</v>
      </c>
      <c r="D19">
        <v>148.35</v>
      </c>
    </row>
    <row r="20" spans="1:4" x14ac:dyDescent="0.25">
      <c r="B20" s="37" t="s">
        <v>324</v>
      </c>
      <c r="D20">
        <v>193.66</v>
      </c>
    </row>
    <row r="21" spans="1:4" x14ac:dyDescent="0.25">
      <c r="B21" s="37" t="s">
        <v>462</v>
      </c>
      <c r="D21">
        <v>199.95</v>
      </c>
    </row>
    <row r="22" spans="1:4" x14ac:dyDescent="0.25">
      <c r="B22" s="37" t="s">
        <v>463</v>
      </c>
      <c r="D22">
        <v>170.4</v>
      </c>
    </row>
    <row r="23" spans="1:4" x14ac:dyDescent="0.25">
      <c r="B23" t="s">
        <v>617</v>
      </c>
      <c r="D23">
        <v>134.78</v>
      </c>
    </row>
    <row r="24" spans="1:4" s="37" customFormat="1" x14ac:dyDescent="0.25">
      <c r="B24" s="37" t="s">
        <v>297</v>
      </c>
      <c r="C24" s="89"/>
      <c r="D24" s="37">
        <v>46.1</v>
      </c>
    </row>
    <row r="26" spans="1:4" x14ac:dyDescent="0.25">
      <c r="A26" s="2" t="s">
        <v>980</v>
      </c>
    </row>
    <row r="27" spans="1:4" x14ac:dyDescent="0.25">
      <c r="B27" t="s">
        <v>642</v>
      </c>
    </row>
    <row r="28" spans="1:4" x14ac:dyDescent="0.25">
      <c r="B28" t="s">
        <v>150</v>
      </c>
      <c r="D28" t="s">
        <v>643</v>
      </c>
    </row>
    <row r="29" spans="1:4" x14ac:dyDescent="0.25">
      <c r="B29" s="37" t="s">
        <v>137</v>
      </c>
      <c r="D29">
        <v>2</v>
      </c>
    </row>
    <row r="30" spans="1:4" x14ac:dyDescent="0.25">
      <c r="B30" s="37" t="s">
        <v>138</v>
      </c>
      <c r="D30">
        <v>3</v>
      </c>
    </row>
    <row r="31" spans="1:4" x14ac:dyDescent="0.25">
      <c r="B31" s="37" t="s">
        <v>139</v>
      </c>
      <c r="D31">
        <v>7</v>
      </c>
    </row>
    <row r="32" spans="1:4" x14ac:dyDescent="0.25">
      <c r="B32" s="37" t="s">
        <v>140</v>
      </c>
      <c r="D32">
        <v>21</v>
      </c>
    </row>
    <row r="33" spans="2:7" x14ac:dyDescent="0.25">
      <c r="B33" s="37" t="s">
        <v>141</v>
      </c>
      <c r="D33">
        <v>27</v>
      </c>
    </row>
    <row r="34" spans="2:7" x14ac:dyDescent="0.25">
      <c r="B34" s="37" t="s">
        <v>142</v>
      </c>
      <c r="D34">
        <v>35</v>
      </c>
    </row>
    <row r="35" spans="2:7" x14ac:dyDescent="0.25">
      <c r="B35" s="37" t="s">
        <v>143</v>
      </c>
      <c r="D35">
        <v>36</v>
      </c>
    </row>
    <row r="36" spans="2:7" x14ac:dyDescent="0.25">
      <c r="B36" s="37" t="s">
        <v>318</v>
      </c>
      <c r="D36">
        <v>27</v>
      </c>
    </row>
    <row r="37" spans="2:7" x14ac:dyDescent="0.25">
      <c r="B37" s="37" t="s">
        <v>319</v>
      </c>
      <c r="D37">
        <v>21</v>
      </c>
    </row>
    <row r="38" spans="2:7" x14ac:dyDescent="0.25">
      <c r="B38" s="37" t="s">
        <v>324</v>
      </c>
      <c r="D38">
        <v>15</v>
      </c>
    </row>
    <row r="39" spans="2:7" x14ac:dyDescent="0.25">
      <c r="B39" s="37" t="s">
        <v>325</v>
      </c>
      <c r="D39">
        <v>11</v>
      </c>
    </row>
    <row r="40" spans="2:7" x14ac:dyDescent="0.25">
      <c r="B40" s="37" t="s">
        <v>326</v>
      </c>
      <c r="D40">
        <v>9</v>
      </c>
    </row>
    <row r="41" spans="2:7" x14ac:dyDescent="0.25">
      <c r="B41" s="37" t="s">
        <v>617</v>
      </c>
      <c r="D41">
        <v>15</v>
      </c>
    </row>
    <row r="43" spans="2:7" x14ac:dyDescent="0.25">
      <c r="B43" s="37" t="s">
        <v>644</v>
      </c>
    </row>
    <row r="44" spans="2:7" s="37" customFormat="1" x14ac:dyDescent="0.25">
      <c r="C44" s="37" t="s">
        <v>643</v>
      </c>
    </row>
    <row r="45" spans="2:7" x14ac:dyDescent="0.25">
      <c r="B45" s="37" t="s">
        <v>150</v>
      </c>
      <c r="C45" t="s">
        <v>1166</v>
      </c>
      <c r="D45" t="s">
        <v>1164</v>
      </c>
      <c r="E45" t="s">
        <v>1165</v>
      </c>
      <c r="F45" t="s">
        <v>1351</v>
      </c>
      <c r="G45" t="s">
        <v>1350</v>
      </c>
    </row>
    <row r="46" spans="2:7" x14ac:dyDescent="0.25">
      <c r="B46" s="37" t="s">
        <v>137</v>
      </c>
      <c r="C46">
        <v>0</v>
      </c>
      <c r="D46" s="37">
        <v>1</v>
      </c>
      <c r="E46" s="37">
        <v>2</v>
      </c>
      <c r="F46" s="89">
        <v>0</v>
      </c>
      <c r="G46" s="8">
        <v>0.71663276482550398</v>
      </c>
    </row>
    <row r="47" spans="2:7" x14ac:dyDescent="0.25">
      <c r="B47" s="37" t="s">
        <v>138</v>
      </c>
      <c r="C47" s="37">
        <v>1.67</v>
      </c>
      <c r="D47" s="37">
        <v>12</v>
      </c>
      <c r="E47" s="37">
        <v>3</v>
      </c>
      <c r="F47" s="89">
        <v>1</v>
      </c>
      <c r="G47" s="8">
        <v>0.84806759505553897</v>
      </c>
    </row>
    <row r="48" spans="2:7" x14ac:dyDescent="0.25">
      <c r="B48" s="37" t="s">
        <v>139</v>
      </c>
      <c r="C48" s="37">
        <v>3.63</v>
      </c>
      <c r="D48" s="37">
        <v>34</v>
      </c>
      <c r="E48" s="37">
        <v>7</v>
      </c>
      <c r="F48" s="89">
        <v>7</v>
      </c>
      <c r="G48" s="8">
        <v>7.9909247379126498</v>
      </c>
    </row>
    <row r="49" spans="1:7" x14ac:dyDescent="0.25">
      <c r="B49" s="37" t="s">
        <v>140</v>
      </c>
      <c r="C49" s="37">
        <v>14.37</v>
      </c>
      <c r="D49" s="37">
        <v>86</v>
      </c>
      <c r="E49" s="37">
        <v>21</v>
      </c>
      <c r="F49" s="89">
        <v>9</v>
      </c>
      <c r="G49" s="8">
        <v>20.976373024565699</v>
      </c>
    </row>
    <row r="50" spans="1:7" x14ac:dyDescent="0.25">
      <c r="B50" s="37" t="s">
        <v>141</v>
      </c>
      <c r="C50" s="37">
        <v>41.72</v>
      </c>
      <c r="D50" s="37">
        <v>156</v>
      </c>
      <c r="E50" s="37">
        <v>27</v>
      </c>
      <c r="F50" s="89">
        <v>24</v>
      </c>
      <c r="G50" s="8">
        <v>40.716632764825398</v>
      </c>
    </row>
    <row r="51" spans="1:7" x14ac:dyDescent="0.25">
      <c r="B51" s="37" t="s">
        <v>142</v>
      </c>
      <c r="C51" s="37">
        <v>70.34</v>
      </c>
      <c r="D51" s="37">
        <v>187</v>
      </c>
      <c r="E51" s="37">
        <v>35</v>
      </c>
      <c r="F51" s="89">
        <v>28</v>
      </c>
      <c r="G51" s="8">
        <v>62.664684712877403</v>
      </c>
    </row>
    <row r="52" spans="1:7" x14ac:dyDescent="0.25">
      <c r="B52" s="37" t="s">
        <v>143</v>
      </c>
      <c r="C52" s="37">
        <v>74.19</v>
      </c>
      <c r="D52" s="37">
        <v>163</v>
      </c>
      <c r="E52" s="37">
        <v>36</v>
      </c>
      <c r="F52" s="89">
        <v>31</v>
      </c>
      <c r="G52" s="8">
        <v>83.052730402127906</v>
      </c>
    </row>
    <row r="53" spans="1:7" x14ac:dyDescent="0.25">
      <c r="B53" s="37" t="s">
        <v>318</v>
      </c>
      <c r="C53" s="37">
        <v>127.79</v>
      </c>
      <c r="D53" s="37">
        <v>144</v>
      </c>
      <c r="E53" s="37">
        <v>27</v>
      </c>
      <c r="F53" s="89">
        <v>30</v>
      </c>
      <c r="G53" s="8">
        <v>103.442340791738</v>
      </c>
    </row>
    <row r="54" spans="1:7" x14ac:dyDescent="0.25">
      <c r="B54" s="37" t="s">
        <v>319</v>
      </c>
      <c r="C54" s="37">
        <v>148.35</v>
      </c>
      <c r="D54" s="37">
        <v>120</v>
      </c>
      <c r="E54" s="37">
        <v>21</v>
      </c>
      <c r="F54" s="89">
        <v>23</v>
      </c>
      <c r="G54" s="8">
        <v>130.32389297449501</v>
      </c>
    </row>
    <row r="55" spans="1:7" x14ac:dyDescent="0.25">
      <c r="B55" s="37" t="s">
        <v>324</v>
      </c>
      <c r="C55" s="37">
        <v>193.66</v>
      </c>
      <c r="D55" s="37">
        <v>90</v>
      </c>
      <c r="E55" s="37">
        <v>15</v>
      </c>
      <c r="F55" s="89">
        <v>23</v>
      </c>
      <c r="G55" s="8">
        <v>150.45376310436501</v>
      </c>
    </row>
    <row r="56" spans="1:7" x14ac:dyDescent="0.25">
      <c r="B56" s="37" t="s">
        <v>325</v>
      </c>
      <c r="C56" s="37">
        <v>199.95</v>
      </c>
      <c r="D56" s="37">
        <v>57</v>
      </c>
      <c r="E56" s="37">
        <v>11</v>
      </c>
      <c r="F56" s="89">
        <v>11</v>
      </c>
      <c r="G56" s="8">
        <v>156.29791894852099</v>
      </c>
    </row>
    <row r="57" spans="1:7" x14ac:dyDescent="0.25">
      <c r="B57" s="37" t="s">
        <v>326</v>
      </c>
      <c r="C57" s="37">
        <v>170.4</v>
      </c>
      <c r="D57" s="37">
        <v>40</v>
      </c>
      <c r="E57" s="37">
        <v>9</v>
      </c>
      <c r="F57" s="89">
        <v>15</v>
      </c>
      <c r="G57" s="8">
        <v>150.71350336410501</v>
      </c>
    </row>
    <row r="58" spans="1:7" x14ac:dyDescent="0.25">
      <c r="B58" s="37" t="s">
        <v>617</v>
      </c>
      <c r="C58" s="37">
        <v>134.78</v>
      </c>
      <c r="D58" s="37">
        <v>48</v>
      </c>
      <c r="E58" s="37">
        <v>15</v>
      </c>
      <c r="F58" s="89">
        <v>10</v>
      </c>
      <c r="G58" s="8">
        <v>133.18103583163801</v>
      </c>
    </row>
    <row r="60" spans="1:7" x14ac:dyDescent="0.25">
      <c r="A60" s="2" t="s">
        <v>981</v>
      </c>
    </row>
    <row r="61" spans="1:7" x14ac:dyDescent="0.25">
      <c r="B61" s="37" t="s">
        <v>982</v>
      </c>
      <c r="D61" s="37"/>
    </row>
    <row r="62" spans="1:7" x14ac:dyDescent="0.25">
      <c r="B62" s="37" t="s">
        <v>150</v>
      </c>
      <c r="D62" s="37" t="s">
        <v>643</v>
      </c>
    </row>
    <row r="63" spans="1:7" x14ac:dyDescent="0.25">
      <c r="B63" s="37" t="s">
        <v>137</v>
      </c>
      <c r="D63" s="37">
        <v>0</v>
      </c>
    </row>
    <row r="64" spans="1:7" x14ac:dyDescent="0.25">
      <c r="B64" s="37" t="s">
        <v>138</v>
      </c>
      <c r="D64" s="37">
        <v>1</v>
      </c>
    </row>
    <row r="65" spans="1:5" x14ac:dyDescent="0.25">
      <c r="B65" s="37" t="s">
        <v>139</v>
      </c>
      <c r="D65" s="37">
        <v>7</v>
      </c>
    </row>
    <row r="66" spans="1:5" x14ac:dyDescent="0.25">
      <c r="B66" s="37" t="s">
        <v>140</v>
      </c>
      <c r="D66" s="37">
        <v>9</v>
      </c>
    </row>
    <row r="67" spans="1:5" x14ac:dyDescent="0.25">
      <c r="B67" s="37" t="s">
        <v>141</v>
      </c>
      <c r="D67" s="37">
        <v>24</v>
      </c>
    </row>
    <row r="68" spans="1:5" x14ac:dyDescent="0.25">
      <c r="B68" s="37" t="s">
        <v>142</v>
      </c>
      <c r="D68" s="37">
        <v>28</v>
      </c>
    </row>
    <row r="69" spans="1:5" x14ac:dyDescent="0.25">
      <c r="B69" s="37" t="s">
        <v>143</v>
      </c>
      <c r="D69" s="37">
        <v>31</v>
      </c>
    </row>
    <row r="70" spans="1:5" x14ac:dyDescent="0.25">
      <c r="B70" s="37" t="s">
        <v>318</v>
      </c>
      <c r="D70" s="37">
        <v>30</v>
      </c>
    </row>
    <row r="71" spans="1:5" x14ac:dyDescent="0.25">
      <c r="B71" s="37" t="s">
        <v>319</v>
      </c>
      <c r="D71" s="37">
        <v>23</v>
      </c>
    </row>
    <row r="72" spans="1:5" x14ac:dyDescent="0.25">
      <c r="B72" s="37" t="s">
        <v>324</v>
      </c>
      <c r="D72" s="37">
        <v>23</v>
      </c>
    </row>
    <row r="73" spans="1:5" x14ac:dyDescent="0.25">
      <c r="B73" s="37" t="s">
        <v>325</v>
      </c>
      <c r="D73" s="37">
        <v>11</v>
      </c>
    </row>
    <row r="74" spans="1:5" x14ac:dyDescent="0.25">
      <c r="B74" s="37" t="s">
        <v>326</v>
      </c>
      <c r="D74" s="37">
        <v>15</v>
      </c>
    </row>
    <row r="75" spans="1:5" x14ac:dyDescent="0.25">
      <c r="B75" s="37" t="s">
        <v>617</v>
      </c>
      <c r="D75" s="37">
        <v>10</v>
      </c>
    </row>
    <row r="76" spans="1:5" x14ac:dyDescent="0.25">
      <c r="B76" t="s">
        <v>983</v>
      </c>
      <c r="D76">
        <v>17.7</v>
      </c>
    </row>
    <row r="78" spans="1:5" x14ac:dyDescent="0.25">
      <c r="A78" s="2" t="s">
        <v>1150</v>
      </c>
    </row>
    <row r="79" spans="1:5" x14ac:dyDescent="0.25">
      <c r="B79" t="s">
        <v>1149</v>
      </c>
      <c r="D79">
        <v>20.5</v>
      </c>
    </row>
    <row r="80" spans="1:5" s="37" customFormat="1" x14ac:dyDescent="0.25">
      <c r="B80" s="37" t="s">
        <v>983</v>
      </c>
      <c r="C80" s="89"/>
      <c r="D80" s="37">
        <v>32.5</v>
      </c>
      <c r="E80" s="37" t="s">
        <v>1162</v>
      </c>
    </row>
    <row r="82" spans="1:17" x14ac:dyDescent="0.25">
      <c r="A82" s="2" t="s">
        <v>1154</v>
      </c>
    </row>
    <row r="83" spans="1:17" x14ac:dyDescent="0.25">
      <c r="D83" t="s">
        <v>983</v>
      </c>
    </row>
    <row r="84" spans="1:17" x14ac:dyDescent="0.25">
      <c r="B84" t="s">
        <v>1155</v>
      </c>
      <c r="D84">
        <v>34.5</v>
      </c>
      <c r="E84" t="s">
        <v>1161</v>
      </c>
    </row>
    <row r="86" spans="1:17" x14ac:dyDescent="0.25">
      <c r="A86" s="2" t="s">
        <v>1223</v>
      </c>
    </row>
    <row r="87" spans="1:17" x14ac:dyDescent="0.25">
      <c r="D87" t="s">
        <v>1163</v>
      </c>
    </row>
    <row r="88" spans="1:17" x14ac:dyDescent="0.25">
      <c r="B88" t="s">
        <v>153</v>
      </c>
      <c r="D88">
        <v>40.03</v>
      </c>
    </row>
    <row r="89" spans="1:17" x14ac:dyDescent="0.25">
      <c r="B89" t="s">
        <v>1155</v>
      </c>
      <c r="D89">
        <v>42.7</v>
      </c>
    </row>
    <row r="90" spans="1:17" s="89" customFormat="1" x14ac:dyDescent="0.25"/>
    <row r="91" spans="1:17" s="89" customFormat="1" x14ac:dyDescent="0.25">
      <c r="B91" s="89" t="s">
        <v>1349</v>
      </c>
      <c r="E91" s="89" t="s">
        <v>1355</v>
      </c>
    </row>
    <row r="92" spans="1:17" s="89" customFormat="1" x14ac:dyDescent="0.25">
      <c r="B92" s="89" t="s">
        <v>246</v>
      </c>
      <c r="C92" s="89" t="s">
        <v>1387</v>
      </c>
      <c r="D92" s="89" t="s">
        <v>1352</v>
      </c>
      <c r="E92" s="89" t="s">
        <v>1354</v>
      </c>
      <c r="F92" s="89" t="s">
        <v>1352</v>
      </c>
      <c r="G92" s="89" t="s">
        <v>1353</v>
      </c>
      <c r="I92" s="89" t="s">
        <v>1386</v>
      </c>
      <c r="K92" s="89" t="s">
        <v>1385</v>
      </c>
      <c r="N92" s="89" t="s">
        <v>1388</v>
      </c>
      <c r="O92" s="4">
        <v>100000</v>
      </c>
    </row>
    <row r="93" spans="1:17" s="89" customFormat="1" x14ac:dyDescent="0.25">
      <c r="B93" s="89" t="s">
        <v>137</v>
      </c>
      <c r="C93" s="89">
        <v>0.71663276482550398</v>
      </c>
      <c r="D93" s="89">
        <v>21</v>
      </c>
      <c r="E93" s="89">
        <f t="shared" ref="E93:E105" si="0">F93/G93*100000</f>
        <v>0.63559582937906656</v>
      </c>
      <c r="F93" s="89">
        <v>16</v>
      </c>
      <c r="G93" s="89">
        <v>2517323</v>
      </c>
      <c r="H93" s="89" t="s">
        <v>137</v>
      </c>
      <c r="I93" s="16">
        <f>D93/(C93/100000)</f>
        <v>2930371.1790394317</v>
      </c>
      <c r="K93" s="89">
        <v>3003700</v>
      </c>
      <c r="L93" s="16">
        <f>K93-I93</f>
        <v>73328.820960568264</v>
      </c>
      <c r="N93" s="89" t="s">
        <v>137</v>
      </c>
      <c r="O93" s="4">
        <v>8474</v>
      </c>
      <c r="P93" s="93">
        <f>(O93/2)*100000</f>
        <v>423700000</v>
      </c>
      <c r="Q93" s="94"/>
    </row>
    <row r="94" spans="1:17" s="89" customFormat="1" x14ac:dyDescent="0.25">
      <c r="B94" s="89" t="s">
        <v>138</v>
      </c>
      <c r="C94" s="89">
        <v>0.84806759505553897</v>
      </c>
      <c r="D94" s="89">
        <v>22</v>
      </c>
      <c r="E94" s="89">
        <f t="shared" si="0"/>
        <v>0.83058777928514071</v>
      </c>
      <c r="F94" s="89">
        <v>18</v>
      </c>
      <c r="G94" s="89">
        <v>2167140</v>
      </c>
      <c r="H94" s="89" t="s">
        <v>138</v>
      </c>
      <c r="I94" s="16">
        <f t="shared" ref="I94:I105" si="1">D94/(C94/100000)</f>
        <v>2594132.8413284374</v>
      </c>
      <c r="K94" s="89">
        <v>2588500</v>
      </c>
      <c r="L94" s="16">
        <f t="shared" ref="L94:L105" si="2">K94-I94</f>
        <v>-5632.8413284374401</v>
      </c>
      <c r="N94" s="89" t="s">
        <v>138</v>
      </c>
      <c r="O94" s="4">
        <v>8222</v>
      </c>
      <c r="P94" s="93">
        <f t="shared" ref="P94:P105" si="3">(O94/2)*100000</f>
        <v>411100000</v>
      </c>
    </row>
    <row r="95" spans="1:17" s="89" customFormat="1" x14ac:dyDescent="0.25">
      <c r="B95" s="89" t="s">
        <v>139</v>
      </c>
      <c r="C95" s="89">
        <v>7.9909247379126498</v>
      </c>
      <c r="D95" s="89">
        <v>159</v>
      </c>
      <c r="E95" s="89">
        <f t="shared" si="0"/>
        <v>6.2725603905452916</v>
      </c>
      <c r="F95" s="89">
        <v>128</v>
      </c>
      <c r="G95" s="89">
        <v>2040634</v>
      </c>
      <c r="H95" s="89" t="s">
        <v>139</v>
      </c>
      <c r="I95" s="16">
        <f t="shared" si="1"/>
        <v>1989757.1960054927</v>
      </c>
      <c r="K95" s="89">
        <v>2123200</v>
      </c>
      <c r="L95" s="16">
        <f t="shared" si="2"/>
        <v>133442.8039945073</v>
      </c>
      <c r="N95" s="89" t="s">
        <v>139</v>
      </c>
      <c r="O95" s="4">
        <v>7928</v>
      </c>
      <c r="P95" s="93">
        <f t="shared" si="3"/>
        <v>396400000</v>
      </c>
    </row>
    <row r="96" spans="1:17" s="89" customFormat="1" x14ac:dyDescent="0.25">
      <c r="B96" s="89" t="s">
        <v>140</v>
      </c>
      <c r="C96" s="89">
        <v>20.976373024565699</v>
      </c>
      <c r="D96" s="89">
        <v>329</v>
      </c>
      <c r="E96" s="89">
        <f t="shared" si="0"/>
        <v>19.988669466166733</v>
      </c>
      <c r="F96" s="89">
        <v>368</v>
      </c>
      <c r="G96" s="89">
        <v>1841043</v>
      </c>
      <c r="H96" s="89" t="s">
        <v>140</v>
      </c>
      <c r="I96" s="16">
        <f t="shared" si="1"/>
        <v>1568431.2994181782</v>
      </c>
      <c r="K96" s="89">
        <v>1668200</v>
      </c>
      <c r="L96" s="16">
        <f t="shared" si="2"/>
        <v>99768.700581821846</v>
      </c>
      <c r="N96" s="89" t="s">
        <v>140</v>
      </c>
      <c r="O96" s="4">
        <v>7605</v>
      </c>
      <c r="P96" s="93">
        <f t="shared" si="3"/>
        <v>380250000</v>
      </c>
    </row>
    <row r="97" spans="1:16" s="89" customFormat="1" x14ac:dyDescent="0.25">
      <c r="B97" s="89" t="s">
        <v>141</v>
      </c>
      <c r="C97" s="89">
        <v>40.716632764825398</v>
      </c>
      <c r="D97" s="89">
        <v>469</v>
      </c>
      <c r="E97" s="89">
        <f t="shared" si="0"/>
        <v>39.919341057452407</v>
      </c>
      <c r="F97" s="89">
        <v>584</v>
      </c>
      <c r="G97" s="89">
        <v>1462950</v>
      </c>
      <c r="H97" s="89" t="s">
        <v>141</v>
      </c>
      <c r="I97" s="16">
        <f t="shared" si="1"/>
        <v>1151863.4232572478</v>
      </c>
      <c r="K97" s="89">
        <v>1266800</v>
      </c>
      <c r="L97" s="16">
        <f t="shared" si="2"/>
        <v>114936.57674275222</v>
      </c>
      <c r="N97" s="89" t="s">
        <v>141</v>
      </c>
      <c r="O97" s="4">
        <v>7145</v>
      </c>
      <c r="P97" s="93">
        <f t="shared" si="3"/>
        <v>357250000</v>
      </c>
    </row>
    <row r="98" spans="1:16" s="89" customFormat="1" x14ac:dyDescent="0.25">
      <c r="B98" s="89" t="s">
        <v>142</v>
      </c>
      <c r="C98" s="89">
        <v>62.664684712877403</v>
      </c>
      <c r="D98" s="89">
        <v>521</v>
      </c>
      <c r="E98" s="89">
        <f t="shared" si="0"/>
        <v>66.140420334098252</v>
      </c>
      <c r="F98" s="89">
        <v>705</v>
      </c>
      <c r="G98" s="89">
        <v>1065914</v>
      </c>
      <c r="H98" s="89" t="s">
        <v>142</v>
      </c>
      <c r="I98" s="16">
        <f t="shared" si="1"/>
        <v>831409.27363979234</v>
      </c>
      <c r="K98" s="89">
        <v>949300</v>
      </c>
      <c r="L98" s="16">
        <f t="shared" si="2"/>
        <v>117890.72636020766</v>
      </c>
      <c r="N98" s="89" t="s">
        <v>142</v>
      </c>
      <c r="O98" s="4">
        <v>6590</v>
      </c>
      <c r="P98" s="93">
        <f t="shared" si="3"/>
        <v>329500000</v>
      </c>
    </row>
    <row r="99" spans="1:16" s="89" customFormat="1" x14ac:dyDescent="0.25">
      <c r="B99" s="89" t="s">
        <v>143</v>
      </c>
      <c r="C99" s="89">
        <v>83.052730402127906</v>
      </c>
      <c r="D99" s="89">
        <v>555</v>
      </c>
      <c r="E99" s="89">
        <f t="shared" si="0"/>
        <v>94.060183076372752</v>
      </c>
      <c r="F99" s="89">
        <v>731</v>
      </c>
      <c r="G99" s="89">
        <v>777162</v>
      </c>
      <c r="H99" s="89" t="s">
        <v>143</v>
      </c>
      <c r="I99" s="16">
        <f t="shared" si="1"/>
        <v>668250.15542870131</v>
      </c>
      <c r="K99" s="89">
        <v>711700</v>
      </c>
      <c r="L99" s="16">
        <f t="shared" si="2"/>
        <v>43449.844571298687</v>
      </c>
      <c r="N99" s="89" t="s">
        <v>143</v>
      </c>
      <c r="O99" s="4">
        <v>6038</v>
      </c>
      <c r="P99" s="93">
        <f t="shared" si="3"/>
        <v>301900000</v>
      </c>
    </row>
    <row r="100" spans="1:16" s="89" customFormat="1" x14ac:dyDescent="0.25">
      <c r="B100" s="89" t="s">
        <v>392</v>
      </c>
      <c r="C100" s="89">
        <v>103.442340791738</v>
      </c>
      <c r="D100" s="89">
        <v>598</v>
      </c>
      <c r="E100" s="89">
        <f t="shared" si="0"/>
        <v>108.74293170943889</v>
      </c>
      <c r="F100" s="89">
        <v>690</v>
      </c>
      <c r="G100" s="89">
        <v>634524</v>
      </c>
      <c r="H100" s="89" t="s">
        <v>392</v>
      </c>
      <c r="I100" s="16">
        <f t="shared" si="1"/>
        <v>578099.83361065108</v>
      </c>
      <c r="K100" s="89">
        <v>532700</v>
      </c>
      <c r="L100" s="16">
        <f t="shared" si="2"/>
        <v>-45399.833610651083</v>
      </c>
      <c r="N100" s="89" t="s">
        <v>392</v>
      </c>
      <c r="O100" s="4">
        <v>5371</v>
      </c>
      <c r="P100" s="93">
        <f t="shared" si="3"/>
        <v>268550000</v>
      </c>
    </row>
    <row r="101" spans="1:16" s="89" customFormat="1" x14ac:dyDescent="0.25">
      <c r="B101" s="89" t="s">
        <v>535</v>
      </c>
      <c r="C101" s="89">
        <v>130.32389297449501</v>
      </c>
      <c r="D101" s="89">
        <v>640</v>
      </c>
      <c r="E101" s="89">
        <f t="shared" si="0"/>
        <v>113.39713957071859</v>
      </c>
      <c r="F101" s="89">
        <v>627</v>
      </c>
      <c r="G101" s="89">
        <v>552924</v>
      </c>
      <c r="H101" s="89" t="s">
        <v>535</v>
      </c>
      <c r="I101" s="16">
        <f t="shared" si="1"/>
        <v>491084.16376515932</v>
      </c>
      <c r="K101" s="89">
        <v>405200</v>
      </c>
      <c r="L101" s="16">
        <f t="shared" si="2"/>
        <v>-85884.163765159319</v>
      </c>
      <c r="N101" s="89" t="s">
        <v>535</v>
      </c>
      <c r="O101" s="4">
        <v>4547</v>
      </c>
      <c r="P101" s="93">
        <f t="shared" si="3"/>
        <v>227350000</v>
      </c>
    </row>
    <row r="102" spans="1:16" s="89" customFormat="1" x14ac:dyDescent="0.25">
      <c r="B102" s="89" t="s">
        <v>536</v>
      </c>
      <c r="C102" s="89">
        <v>150.45376310436501</v>
      </c>
      <c r="D102" s="89">
        <v>560</v>
      </c>
      <c r="E102" s="89">
        <f t="shared" si="0"/>
        <v>116.57530568271869</v>
      </c>
      <c r="F102" s="89">
        <v>534</v>
      </c>
      <c r="G102" s="89">
        <v>458073</v>
      </c>
      <c r="H102" s="89" t="s">
        <v>536</v>
      </c>
      <c r="I102" s="16">
        <f t="shared" si="1"/>
        <v>372207.37351151911</v>
      </c>
      <c r="K102" s="89">
        <v>308400</v>
      </c>
      <c r="L102" s="16">
        <f t="shared" si="2"/>
        <v>-63807.373511519108</v>
      </c>
      <c r="N102" s="89" t="s">
        <v>536</v>
      </c>
      <c r="O102" s="4">
        <v>3723</v>
      </c>
      <c r="P102" s="93">
        <f t="shared" si="3"/>
        <v>186150000</v>
      </c>
    </row>
    <row r="103" spans="1:16" s="89" customFormat="1" x14ac:dyDescent="0.25">
      <c r="B103" s="89" t="s">
        <v>970</v>
      </c>
      <c r="C103" s="89">
        <v>156.29791894852099</v>
      </c>
      <c r="D103" s="89">
        <v>378</v>
      </c>
      <c r="E103" s="89">
        <f t="shared" si="0"/>
        <v>119.76485861347034</v>
      </c>
      <c r="F103" s="89">
        <v>393</v>
      </c>
      <c r="G103" s="89">
        <v>328143</v>
      </c>
      <c r="H103" s="89" t="s">
        <v>970</v>
      </c>
      <c r="I103" s="16">
        <f t="shared" si="1"/>
        <v>241845.83041345538</v>
      </c>
      <c r="K103" s="89">
        <v>228700</v>
      </c>
      <c r="L103" s="16">
        <f t="shared" si="2"/>
        <v>-13145.830413455376</v>
      </c>
      <c r="N103" s="89" t="s">
        <v>970</v>
      </c>
      <c r="O103" s="4">
        <v>2955</v>
      </c>
      <c r="P103" s="93">
        <f t="shared" si="3"/>
        <v>147750000</v>
      </c>
    </row>
    <row r="104" spans="1:16" s="89" customFormat="1" x14ac:dyDescent="0.25">
      <c r="B104" s="89" t="s">
        <v>971</v>
      </c>
      <c r="C104" s="89">
        <v>150.71350336410501</v>
      </c>
      <c r="D104" s="89">
        <v>253</v>
      </c>
      <c r="E104" s="89">
        <f t="shared" si="0"/>
        <v>118.2033096926714</v>
      </c>
      <c r="F104" s="89">
        <v>235</v>
      </c>
      <c r="G104" s="89">
        <v>198810</v>
      </c>
      <c r="H104" s="89" t="s">
        <v>971</v>
      </c>
      <c r="I104" s="16">
        <f t="shared" si="1"/>
        <v>167868.16997331922</v>
      </c>
      <c r="K104" s="89">
        <v>159300</v>
      </c>
      <c r="L104" s="16">
        <f t="shared" si="2"/>
        <v>-8568.1699733192218</v>
      </c>
      <c r="N104" t="s">
        <v>971</v>
      </c>
      <c r="O104" s="4">
        <v>2210</v>
      </c>
      <c r="P104" s="93">
        <f t="shared" si="3"/>
        <v>110500000</v>
      </c>
    </row>
    <row r="105" spans="1:16" s="89" customFormat="1" x14ac:dyDescent="0.25">
      <c r="B105" s="89" t="s">
        <v>972</v>
      </c>
      <c r="C105" s="89">
        <v>133.18103583163801</v>
      </c>
      <c r="D105" s="89">
        <v>293</v>
      </c>
      <c r="E105" s="89">
        <f t="shared" si="0"/>
        <v>98.125437696454469</v>
      </c>
      <c r="F105" s="89">
        <v>241</v>
      </c>
      <c r="G105" s="89">
        <v>245604</v>
      </c>
      <c r="H105" s="89" t="s">
        <v>972</v>
      </c>
      <c r="I105" s="16">
        <f t="shared" si="1"/>
        <v>220001.29235396438</v>
      </c>
      <c r="K105" s="89">
        <v>100000</v>
      </c>
      <c r="L105" s="16">
        <f t="shared" si="2"/>
        <v>-120001.29235396438</v>
      </c>
      <c r="M105" s="89">
        <f>D105/K105*100000</f>
        <v>293</v>
      </c>
      <c r="N105" t="s">
        <v>972</v>
      </c>
      <c r="O105" s="4">
        <v>1515</v>
      </c>
      <c r="P105" s="93">
        <f t="shared" si="3"/>
        <v>75750000</v>
      </c>
    </row>
    <row r="106" spans="1:16" s="89" customFormat="1" x14ac:dyDescent="0.25">
      <c r="F106" s="49"/>
      <c r="N106" s="37"/>
      <c r="O106" s="37"/>
    </row>
    <row r="107" spans="1:16" s="89" customFormat="1" x14ac:dyDescent="0.25">
      <c r="F107" s="49"/>
      <c r="N107"/>
      <c r="O107"/>
    </row>
    <row r="108" spans="1:16" x14ac:dyDescent="0.25">
      <c r="F108" s="49"/>
    </row>
    <row r="109" spans="1:16" x14ac:dyDescent="0.25">
      <c r="A109" s="2" t="s">
        <v>1167</v>
      </c>
    </row>
    <row r="110" spans="1:16" s="37" customFormat="1" x14ac:dyDescent="0.25">
      <c r="A110" s="2"/>
      <c r="B110" s="37" t="s">
        <v>1168</v>
      </c>
      <c r="C110" s="89"/>
    </row>
    <row r="111" spans="1:16" x14ac:dyDescent="0.25">
      <c r="B111" t="s">
        <v>196</v>
      </c>
      <c r="D111" t="s">
        <v>983</v>
      </c>
      <c r="E111" t="s">
        <v>575</v>
      </c>
      <c r="F111" t="s">
        <v>576</v>
      </c>
    </row>
    <row r="112" spans="1:16" x14ac:dyDescent="0.25">
      <c r="B112" s="37">
        <v>1990</v>
      </c>
      <c r="D112" s="7">
        <v>28.338813232900002</v>
      </c>
      <c r="E112" s="7">
        <v>21.276665213499999</v>
      </c>
      <c r="F112" s="7">
        <v>41.360422550899997</v>
      </c>
    </row>
    <row r="113" spans="2:6" x14ac:dyDescent="0.25">
      <c r="B113" s="37">
        <v>1991</v>
      </c>
      <c r="D113" s="7">
        <v>28.303151654499999</v>
      </c>
      <c r="E113" s="7">
        <v>21.133259883600001</v>
      </c>
      <c r="F113" s="7">
        <v>41.167278088899998</v>
      </c>
    </row>
    <row r="114" spans="2:6" x14ac:dyDescent="0.25">
      <c r="B114" s="37">
        <v>1992</v>
      </c>
      <c r="D114" s="7">
        <v>28.447787672799901</v>
      </c>
      <c r="E114" s="7">
        <v>21.237622752899998</v>
      </c>
      <c r="F114" s="7">
        <v>40.733955608599999</v>
      </c>
    </row>
    <row r="115" spans="2:6" x14ac:dyDescent="0.25">
      <c r="B115" s="37">
        <v>1993</v>
      </c>
      <c r="D115" s="7">
        <v>28.539902023900002</v>
      </c>
      <c r="E115" s="7">
        <v>21.389100855100001</v>
      </c>
      <c r="F115" s="7">
        <v>40.093134169000002</v>
      </c>
    </row>
    <row r="116" spans="2:6" x14ac:dyDescent="0.25">
      <c r="B116" s="37">
        <v>1994</v>
      </c>
      <c r="D116" s="7">
        <v>28.833530465700001</v>
      </c>
      <c r="E116" s="7">
        <v>21.673385832699999</v>
      </c>
      <c r="F116" s="7">
        <v>39.983408626500001</v>
      </c>
    </row>
    <row r="117" spans="2:6" x14ac:dyDescent="0.25">
      <c r="B117" s="37">
        <v>1995</v>
      </c>
      <c r="D117" s="7">
        <v>29.006265056099998</v>
      </c>
      <c r="E117" s="7">
        <v>21.666471276599999</v>
      </c>
      <c r="F117" s="7">
        <v>39.748551009899998</v>
      </c>
    </row>
    <row r="118" spans="2:6" x14ac:dyDescent="0.25">
      <c r="B118" s="37">
        <v>1996</v>
      </c>
      <c r="D118" s="7">
        <v>28.898526654499999</v>
      </c>
      <c r="E118" s="7">
        <v>21.504440627699999</v>
      </c>
      <c r="F118" s="7">
        <v>39.2770851394</v>
      </c>
    </row>
    <row r="119" spans="2:6" x14ac:dyDescent="0.25">
      <c r="B119" s="37">
        <v>1997</v>
      </c>
      <c r="D119" s="7">
        <v>28.917683059200002</v>
      </c>
      <c r="E119" s="7">
        <v>21.329770536599899</v>
      </c>
      <c r="F119" s="7">
        <v>38.349158094499998</v>
      </c>
    </row>
    <row r="120" spans="2:6" x14ac:dyDescent="0.25">
      <c r="B120" s="37">
        <v>1998</v>
      </c>
      <c r="D120" s="7">
        <v>28.701604157599999</v>
      </c>
      <c r="E120" s="7">
        <v>21.150636450899999</v>
      </c>
      <c r="F120" s="7">
        <v>37.665881924600001</v>
      </c>
    </row>
    <row r="121" spans="2:6" x14ac:dyDescent="0.25">
      <c r="B121" s="37">
        <v>1999</v>
      </c>
      <c r="D121" s="7">
        <v>28.140231608499999</v>
      </c>
      <c r="E121" s="7">
        <v>20.793554782800001</v>
      </c>
      <c r="F121" s="7">
        <v>36.709925723700003</v>
      </c>
    </row>
    <row r="122" spans="2:6" x14ac:dyDescent="0.25">
      <c r="B122" s="37">
        <v>2000</v>
      </c>
      <c r="D122" s="7">
        <v>27.915229186800001</v>
      </c>
      <c r="E122" s="7">
        <v>20.6421701728</v>
      </c>
      <c r="F122" s="7">
        <v>36.016692345199999</v>
      </c>
    </row>
    <row r="123" spans="2:6" x14ac:dyDescent="0.25">
      <c r="B123" s="37">
        <v>2001</v>
      </c>
      <c r="D123" s="7">
        <v>27.138465622399998</v>
      </c>
      <c r="E123" s="7">
        <v>20.043401829</v>
      </c>
      <c r="F123" s="7">
        <v>35.032161703999897</v>
      </c>
    </row>
    <row r="124" spans="2:6" x14ac:dyDescent="0.25">
      <c r="B124" s="37">
        <v>2002</v>
      </c>
      <c r="D124" s="7">
        <v>27.275688477199999</v>
      </c>
      <c r="E124" s="7">
        <v>20.1400895433</v>
      </c>
      <c r="F124" s="7">
        <v>34.865266673999997</v>
      </c>
    </row>
    <row r="125" spans="2:6" x14ac:dyDescent="0.25">
      <c r="B125" s="37">
        <v>2003</v>
      </c>
      <c r="D125" s="7">
        <v>27.2604573345</v>
      </c>
      <c r="E125" s="7">
        <v>20.089997906699999</v>
      </c>
      <c r="F125" s="7">
        <v>34.8595821304</v>
      </c>
    </row>
    <row r="126" spans="2:6" x14ac:dyDescent="0.25">
      <c r="B126" s="37">
        <v>2004</v>
      </c>
      <c r="D126" s="7">
        <v>26.898510988799998</v>
      </c>
      <c r="E126" s="7">
        <v>19.9464354853</v>
      </c>
      <c r="F126" s="7">
        <v>34.495731603700001</v>
      </c>
    </row>
    <row r="127" spans="2:6" x14ac:dyDescent="0.25">
      <c r="B127" s="37">
        <v>2005</v>
      </c>
      <c r="D127" s="7">
        <v>26.582299990300001</v>
      </c>
      <c r="E127" s="7">
        <v>19.8050744612</v>
      </c>
      <c r="F127" s="7">
        <v>34.222333133799999</v>
      </c>
    </row>
    <row r="128" spans="2:6" x14ac:dyDescent="0.25">
      <c r="B128" s="37">
        <v>2006</v>
      </c>
      <c r="D128" s="7">
        <v>26.2751149825</v>
      </c>
      <c r="E128" s="7">
        <v>19.9042216028</v>
      </c>
      <c r="F128" s="7">
        <v>34.209887229099998</v>
      </c>
    </row>
    <row r="129" spans="2:6" x14ac:dyDescent="0.25">
      <c r="B129" s="37">
        <v>2007</v>
      </c>
      <c r="D129" s="7">
        <v>25.866781</v>
      </c>
      <c r="E129" s="7">
        <v>19.765902835399999</v>
      </c>
      <c r="F129" s="7">
        <v>33.889520089399902</v>
      </c>
    </row>
    <row r="130" spans="2:6" x14ac:dyDescent="0.25">
      <c r="B130" s="37">
        <v>2008</v>
      </c>
      <c r="D130" s="7">
        <v>25.691514176199998</v>
      </c>
      <c r="E130" s="7">
        <v>19.735012033</v>
      </c>
      <c r="F130" s="7">
        <v>34.008916111700003</v>
      </c>
    </row>
    <row r="131" spans="2:6" x14ac:dyDescent="0.25">
      <c r="B131" s="37">
        <v>2009</v>
      </c>
      <c r="D131" s="7">
        <v>25.687978447999999</v>
      </c>
      <c r="E131" s="7">
        <v>19.868306862000001</v>
      </c>
      <c r="F131" s="7">
        <v>34.397729296400001</v>
      </c>
    </row>
    <row r="132" spans="2:6" x14ac:dyDescent="0.25">
      <c r="B132" s="37">
        <v>2010</v>
      </c>
      <c r="D132" s="7">
        <v>26.099900655700001</v>
      </c>
      <c r="E132" s="7">
        <v>20.2750490146</v>
      </c>
      <c r="F132" s="7">
        <v>35.243636504100003</v>
      </c>
    </row>
    <row r="133" spans="2:6" x14ac:dyDescent="0.25">
      <c r="B133" s="37">
        <v>2011</v>
      </c>
      <c r="D133" s="7">
        <v>25.540528392500001</v>
      </c>
      <c r="E133" s="7">
        <v>19.888811054799898</v>
      </c>
      <c r="F133" s="7">
        <v>34.796040185999999</v>
      </c>
    </row>
    <row r="134" spans="2:6" x14ac:dyDescent="0.25">
      <c r="B134" s="37">
        <v>2012</v>
      </c>
      <c r="D134" s="7">
        <v>24.9825020454</v>
      </c>
      <c r="E134" s="7">
        <v>19.615601563799999</v>
      </c>
      <c r="F134" s="7">
        <v>34.4442311281</v>
      </c>
    </row>
    <row r="135" spans="2:6" x14ac:dyDescent="0.25">
      <c r="B135" s="37">
        <v>2013</v>
      </c>
      <c r="D135" s="7">
        <v>24.3360357442</v>
      </c>
      <c r="E135" s="7">
        <v>19.4112045376</v>
      </c>
      <c r="F135" s="7">
        <v>33.847582881599998</v>
      </c>
    </row>
    <row r="136" spans="2:6" x14ac:dyDescent="0.25">
      <c r="B136" s="37">
        <v>2014</v>
      </c>
      <c r="D136" s="7">
        <v>23.757156975200001</v>
      </c>
      <c r="E136" s="7">
        <v>19.227403319</v>
      </c>
      <c r="F136" s="7">
        <v>33.274325525400002</v>
      </c>
    </row>
    <row r="137" spans="2:6" x14ac:dyDescent="0.25">
      <c r="B137" s="37">
        <v>2015</v>
      </c>
      <c r="D137" s="7">
        <v>23.399590103599898</v>
      </c>
      <c r="E137" s="7">
        <v>19.098798935400001</v>
      </c>
      <c r="F137" s="7">
        <v>32.8570936172</v>
      </c>
    </row>
    <row r="138" spans="2:6" x14ac:dyDescent="0.25">
      <c r="B138" s="37">
        <v>2016</v>
      </c>
      <c r="D138" s="7">
        <v>23.112929259200001</v>
      </c>
      <c r="E138" s="7">
        <v>18.868621451599999</v>
      </c>
      <c r="F138" s="7">
        <v>32.499574923200001</v>
      </c>
    </row>
    <row r="139" spans="2:6" x14ac:dyDescent="0.25">
      <c r="B139" s="37">
        <v>2017</v>
      </c>
      <c r="D139" s="7">
        <v>22.7223344244</v>
      </c>
      <c r="E139" s="7">
        <v>18.550079151999999</v>
      </c>
      <c r="F139" s="7">
        <v>31.902820736399999</v>
      </c>
    </row>
  </sheetData>
  <conditionalFormatting sqref="L93:L105">
    <cfRule type="cellIs" dxfId="0" priority="1" operator="lessThan">
      <formula>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ASR_pops</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2020-08-24T17:18:12Z</dcterms:modified>
</cp:coreProperties>
</file>