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H:\HHCoM\Config\"/>
    </mc:Choice>
  </mc:AlternateContent>
  <xr:revisionPtr revIDLastSave="0" documentId="13_ncr:1_{E31AF21C-D13C-487C-BA59-0B3F7788080E}" xr6:coauthVersionLast="36" xr6:coauthVersionMax="36" xr10:uidLastSave="{00000000-0000-0000-0000-000000000000}"/>
  <bookViews>
    <workbookView xWindow="0" yWindow="0" windowWidth="28800" windowHeight="12225" xr2:uid="{00000000-000D-0000-FFFF-FFFF00000000}"/>
  </bookViews>
  <sheets>
    <sheet name="Calibration"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89" i="1" l="1"/>
  <c r="I289" i="1" s="1"/>
  <c r="H290" i="1"/>
  <c r="I290" i="1" s="1"/>
  <c r="H291" i="1"/>
  <c r="I291" i="1" s="1"/>
  <c r="H292" i="1"/>
  <c r="I292" i="1" s="1"/>
  <c r="H293" i="1"/>
  <c r="I293" i="1" s="1"/>
  <c r="H288" i="1"/>
  <c r="I288" i="1" s="1"/>
  <c r="G289" i="1"/>
  <c r="G290" i="1"/>
  <c r="G291" i="1"/>
  <c r="G292" i="1"/>
  <c r="G293" i="1"/>
  <c r="G288" i="1"/>
  <c r="H274" i="1"/>
  <c r="I274" i="1"/>
  <c r="H287" i="1" l="1"/>
  <c r="I287" i="1" s="1"/>
  <c r="H286" i="1"/>
  <c r="I286" i="1" s="1"/>
  <c r="H285" i="1"/>
  <c r="I285" i="1" s="1"/>
  <c r="H284" i="1"/>
  <c r="I284" i="1" s="1"/>
  <c r="H283" i="1"/>
  <c r="I283" i="1" s="1"/>
  <c r="H282" i="1"/>
  <c r="I282" i="1" s="1"/>
  <c r="H281" i="1"/>
  <c r="I281" i="1" s="1"/>
  <c r="H280" i="1"/>
  <c r="I280" i="1" s="1"/>
  <c r="H279" i="1"/>
  <c r="I279" i="1" s="1"/>
  <c r="H278" i="1"/>
  <c r="I278" i="1" s="1"/>
  <c r="H277" i="1"/>
  <c r="I277" i="1" s="1"/>
  <c r="H276" i="1"/>
  <c r="I276" i="1" s="1"/>
  <c r="H275" i="1"/>
  <c r="I275" i="1" s="1"/>
  <c r="I273" i="1" l="1"/>
  <c r="I272" i="1"/>
  <c r="I271" i="1"/>
  <c r="H228" i="1" l="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191" i="1"/>
  <c r="I191" i="1" s="1"/>
  <c r="D192" i="1"/>
  <c r="D193" i="1" s="1"/>
  <c r="D194" i="1" l="1"/>
  <c r="D195" i="1" s="1"/>
  <c r="D196" i="1" s="1"/>
  <c r="D197" i="1" s="1"/>
  <c r="D198" i="1" s="1"/>
  <c r="D199" i="1" s="1"/>
  <c r="D200" i="1" s="1"/>
  <c r="D201" i="1" s="1"/>
  <c r="D202" i="1" s="1"/>
  <c r="D203" i="1" s="1"/>
  <c r="D204" i="1" s="1"/>
  <c r="D205" i="1" s="1"/>
  <c r="D206" i="1" s="1"/>
  <c r="X184" i="1"/>
  <c r="W184" i="1"/>
  <c r="V184" i="1"/>
  <c r="U184" i="1"/>
  <c r="I184" i="1" s="1"/>
  <c r="S184" i="1"/>
  <c r="R183" i="1"/>
  <c r="X183" i="1" s="1"/>
  <c r="Q183" i="1"/>
  <c r="W183" i="1" s="1"/>
  <c r="P183" i="1"/>
  <c r="V183" i="1" s="1"/>
  <c r="O183" i="1"/>
  <c r="U183" i="1" s="1"/>
  <c r="W190" i="1"/>
  <c r="S190" i="1"/>
  <c r="X190" i="1" s="1"/>
  <c r="V190" i="1"/>
  <c r="I183" i="1" l="1"/>
  <c r="I190" i="1"/>
  <c r="S183" i="1"/>
  <c r="T190" i="1"/>
  <c r="P189" i="1"/>
  <c r="W189" i="1" s="1"/>
  <c r="Q189" i="1"/>
  <c r="R189" i="1"/>
  <c r="O189" i="1"/>
  <c r="V189" i="1" s="1"/>
  <c r="T188" i="1"/>
  <c r="S188" i="1"/>
  <c r="I188" i="1" s="1"/>
  <c r="P187" i="1"/>
  <c r="T187" i="1" s="1"/>
  <c r="O187" i="1"/>
  <c r="S187" i="1" s="1"/>
  <c r="I187" i="1" s="1"/>
  <c r="Q188" i="1"/>
  <c r="T186" i="1"/>
  <c r="S186" i="1"/>
  <c r="I186" i="1" s="1"/>
  <c r="P185" i="1"/>
  <c r="T185" i="1" s="1"/>
  <c r="O185" i="1"/>
  <c r="S185" i="1" s="1"/>
  <c r="I185" i="1" s="1"/>
  <c r="Q186" i="1"/>
  <c r="Q187" i="1" l="1"/>
  <c r="Q185" i="1"/>
  <c r="S189" i="1"/>
  <c r="T189" i="1" s="1"/>
  <c r="X189" i="1"/>
  <c r="I189" i="1" s="1"/>
  <c r="H184" i="1"/>
  <c r="H186" i="1"/>
  <c r="H188" i="1"/>
  <c r="H190" i="1"/>
  <c r="G183" i="1"/>
  <c r="H183" i="1" s="1"/>
  <c r="G189" i="1"/>
  <c r="H189" i="1" s="1"/>
  <c r="G187" i="1"/>
  <c r="H187" i="1" s="1"/>
  <c r="G185" i="1"/>
  <c r="H185" i="1" s="1"/>
  <c r="H177" i="1" l="1"/>
  <c r="I177" i="1" s="1"/>
  <c r="H178" i="1"/>
  <c r="I178" i="1" s="1"/>
  <c r="H179" i="1"/>
  <c r="I179" i="1" s="1"/>
  <c r="H180" i="1"/>
  <c r="I180" i="1" s="1"/>
  <c r="H181" i="1"/>
  <c r="I181" i="1" s="1"/>
  <c r="H182" i="1"/>
  <c r="I182" i="1" s="1"/>
  <c r="H176" i="1" l="1"/>
  <c r="I176" i="1" s="1"/>
  <c r="G175" i="1"/>
  <c r="H175" i="1"/>
  <c r="I175" i="1" s="1"/>
  <c r="G163" i="1" l="1"/>
  <c r="H163" i="1" s="1"/>
  <c r="I163" i="1" s="1"/>
  <c r="G164" i="1"/>
  <c r="H164" i="1" s="1"/>
  <c r="I164" i="1" s="1"/>
  <c r="G165" i="1"/>
  <c r="H165" i="1" s="1"/>
  <c r="I165" i="1" s="1"/>
  <c r="G166" i="1"/>
  <c r="H166" i="1" s="1"/>
  <c r="I166" i="1" s="1"/>
  <c r="G167" i="1"/>
  <c r="H167" i="1" s="1"/>
  <c r="I167" i="1" s="1"/>
  <c r="G168" i="1"/>
  <c r="H168" i="1" s="1"/>
  <c r="I168" i="1" s="1"/>
  <c r="G169" i="1"/>
  <c r="H169" i="1" s="1"/>
  <c r="I169" i="1" s="1"/>
  <c r="G170" i="1"/>
  <c r="H170" i="1" s="1"/>
  <c r="I170" i="1" s="1"/>
  <c r="G171" i="1"/>
  <c r="H171" i="1" s="1"/>
  <c r="I171" i="1" s="1"/>
  <c r="G172" i="1"/>
  <c r="H172" i="1" s="1"/>
  <c r="I172" i="1" s="1"/>
  <c r="G173" i="1"/>
  <c r="H173" i="1" s="1"/>
  <c r="I173" i="1" s="1"/>
  <c r="G174" i="1"/>
  <c r="H174" i="1" s="1"/>
  <c r="I174" i="1" s="1"/>
  <c r="G162" i="1"/>
  <c r="H162" i="1" s="1"/>
  <c r="I162" i="1" s="1"/>
  <c r="G2" i="1" l="1"/>
  <c r="G3" i="1"/>
  <c r="G4" i="1"/>
  <c r="G5" i="1"/>
  <c r="G6" i="1"/>
  <c r="G7" i="1"/>
  <c r="G8" i="1"/>
  <c r="G9" i="1"/>
  <c r="G12" i="1"/>
  <c r="G13" i="1"/>
  <c r="G14" i="1"/>
  <c r="G15" i="1"/>
  <c r="G16" i="1"/>
  <c r="G17" i="1"/>
  <c r="G18" i="1"/>
  <c r="G19"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I112" i="1" l="1"/>
  <c r="H112" i="1"/>
  <c r="I71" i="1"/>
  <c r="H71" i="1"/>
  <c r="I104" i="1"/>
  <c r="H104" i="1"/>
  <c r="H102" i="1"/>
  <c r="I102" i="1"/>
  <c r="I66" i="1"/>
  <c r="H66" i="1"/>
  <c r="I30" i="1"/>
  <c r="H30" i="1"/>
  <c r="H72" i="1"/>
  <c r="I72" i="1"/>
  <c r="H29" i="1"/>
  <c r="I29" i="1"/>
  <c r="I39" i="1"/>
  <c r="H39" i="1"/>
  <c r="H75" i="1"/>
  <c r="I75" i="1"/>
  <c r="H27" i="1"/>
  <c r="I27" i="1"/>
  <c r="H74" i="1"/>
  <c r="I74" i="1"/>
  <c r="H26" i="1"/>
  <c r="I26" i="1"/>
  <c r="H25" i="1"/>
  <c r="I25" i="1"/>
  <c r="H24" i="1"/>
  <c r="I24" i="1"/>
  <c r="H23" i="1"/>
  <c r="I23" i="1"/>
  <c r="H73" i="1"/>
  <c r="I73" i="1"/>
  <c r="H143" i="1"/>
  <c r="I143" i="1"/>
  <c r="I142" i="1"/>
  <c r="H142" i="1"/>
  <c r="H28" i="1"/>
  <c r="I28" i="1"/>
  <c r="I134" i="1"/>
  <c r="H134" i="1"/>
  <c r="H133" i="1"/>
  <c r="I133" i="1"/>
  <c r="H131" i="1"/>
  <c r="I131" i="1"/>
  <c r="H95" i="1"/>
  <c r="I95" i="1"/>
  <c r="I130" i="1"/>
  <c r="H130" i="1"/>
  <c r="I94" i="1"/>
  <c r="H94" i="1"/>
  <c r="H58" i="1"/>
  <c r="I58" i="1"/>
  <c r="I22" i="1"/>
  <c r="H22" i="1"/>
  <c r="I77" i="1"/>
  <c r="H77" i="1"/>
  <c r="H146" i="1"/>
  <c r="I146" i="1"/>
  <c r="H64" i="1"/>
  <c r="I64" i="1"/>
  <c r="I19" i="1"/>
  <c r="H19" i="1"/>
  <c r="H40" i="1"/>
  <c r="I40" i="1"/>
  <c r="H106" i="1"/>
  <c r="I106" i="1"/>
  <c r="I140" i="1"/>
  <c r="H140" i="1"/>
  <c r="H61" i="1"/>
  <c r="I61" i="1"/>
  <c r="I18" i="1"/>
  <c r="H18" i="1"/>
  <c r="H110" i="1"/>
  <c r="I110" i="1"/>
  <c r="I67" i="1"/>
  <c r="H67" i="1"/>
  <c r="H96" i="1"/>
  <c r="I96" i="1"/>
  <c r="H17" i="1"/>
  <c r="I17" i="1"/>
  <c r="I149" i="1"/>
  <c r="H149" i="1"/>
  <c r="H109" i="1"/>
  <c r="I109" i="1"/>
  <c r="I32" i="1"/>
  <c r="H32" i="1"/>
  <c r="H101" i="1"/>
  <c r="I101" i="1"/>
  <c r="H98" i="1"/>
  <c r="I98" i="1"/>
  <c r="H132" i="1"/>
  <c r="I132" i="1"/>
  <c r="H59" i="1"/>
  <c r="I59" i="1"/>
  <c r="I127" i="1"/>
  <c r="H127" i="1"/>
  <c r="I126" i="1"/>
  <c r="H126" i="1"/>
  <c r="I90" i="1"/>
  <c r="H90" i="1"/>
  <c r="I54" i="1"/>
  <c r="H54" i="1"/>
  <c r="H16" i="1"/>
  <c r="I16" i="1"/>
  <c r="I34" i="1"/>
  <c r="H34" i="1"/>
  <c r="H139" i="1"/>
  <c r="I139" i="1"/>
  <c r="H136" i="1"/>
  <c r="I136" i="1"/>
  <c r="I161" i="1"/>
  <c r="H161" i="1"/>
  <c r="H15" i="1"/>
  <c r="I15" i="1"/>
  <c r="H35" i="1"/>
  <c r="I35" i="1"/>
  <c r="I93" i="1"/>
  <c r="H93" i="1"/>
  <c r="H160" i="1"/>
  <c r="I160" i="1"/>
  <c r="H52" i="1"/>
  <c r="I52" i="1"/>
  <c r="H14" i="1"/>
  <c r="I14" i="1"/>
  <c r="I70" i="1"/>
  <c r="H70" i="1"/>
  <c r="H100" i="1"/>
  <c r="I100" i="1"/>
  <c r="I55" i="1"/>
  <c r="H55" i="1"/>
  <c r="I51" i="1"/>
  <c r="H51" i="1"/>
  <c r="I13" i="1"/>
  <c r="H13" i="1"/>
  <c r="H37" i="1"/>
  <c r="I37" i="1"/>
  <c r="H63" i="1"/>
  <c r="I63" i="1"/>
  <c r="H91" i="1"/>
  <c r="I91" i="1"/>
  <c r="I158" i="1"/>
  <c r="H158" i="1"/>
  <c r="H50" i="1"/>
  <c r="I50" i="1"/>
  <c r="I12" i="1"/>
  <c r="H12" i="1"/>
  <c r="I76" i="1"/>
  <c r="H76" i="1"/>
  <c r="I69" i="1"/>
  <c r="H69" i="1"/>
  <c r="I53" i="1"/>
  <c r="H53" i="1"/>
  <c r="I157" i="1"/>
  <c r="H157" i="1"/>
  <c r="H49" i="1"/>
  <c r="I49" i="1"/>
  <c r="I9" i="1"/>
  <c r="H9" i="1"/>
  <c r="I113" i="1"/>
  <c r="H113" i="1"/>
  <c r="I148" i="1"/>
  <c r="H148" i="1"/>
  <c r="I147" i="1"/>
  <c r="H147" i="1"/>
  <c r="H145" i="1"/>
  <c r="I145" i="1"/>
  <c r="I31" i="1"/>
  <c r="H31" i="1"/>
  <c r="H60" i="1"/>
  <c r="I60" i="1"/>
  <c r="I56" i="1"/>
  <c r="H56" i="1"/>
  <c r="H87" i="1"/>
  <c r="I87" i="1"/>
  <c r="I85" i="1"/>
  <c r="H85" i="1"/>
  <c r="I156" i="1"/>
  <c r="H156" i="1"/>
  <c r="I120" i="1"/>
  <c r="H120" i="1"/>
  <c r="H84" i="1"/>
  <c r="I84" i="1"/>
  <c r="H48" i="1"/>
  <c r="I48" i="1"/>
  <c r="H8" i="1"/>
  <c r="I8" i="1"/>
  <c r="I111" i="1"/>
  <c r="H111" i="1"/>
  <c r="H144" i="1"/>
  <c r="I144" i="1"/>
  <c r="I105" i="1"/>
  <c r="H105" i="1"/>
  <c r="H137" i="1"/>
  <c r="I137" i="1"/>
  <c r="I128" i="1"/>
  <c r="H128" i="1"/>
  <c r="I123" i="1"/>
  <c r="H123" i="1"/>
  <c r="I155" i="1"/>
  <c r="H155" i="1"/>
  <c r="I83" i="1"/>
  <c r="H83" i="1"/>
  <c r="I47" i="1"/>
  <c r="H47" i="1"/>
  <c r="I7" i="1"/>
  <c r="H7" i="1"/>
  <c r="I41" i="1"/>
  <c r="H41" i="1"/>
  <c r="I107" i="1"/>
  <c r="H107" i="1"/>
  <c r="I103" i="1"/>
  <c r="H103" i="1"/>
  <c r="H97" i="1"/>
  <c r="I97" i="1"/>
  <c r="I129" i="1"/>
  <c r="H129" i="1"/>
  <c r="H125" i="1"/>
  <c r="I125" i="1"/>
  <c r="H122" i="1"/>
  <c r="I122" i="1"/>
  <c r="I82" i="1"/>
  <c r="H82" i="1"/>
  <c r="H46" i="1"/>
  <c r="I46" i="1"/>
  <c r="I6" i="1"/>
  <c r="H6" i="1"/>
  <c r="H36" i="1"/>
  <c r="I36" i="1"/>
  <c r="I65" i="1"/>
  <c r="H65" i="1"/>
  <c r="I57" i="1"/>
  <c r="H57" i="1"/>
  <c r="I124" i="1"/>
  <c r="H124" i="1"/>
  <c r="H121" i="1"/>
  <c r="I121" i="1"/>
  <c r="H117" i="1"/>
  <c r="I117" i="1"/>
  <c r="I81" i="1"/>
  <c r="H81" i="1"/>
  <c r="I45" i="1"/>
  <c r="H45" i="1"/>
  <c r="I5" i="1"/>
  <c r="H5" i="1"/>
  <c r="H108" i="1"/>
  <c r="I108" i="1"/>
  <c r="H141" i="1"/>
  <c r="I141" i="1"/>
  <c r="H62" i="1"/>
  <c r="I62" i="1"/>
  <c r="I88" i="1"/>
  <c r="H88" i="1"/>
  <c r="H119" i="1"/>
  <c r="I119" i="1"/>
  <c r="H152" i="1"/>
  <c r="I152" i="1"/>
  <c r="I80" i="1"/>
  <c r="H80" i="1"/>
  <c r="I44" i="1"/>
  <c r="H44" i="1"/>
  <c r="I4" i="1"/>
  <c r="H4" i="1"/>
  <c r="H33" i="1"/>
  <c r="I33" i="1"/>
  <c r="H138" i="1"/>
  <c r="I138" i="1"/>
  <c r="H135" i="1"/>
  <c r="I135" i="1"/>
  <c r="I89" i="1"/>
  <c r="H89" i="1"/>
  <c r="H159" i="1"/>
  <c r="I159" i="1"/>
  <c r="I118" i="1"/>
  <c r="H118" i="1"/>
  <c r="I153" i="1"/>
  <c r="H153" i="1"/>
  <c r="H151" i="1"/>
  <c r="I151" i="1"/>
  <c r="I115" i="1"/>
  <c r="H115" i="1"/>
  <c r="I79" i="1"/>
  <c r="H79" i="1"/>
  <c r="I43" i="1"/>
  <c r="H43" i="1"/>
  <c r="I3" i="1"/>
  <c r="H3" i="1"/>
  <c r="H38" i="1"/>
  <c r="I38" i="1"/>
  <c r="H68" i="1"/>
  <c r="I68" i="1"/>
  <c r="H99" i="1"/>
  <c r="I99" i="1"/>
  <c r="H92" i="1"/>
  <c r="I92" i="1"/>
  <c r="I86" i="1"/>
  <c r="H86" i="1"/>
  <c r="H154" i="1"/>
  <c r="I154" i="1"/>
  <c r="I116" i="1"/>
  <c r="H116" i="1"/>
  <c r="I150" i="1"/>
  <c r="H150" i="1"/>
  <c r="I114" i="1"/>
  <c r="H114" i="1"/>
  <c r="I78" i="1"/>
  <c r="H78" i="1"/>
  <c r="I42" i="1"/>
  <c r="H42" i="1"/>
  <c r="H2" i="1"/>
  <c r="I2" i="1"/>
  <c r="F10" i="1"/>
  <c r="F11" i="1"/>
  <c r="F20" i="1"/>
  <c r="F21" i="1"/>
  <c r="G21" i="1" l="1"/>
  <c r="G11" i="1"/>
  <c r="G20" i="1"/>
  <c r="G10" i="1"/>
  <c r="H10" i="1" l="1"/>
  <c r="I10" i="1"/>
  <c r="I20" i="1"/>
  <c r="H20" i="1"/>
  <c r="H11" i="1"/>
  <c r="I11" i="1"/>
  <c r="I21" i="1"/>
  <c r="H21" i="1"/>
</calcChain>
</file>

<file path=xl/sharedStrings.xml><?xml version="1.0" encoding="utf-8"?>
<sst xmlns="http://schemas.openxmlformats.org/spreadsheetml/2006/main" count="1201" uniqueCount="130">
  <si>
    <t>N</t>
  </si>
  <si>
    <t>Criteria</t>
  </si>
  <si>
    <t>Mean</t>
  </si>
  <si>
    <t>15-19</t>
  </si>
  <si>
    <t>20-24</t>
  </si>
  <si>
    <t>25-29</t>
  </si>
  <si>
    <t>30-34</t>
  </si>
  <si>
    <t>35-39</t>
  </si>
  <si>
    <t>40-44</t>
  </si>
  <si>
    <t>45-49</t>
  </si>
  <si>
    <t>50-54</t>
  </si>
  <si>
    <t>Group</t>
  </si>
  <si>
    <t>17–19 years</t>
  </si>
  <si>
    <t>20–24 years</t>
  </si>
  <si>
    <t>25–29 years</t>
  </si>
  <si>
    <t>30–34 years</t>
  </si>
  <si>
    <t>35–39 years</t>
  </si>
  <si>
    <t>40–44 years</t>
  </si>
  <si>
    <t>45–49 years</t>
  </si>
  <si>
    <t>50–54 years</t>
  </si>
  <si>
    <t>55–59 years</t>
  </si>
  <si>
    <t>60–65 years</t>
  </si>
  <si>
    <t>CIN2/CIN3 Prevalence (HIV+)</t>
  </si>
  <si>
    <t>CIN2/CIN3 Prevalence (HIV-)</t>
  </si>
  <si>
    <t>HPV Prevalence in All Women (no CIN2/3)</t>
  </si>
  <si>
    <t>HPV Prevalence in HIV+ Women (no CIN2/3)</t>
  </si>
  <si>
    <t>HPV Prevalence in HIV- Women (no CIN2/3)</t>
  </si>
  <si>
    <t>Source</t>
  </si>
  <si>
    <t>Allan 2008</t>
  </si>
  <si>
    <t>HR HPV Prevalence in HIV+ Men</t>
  </si>
  <si>
    <t>18-25</t>
  </si>
  <si>
    <t>26-35</t>
  </si>
  <si>
    <t>36-45</t>
  </si>
  <si>
    <t>46-66</t>
  </si>
  <si>
    <t>HR HPV Prevalence in HIV- Men</t>
  </si>
  <si>
    <t>LB</t>
  </si>
  <si>
    <t>UB</t>
  </si>
  <si>
    <t>Africa Center</t>
  </si>
  <si>
    <t>HIV Prevalence in Men 2003</t>
  </si>
  <si>
    <t>HIV Prevalence in Men 2005</t>
  </si>
  <si>
    <t>HIV Prevalence in Men 2006</t>
  </si>
  <si>
    <t>HIV Prevalence in Men 2007</t>
  </si>
  <si>
    <t>HIV Prevalence in Men 2008</t>
  </si>
  <si>
    <t>HIV Prevalence in Men 2009</t>
  </si>
  <si>
    <t>HIV Prevalence in Women 2003</t>
  </si>
  <si>
    <t>HIV Prevalence in Women 2005</t>
  </si>
  <si>
    <t>HIV Prevalence in Women 2006</t>
  </si>
  <si>
    <t>HIV Prevalence in Women 2007</t>
  </si>
  <si>
    <t>HIV Prevalence in Women 2008</t>
  </si>
  <si>
    <t>HIV Prevalence in Women 2009</t>
  </si>
  <si>
    <t>Year</t>
  </si>
  <si>
    <t>17-19</t>
  </si>
  <si>
    <t>55-65</t>
  </si>
  <si>
    <t>HPV Prevalence in HIV+ Women (all)</t>
  </si>
  <si>
    <t>HPV Prevalence in HIV- Women (all)</t>
  </si>
  <si>
    <t>McDonald (2014) Front Oncol. "Distribution of Human Papillomavirus Genotypes among HIV-Positive and HIV-Negative Women in Cape Town, South Africa</t>
  </si>
  <si>
    <t>McDonald (2014) Front Oncol.</t>
  </si>
  <si>
    <t>Usage Status</t>
  </si>
  <si>
    <t>Y</t>
  </si>
  <si>
    <t>Mbulawa (2015) BMC Infect Dis. "Human papillomavirus prevalence in South African women and men according to age and human immunodeficiency virus status</t>
  </si>
  <si>
    <t>Mbulawa (2015) BMC Infect Dis.</t>
  </si>
  <si>
    <t>Africa Centre cohort (now on AHRI) for KZN. Can access the HIV prevalence estimates by putting in a data request ("ACDIS:HIV Surveillance 2010-2016.Release 2016-12").</t>
  </si>
  <si>
    <t>Occurances</t>
  </si>
  <si>
    <t>Variance</t>
  </si>
  <si>
    <t xml:space="preserve">Reference unverified. Reference found does not stratify by HIV status. Looks like the HIV+ and HIV- values were swapped. The following references support that these values were swapped, as they all report higher prevalence among HIV-positive than HIV-negative women at all stages of infection, except in ICC when prevalence is similar: McDonald et al. 2014; Adebamowo et al. 2017; De Vuyst et al. 2011. Instead of using these data, we will use the above data on prevalence among women with CIN2/3 and the data below from McDonald 2014 on the prevalence among women regardless of cytology status. </t>
  </si>
  <si>
    <t>15–19 years</t>
  </si>
  <si>
    <t>60–64 years</t>
  </si>
  <si>
    <t>65-69 years</t>
  </si>
  <si>
    <t>70-74 years</t>
  </si>
  <si>
    <t>75-79 years</t>
  </si>
  <si>
    <t>CC Incidence in Women</t>
  </si>
  <si>
    <t>Prev/Inc Rate</t>
  </si>
  <si>
    <t>Samples were collected 2006-2009. Compare to year 2008 to get roughly the middle of this interval. I believe the study would have included people on ART as HIV-positive. The 95% CI were derived from the published point estimates as p +/- sqrt(p*(1-p)/n)*1.96. Initially assumed a binomial distribution. Now assuming a normal approximation of the binomial distribution where µ=prevalence proportion (p) and variance=(p(1-p))/n.</t>
  </si>
  <si>
    <t>Initially assumed a binomial distribution. Now assuming a normal approximation of the binomial distribution where µ=prevalence proportion (p) and variance=(p(1-p))/n.</t>
  </si>
  <si>
    <t>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Note these statistics are for any HPV prevalence, not hrHPV specifically. Initially assumed a binomial distribution. Now assuming a normal approximation of the binomial distribution where µ=prevalence proportion (p) and variance=(p(1-p))/n.</t>
  </si>
  <si>
    <t>See notes</t>
  </si>
  <si>
    <t>Comments</t>
  </si>
  <si>
    <t>all women</t>
  </si>
  <si>
    <t>Guan (2012) IJC.</t>
  </si>
  <si>
    <t>Proportion CC attributable to 9v HPV</t>
  </si>
  <si>
    <t>Proportion CC attributable to non-9v HPV</t>
  </si>
  <si>
    <t>Guan (2012) is a meta-analysis reporting HPV type distribution for Africa based on studies from 1990 to 2011. Going to compare to year 2011. Number of women from African studies who were HPV-positive and had ICC was 2402. Assume a normal approximation of the binomial distribution where µ=prevalence proportion (p) and variance=(p(1-p))/n.</t>
  </si>
  <si>
    <r>
      <t xml:space="preserve">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Initially assumed a binomial distribution. Now assuming a normal approximation of the binomial distribution where </t>
    </r>
    <r>
      <rPr>
        <sz val="11"/>
        <color theme="1"/>
        <rFont val="Calibri"/>
        <family val="2"/>
      </rPr>
      <t>µ=prevalence proportion (p) and variance=(p(1-p))/n</t>
    </r>
    <r>
      <rPr>
        <sz val="11"/>
        <color theme="1"/>
        <rFont val="Calibri"/>
        <family val="2"/>
        <scheme val="minor"/>
      </rPr>
      <t>.</t>
    </r>
  </si>
  <si>
    <t>Proportion HPV attributable to 9v HPV</t>
  </si>
  <si>
    <t>Proportion CIN1 attributable to 9v HPV</t>
  </si>
  <si>
    <t>Proportion CIN3 attributable to 9v HPV</t>
  </si>
  <si>
    <t>Proportion HPV attributable to non-9v HPV</t>
  </si>
  <si>
    <t>Proportion CIN1 attributable to non-9v HPV</t>
  </si>
  <si>
    <t>Proportion CIN3 attributable to non-9v HPV</t>
  </si>
  <si>
    <t>Number of women from African studies who were HPV-positive and had normal cytology was 2221.</t>
  </si>
  <si>
    <t>Number of women from African studies who were HPV-positive and had LSIL was 299.</t>
  </si>
  <si>
    <t>Number of women from African studies who were HPV-positive and had HSIL was 185.</t>
  </si>
  <si>
    <r>
      <t xml:space="preserve">Population by five-year age groups and sex come from the Statistics South Africa 2011 Census as used by NCR to calculate incidence (Census Products/Census in Brief p.30 found at http://www.statssa.gov.za/census/census_2011/census_products/Census_2011_Census_in_brief.pdf). The frequency of histologically diagnosed cervical cancer in South African black females (most common ethnic group by far in SA) is used for the number of new cases.  Incidence rates converted to per 100,000 women. Assume a normal approximation of the Poisson distribution where </t>
    </r>
    <r>
      <rPr>
        <sz val="11"/>
        <color theme="1"/>
        <rFont val="Calibri"/>
        <family val="2"/>
      </rPr>
      <t>µ=λ and variance=λ  and λ=CC incidence rate per year</t>
    </r>
    <r>
      <rPr>
        <sz val="11"/>
        <color theme="1"/>
        <rFont val="Calibri"/>
        <family val="2"/>
        <scheme val="minor"/>
      </rPr>
      <t>.</t>
    </r>
  </si>
  <si>
    <t>Mean type distribution is an average of Bruni, de Sanjose for Africa, Denny, van Aardt (2015) from HPV_parameters Excel document "Plots and final type dist" tab. Denny and van Aardt both have small sample sizes but are South Africa-specific. Number of women who were HPV-positive and had ICC was 2000 for Bruni (assumed b/c compilation of several studies), 544 for de Sanjose, 181 for Denny, and 197 for van Aardt (2015). Assume a normal approximation of the binomial distribution where µ=prevalence proportion (p) and variance=(p(1-p))/n. Variance calculated for the average as = (1/n)^2 * (sum of the variances).</t>
  </si>
  <si>
    <t>Mean type distribution is an average of Bruni and van Aardt (2013) from HPV_parameters Excel document "Plots and final type dist" tab. Both are South Africa. Bruni estimates sum to 100 (they don’t say how they accounted for multiple infection, but they seem to have), and they are consistent with data from van Aardt, which included 845 women. Number of women who were HPV-positive and had normal cytology was 2000 for Bruni (assumed b/c compilation of several studies) and 845 for van Aardt (2013).</t>
  </si>
  <si>
    <t>Mean type distribution is an average of Bruni and Clifford 2005 from HPV_parameters Excel document "Plots and final type dist" tab. Number of women who were HPV-positive and had low-grade lesions was 2000 for Bruni (assumed b/c compilation of several studies) and 62 for Clifford. Clifford sample size was 62-178 depending on HPV type, so used the smaller size to be conservative.</t>
  </si>
  <si>
    <t>Mean type distribution is an average of Bruni, Dartell, and van Aardt (2016) from HPV_parameters Excel document "Plots and final type dist" tab. Number of women who were HPV-positive and had high-grade lesions was 2000 for Bruni (assumed b/c compilation of several studies), 137 for Dartell, and 270 for van Aardt.</t>
  </si>
  <si>
    <t>0-4 years</t>
  </si>
  <si>
    <t>5-9 years</t>
  </si>
  <si>
    <t>10-14 years</t>
  </si>
  <si>
    <t>15-19 years</t>
  </si>
  <si>
    <t>20-24 years</t>
  </si>
  <si>
    <t>25-29 years</t>
  </si>
  <si>
    <t>30-34 years</t>
  </si>
  <si>
    <t>35-39 years</t>
  </si>
  <si>
    <t>40-44 years</t>
  </si>
  <si>
    <t>45-49 years</t>
  </si>
  <si>
    <t>50-54 years</t>
  </si>
  <si>
    <t>55-59 years</t>
  </si>
  <si>
    <t>60-64 years</t>
  </si>
  <si>
    <t>Population age distribution</t>
  </si>
  <si>
    <t>KZN population data from Statistics South Africa. Primary tables Census '96 and 2001 compared. KwaZulu-Natal Table 4.1 and 4.3. South Africa Table 4.1. Statistics South Africa Statistical Release P0301 Community Survey 2016 Table 2.1: Censuss 2011 and Community Survey 2016. Statistics South Africa Statistical Release P0302 2019 Mid-year population estimates Table 6 and Table 11. Assume a normal approximation of the binomial distribution where µ=proportion (p) and variance=(p(1-p))/n.</t>
  </si>
  <si>
    <t>all men &amp; women</t>
  </si>
  <si>
    <t>Total population size</t>
  </si>
  <si>
    <t>Using variance from 2011. Assumes that variance continues to decrease as sampling techniques improve and that this is therefore a conservative approximation.</t>
  </si>
  <si>
    <t>Absolute error for KZN from the Statistics South Africa Census 2001 Post-enumeration survey, Table 2.7: Adjusted total population- full universe. Note that the error is for the total KZN population while the mean is for only ages 0-79. This discrepancy shouldn't make too much of a difference because ages 80+ are a small portion of the population. Assume a normal distribution. Calculate the standard error (SE) as (absolute error/1.96). Variance is then SE^2.</t>
  </si>
  <si>
    <t>Standard error for KZN from the Statistics South Africa Census 2011 Post-enumeration survey, Table 14: Adjusted total population- full universe. Note that the error is for the total KZN population while the mean is for only ages 0-79. This discrepancy shouldn't make too much of a difference because ages 80+ are a small portion of the population. Assume a normal distribution. Variance calculated as SE^2.</t>
  </si>
  <si>
    <t>Globocan 2012</t>
  </si>
  <si>
    <r>
      <t xml:space="preserve">Incidence rates per 100,000 women come from Globocan 2012. Monisha Sharma emailed a connection to get age-specific rates. A single rate was given for ages 15-39, and I believe Monisha estimated the rates for ages &lt;39 by 5-year age groups. Changed 15-19 rate from 0.0 to 0.10 to avoid division by zero resulting in Nan likelihood values. Assume a normal approximation of the Poisson distribution where </t>
    </r>
    <r>
      <rPr>
        <sz val="11"/>
        <color theme="1"/>
        <rFont val="Calibri"/>
        <family val="2"/>
      </rPr>
      <t>µ=λ and variance=λ  and λ=CC incidence rate per year</t>
    </r>
    <r>
      <rPr>
        <sz val="11"/>
        <color theme="1"/>
        <rFont val="Calibri"/>
        <family val="2"/>
        <scheme val="minor"/>
      </rPr>
      <t>.</t>
    </r>
  </si>
  <si>
    <t>15-39 years</t>
  </si>
  <si>
    <t>CIN1 Prevalence (HIV+)</t>
  </si>
  <si>
    <t>CIN2 Prevalence (HIV+)</t>
  </si>
  <si>
    <t>CIN3 Prevalence (HIV+)</t>
  </si>
  <si>
    <t>Kuhn (2020) Lancet Glob Health. "Clinical evalulation of modifications to a human papillomavirus assay to optimise its utility for cervical cancer screening in low-resource settings: a diagnostic accuracy study"</t>
  </si>
  <si>
    <t>30-65 years</t>
  </si>
  <si>
    <t>CIN1 Prevalence (HIV-)</t>
  </si>
  <si>
    <t>CIN2 Prevalence (HIV-)</t>
  </si>
  <si>
    <t>CIN3 Prevalence (HIV-)</t>
  </si>
  <si>
    <t>Kuhn (2020) Lancet Glob Health.</t>
  </si>
  <si>
    <t>Data are from a cohort of women aged 30-65 recruited for screening from a primary care site from February 2015 to May 2016. Persons on ART were included as HIV-positive. Assuming a normal approximation of the binomial distribution where µ=prevalence proportion (p) and variance=(p(1-p))/n.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</si>
</sst>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5" x14ac:knownFonts="1">
    <font>
      <sz val="11"/>
      <color theme="1"/>
      <name val="Calibri"/>
      <family val="2"/>
      <scheme val="minor"/>
    </font>
    <font>
      <sz val="11"/>
      <color theme="1"/>
      <name val="Calibri"/>
      <family val="2"/>
    </font>
    <font>
      <sz val="10"/>
      <color indexed="8"/>
      <name val="Arial"/>
      <family val="2"/>
    </font>
    <font>
      <sz val="10"/>
      <color indexed="8"/>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Font="1" applyBorder="1"/>
    <xf numFmtId="3" fontId="0" fillId="0" borderId="0" xfId="0" applyNumberFormat="1" applyFont="1" applyBorder="1"/>
    <xf numFmtId="3" fontId="0" fillId="0" borderId="0" xfId="0" applyNumberFormat="1" applyBorder="1"/>
    <xf numFmtId="0" fontId="0" fillId="0" borderId="0" xfId="0" applyBorder="1" applyAlignment="1">
      <alignment horizontal="center"/>
    </xf>
    <xf numFmtId="0" fontId="0" fillId="0" borderId="0" xfId="0" applyNumberFormat="1"/>
    <xf numFmtId="2" fontId="0" fillId="0" borderId="0" xfId="0" applyNumberFormat="1"/>
    <xf numFmtId="0" fontId="0" fillId="0" borderId="0" xfId="0" applyAlignment="1">
      <alignment wrapText="1"/>
    </xf>
    <xf numFmtId="0" fontId="0" fillId="0" borderId="0" xfId="0" applyBorder="1" applyAlignment="1">
      <alignment wrapText="1"/>
    </xf>
    <xf numFmtId="0" fontId="0" fillId="0" borderId="0" xfId="0" applyFont="1" applyAlignment="1">
      <alignment horizontal="right"/>
    </xf>
    <xf numFmtId="0" fontId="0" fillId="0" borderId="0" xfId="0" applyFont="1" applyBorder="1" applyAlignment="1">
      <alignment horizontal="right"/>
    </xf>
    <xf numFmtId="0" fontId="0" fillId="0" borderId="0" xfId="0" applyFill="1" applyBorder="1"/>
    <xf numFmtId="0" fontId="0" fillId="0" borderId="0" xfId="0" applyNumberFormat="1" applyFill="1" applyBorder="1"/>
    <xf numFmtId="0" fontId="0" fillId="0" borderId="0" xfId="0" applyFont="1" applyAlignment="1">
      <alignment wrapText="1"/>
    </xf>
    <xf numFmtId="0" fontId="0" fillId="0" borderId="0" xfId="0" applyFill="1" applyBorder="1" applyAlignment="1">
      <alignment wrapText="1"/>
    </xf>
    <xf numFmtId="0" fontId="2" fillId="0" borderId="0" xfId="0" applyNumberFormat="1" applyFont="1" applyFill="1" applyBorder="1" applyAlignment="1" applyProtection="1"/>
    <xf numFmtId="164" fontId="3" fillId="0" borderId="0" xfId="0" applyNumberFormat="1" applyFont="1" applyFill="1" applyBorder="1" applyAlignment="1" applyProtection="1"/>
    <xf numFmtId="165" fontId="3" fillId="0" borderId="0" xfId="0" applyNumberFormat="1" applyFont="1" applyFill="1" applyBorder="1" applyAlignment="1" applyProtection="1"/>
    <xf numFmtId="0" fontId="3" fillId="0" borderId="0" xfId="0" applyNumberFormat="1" applyFont="1" applyFill="1" applyBorder="1" applyAlignment="1" applyProtection="1"/>
    <xf numFmtId="0" fontId="4" fillId="0" borderId="0" xfId="0" applyFont="1"/>
    <xf numFmtId="164" fontId="2" fillId="0" borderId="0" xfId="0" applyNumberFormat="1" applyFont="1" applyFill="1" applyBorder="1" applyAlignment="1" applyProtection="1">
      <alignment vertical="center"/>
    </xf>
    <xf numFmtId="164" fontId="0" fillId="0" borderId="0" xfId="0" applyNumberFormat="1"/>
    <xf numFmtId="2" fontId="2" fillId="0" borderId="0" xfId="0" applyNumberFormat="1" applyFont="1" applyFill="1" applyBorder="1" applyAlignment="1" applyProtection="1">
      <alignment vertical="center"/>
    </xf>
    <xf numFmtId="164" fontId="4" fillId="0" borderId="0" xfId="0" applyNumberFormat="1" applyFont="1"/>
    <xf numFmtId="165"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xf>
    <xf numFmtId="165" fontId="0" fillId="0" borderId="0" xfId="0" applyNumberFormat="1"/>
    <xf numFmtId="165" fontId="4" fillId="0" borderId="0" xfId="0" applyNumberFormat="1" applyFont="1"/>
    <xf numFmtId="49" fontId="0" fillId="0" borderId="0" xfId="0" applyNumberFormat="1" applyFont="1" applyBorder="1"/>
    <xf numFmtId="164" fontId="2" fillId="0" borderId="0" xfId="0" applyNumberFormat="1" applyFont="1" applyFill="1" applyBorder="1" applyAlignment="1" applyProtection="1"/>
    <xf numFmtId="49" fontId="0" fillId="0" borderId="0" xfId="0" applyNumberFormat="1" applyFont="1" applyFill="1" applyBorder="1" applyAlignment="1">
      <alignment wrapText="1"/>
    </xf>
    <xf numFmtId="2" fontId="0" fillId="0" borderId="0" xfId="0" applyNumberFormat="1" applyFill="1" applyBorder="1" applyAlignment="1">
      <alignment horizontal="right" vertical="center" wrapText="1"/>
    </xf>
    <xf numFmtId="2" fontId="0" fillId="0" borderId="0" xfId="0" applyNumberFormat="1" applyBorder="1"/>
    <xf numFmtId="2" fontId="0" fillId="0" borderId="0" xfId="0" applyNumberFormat="1" applyFill="1" applyBorder="1" applyAlignment="1">
      <alignment horizontal="right" wrapText="1"/>
    </xf>
    <xf numFmtId="0" fontId="0" fillId="0" borderId="0" xfId="0" applyFont="1" applyFill="1" applyBorder="1"/>
  </cellXfs>
  <cellStyles count="1">
    <cellStyle name="Normal" xfId="0" builtinId="0"/>
  </cellStyles>
  <dxfs count="5">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61" totalsRowShown="0">
  <autoFilter ref="A1:M161" xr:uid="{00000000-0009-0000-0100-000001000000}"/>
  <tableColumns count="13">
    <tableColumn id="1" xr3:uid="{00000000-0010-0000-0000-000001000000}" name="Criteria"/>
    <tableColumn id="9" xr3:uid="{00000000-0010-0000-0000-000009000000}" name="Source"/>
    <tableColumn id="2" xr3:uid="{00000000-0010-0000-0000-000002000000}" name="Group"/>
    <tableColumn id="7" xr3:uid="{00000000-0010-0000-0000-000007000000}" name="Year"/>
    <tableColumn id="10" xr3:uid="{00000000-0010-0000-0000-00000A000000}" name="Occurances"/>
    <tableColumn id="3" xr3:uid="{00000000-0010-0000-0000-000003000000}" name="N"/>
    <tableColumn id="4" xr3:uid="{00000000-0010-0000-0000-000004000000}" name="Prev/Inc Rate" dataDxfId="4">
      <calculatedColumnFormula>Table1[Occurances]/Table1[N]</calculatedColumnFormula>
    </tableColumn>
    <tableColumn id="13" xr3:uid="{00000000-0010-0000-0000-00000D000000}" name="Mean" dataDxfId="3">
      <calculatedColumnFormula>Table1[[#This Row],[Prev/Inc Rate]]</calculatedColumnFormula>
    </tableColumn>
    <tableColumn id="12" xr3:uid="{00000000-0010-0000-0000-00000C000000}" name="Variance" dataDxfId="2">
      <calculatedColumnFormula>(Table1[[#This Row],[Prev/Inc Rate]]*(1-Table1[[#This Row],[Prev/Inc Rate]]))/Table1[[#This Row],[N]]</calculatedColumnFormula>
    </tableColumn>
    <tableColumn id="5" xr3:uid="{00000000-0010-0000-0000-000005000000}" name="LB" dataDxfId="1"/>
    <tableColumn id="6" xr3:uid="{00000000-0010-0000-0000-000006000000}" name="UB" dataDxfId="0"/>
    <tableColumn id="8" xr3:uid="{00000000-0010-0000-0000-000008000000}" name="Usage Status"/>
    <tableColumn id="11" xr3:uid="{00000000-0010-0000-0000-00000B000000}" name="Comment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3"/>
  <sheetViews>
    <sheetView tabSelected="1" zoomScale="90" zoomScaleNormal="90" workbookViewId="0">
      <pane ySplit="1" topLeftCell="A272" activePane="bottomLeft" state="frozen"/>
      <selection pane="bottomLeft" activeCell="M284" sqref="M284"/>
    </sheetView>
  </sheetViews>
  <sheetFormatPr defaultRowHeight="15" x14ac:dyDescent="0.25"/>
  <cols>
    <col min="1" max="1" width="42" customWidth="1"/>
    <col min="2" max="2" width="37.28515625" customWidth="1"/>
    <col min="3" max="3" width="13.42578125" customWidth="1"/>
    <col min="4" max="4" width="11.85546875" customWidth="1"/>
    <col min="5" max="5" width="14.42578125" customWidth="1"/>
    <col min="6" max="6" width="11.7109375" customWidth="1"/>
    <col min="7" max="7" width="15.28515625" customWidth="1"/>
    <col min="8" max="8" width="13.140625" customWidth="1"/>
    <col min="9" max="9" width="14.42578125" customWidth="1"/>
    <col min="12" max="12" width="14.85546875" customWidth="1"/>
    <col min="13" max="13" width="61.42578125" customWidth="1"/>
    <col min="21" max="21" width="13" bestFit="1" customWidth="1"/>
  </cols>
  <sheetData>
    <row r="1" spans="1:13" x14ac:dyDescent="0.25">
      <c r="A1" t="s">
        <v>1</v>
      </c>
      <c r="B1" t="s">
        <v>27</v>
      </c>
      <c r="C1" t="s">
        <v>11</v>
      </c>
      <c r="D1" t="s">
        <v>50</v>
      </c>
      <c r="E1" t="s">
        <v>62</v>
      </c>
      <c r="F1" t="s">
        <v>0</v>
      </c>
      <c r="G1" t="s">
        <v>71</v>
      </c>
      <c r="H1" t="s">
        <v>2</v>
      </c>
      <c r="I1" t="s">
        <v>63</v>
      </c>
      <c r="J1" t="s">
        <v>35</v>
      </c>
      <c r="K1" t="s">
        <v>36</v>
      </c>
      <c r="L1" t="s">
        <v>57</v>
      </c>
      <c r="M1" t="s">
        <v>76</v>
      </c>
    </row>
    <row r="2" spans="1:13" ht="150" x14ac:dyDescent="0.25">
      <c r="A2" s="1" t="s">
        <v>22</v>
      </c>
      <c r="B2" s="9" t="s">
        <v>55</v>
      </c>
      <c r="C2" s="1" t="s">
        <v>12</v>
      </c>
      <c r="D2" s="1">
        <v>2002</v>
      </c>
      <c r="E2" s="1">
        <v>6</v>
      </c>
      <c r="F2" s="1">
        <v>48</v>
      </c>
      <c r="G2">
        <f>Table1[Occurances]/Table1[N]</f>
        <v>0.125</v>
      </c>
      <c r="H2">
        <f>Table1[[#This Row],[Prev/Inc Rate]]</f>
        <v>0.125</v>
      </c>
      <c r="I2">
        <f>(Table1[[#This Row],[Prev/Inc Rate]]*(1-Table1[[#This Row],[Prev/Inc Rate]]))/Table1[[#This Row],[N]]</f>
        <v>2.2786458333333335E-3</v>
      </c>
      <c r="L2" t="s">
        <v>58</v>
      </c>
      <c r="M2" s="14" t="s">
        <v>82</v>
      </c>
    </row>
    <row r="3" spans="1:13" x14ac:dyDescent="0.25">
      <c r="A3" s="1" t="s">
        <v>22</v>
      </c>
      <c r="B3" s="1" t="s">
        <v>56</v>
      </c>
      <c r="C3" s="1" t="s">
        <v>13</v>
      </c>
      <c r="D3" s="1">
        <v>2002</v>
      </c>
      <c r="E3" s="1">
        <v>12</v>
      </c>
      <c r="F3" s="1">
        <v>221</v>
      </c>
      <c r="G3">
        <f>Table1[Occurances]/Table1[N]</f>
        <v>5.4298642533936653E-2</v>
      </c>
      <c r="H3">
        <f>Table1[[#This Row],[Prev/Inc Rate]]</f>
        <v>5.4298642533936653E-2</v>
      </c>
      <c r="I3">
        <f>(Table1[[#This Row],[Prev/Inc Rate]]*(1-Table1[[#This Row],[Prev/Inc Rate]]))/Table1[[#This Row],[N]]</f>
        <v>2.3235429842944984E-4</v>
      </c>
      <c r="L3" t="s">
        <v>58</v>
      </c>
    </row>
    <row r="4" spans="1:13" x14ac:dyDescent="0.25">
      <c r="A4" s="1" t="s">
        <v>22</v>
      </c>
      <c r="B4" s="1" t="s">
        <v>56</v>
      </c>
      <c r="C4" s="1" t="s">
        <v>14</v>
      </c>
      <c r="D4" s="1">
        <v>2002</v>
      </c>
      <c r="E4" s="1">
        <v>31</v>
      </c>
      <c r="F4" s="1">
        <v>243</v>
      </c>
      <c r="G4">
        <f>Table1[Occurances]/Table1[N]</f>
        <v>0.12757201646090535</v>
      </c>
      <c r="H4">
        <f>Table1[[#This Row],[Prev/Inc Rate]]</f>
        <v>0.12757201646090535</v>
      </c>
      <c r="I4">
        <f>(Table1[[#This Row],[Prev/Inc Rate]]*(1-Table1[[#This Row],[Prev/Inc Rate]]))/Table1[[#This Row],[N]]</f>
        <v>4.5801397974075658E-4</v>
      </c>
      <c r="L4" t="s">
        <v>58</v>
      </c>
    </row>
    <row r="5" spans="1:13" x14ac:dyDescent="0.25">
      <c r="A5" s="1" t="s">
        <v>22</v>
      </c>
      <c r="B5" s="1" t="s">
        <v>56</v>
      </c>
      <c r="C5" s="1" t="s">
        <v>15</v>
      </c>
      <c r="D5" s="1">
        <v>2002</v>
      </c>
      <c r="E5" s="1">
        <v>27</v>
      </c>
      <c r="F5" s="1">
        <v>175</v>
      </c>
      <c r="G5">
        <f>Table1[Occurances]/Table1[N]</f>
        <v>0.15428571428571428</v>
      </c>
      <c r="H5">
        <f>Table1[[#This Row],[Prev/Inc Rate]]</f>
        <v>0.15428571428571428</v>
      </c>
      <c r="I5">
        <f>(Table1[[#This Row],[Prev/Inc Rate]]*(1-Table1[[#This Row],[Prev/Inc Rate]]))/Table1[[#This Row],[N]]</f>
        <v>7.4560932944606412E-4</v>
      </c>
      <c r="L5" t="s">
        <v>58</v>
      </c>
    </row>
    <row r="6" spans="1:13" x14ac:dyDescent="0.25">
      <c r="A6" s="1" t="s">
        <v>22</v>
      </c>
      <c r="B6" s="1" t="s">
        <v>56</v>
      </c>
      <c r="C6" s="1" t="s">
        <v>16</v>
      </c>
      <c r="D6" s="1">
        <v>2002</v>
      </c>
      <c r="E6" s="1">
        <v>33</v>
      </c>
      <c r="F6" s="1">
        <v>407</v>
      </c>
      <c r="G6">
        <f>Table1[Occurances]/Table1[N]</f>
        <v>8.1081081081081086E-2</v>
      </c>
      <c r="H6">
        <f>Table1[[#This Row],[Prev/Inc Rate]]</f>
        <v>8.1081081081081086E-2</v>
      </c>
      <c r="I6">
        <f>(Table1[[#This Row],[Prev/Inc Rate]]*(1-Table1[[#This Row],[Prev/Inc Rate]]))/Table1[[#This Row],[N]]</f>
        <v>1.8306373310025611E-4</v>
      </c>
      <c r="L6" t="s">
        <v>58</v>
      </c>
    </row>
    <row r="7" spans="1:13" x14ac:dyDescent="0.25">
      <c r="A7" s="1" t="s">
        <v>22</v>
      </c>
      <c r="B7" s="1" t="s">
        <v>56</v>
      </c>
      <c r="C7" s="1" t="s">
        <v>17</v>
      </c>
      <c r="D7" s="1">
        <v>2002</v>
      </c>
      <c r="E7" s="1">
        <v>8</v>
      </c>
      <c r="F7" s="1">
        <v>147</v>
      </c>
      <c r="G7">
        <f>Table1[Occurances]/Table1[N]</f>
        <v>5.4421768707482991E-2</v>
      </c>
      <c r="H7">
        <f>Table1[[#This Row],[Prev/Inc Rate]]</f>
        <v>5.4421768707482991E-2</v>
      </c>
      <c r="I7">
        <f>(Table1[[#This Row],[Prev/Inc Rate]]*(1-Table1[[#This Row],[Prev/Inc Rate]]))/Table1[[#This Row],[N]]</f>
        <v>3.5006829794715792E-4</v>
      </c>
      <c r="L7" t="s">
        <v>58</v>
      </c>
    </row>
    <row r="8" spans="1:13" x14ac:dyDescent="0.25">
      <c r="A8" s="1" t="s">
        <v>22</v>
      </c>
      <c r="B8" s="1" t="s">
        <v>56</v>
      </c>
      <c r="C8" s="1" t="s">
        <v>18</v>
      </c>
      <c r="D8" s="1">
        <v>2002</v>
      </c>
      <c r="E8" s="1">
        <v>6</v>
      </c>
      <c r="F8" s="1">
        <v>76</v>
      </c>
      <c r="G8">
        <f>Table1[Occurances]/Table1[N]</f>
        <v>7.8947368421052627E-2</v>
      </c>
      <c r="H8">
        <f>Table1[[#This Row],[Prev/Inc Rate]]</f>
        <v>7.8947368421052627E-2</v>
      </c>
      <c r="I8">
        <f>(Table1[[#This Row],[Prev/Inc Rate]]*(1-Table1[[#This Row],[Prev/Inc Rate]]))/Table1[[#This Row],[N]]</f>
        <v>9.5677212421635806E-4</v>
      </c>
      <c r="L8" t="s">
        <v>58</v>
      </c>
    </row>
    <row r="9" spans="1:13" x14ac:dyDescent="0.25">
      <c r="A9" s="1" t="s">
        <v>22</v>
      </c>
      <c r="B9" s="1" t="s">
        <v>56</v>
      </c>
      <c r="C9" s="1" t="s">
        <v>19</v>
      </c>
      <c r="D9" s="1">
        <v>2002</v>
      </c>
      <c r="E9" s="1">
        <v>2</v>
      </c>
      <c r="F9" s="1">
        <v>28</v>
      </c>
      <c r="G9">
        <f>Table1[Occurances]/Table1[N]</f>
        <v>7.1428571428571425E-2</v>
      </c>
      <c r="H9">
        <f>Table1[[#This Row],[Prev/Inc Rate]]</f>
        <v>7.1428571428571425E-2</v>
      </c>
      <c r="I9">
        <f>(Table1[[#This Row],[Prev/Inc Rate]]*(1-Table1[[#This Row],[Prev/Inc Rate]]))/Table1[[#This Row],[N]]</f>
        <v>2.3688046647230322E-3</v>
      </c>
      <c r="L9" t="s">
        <v>58</v>
      </c>
    </row>
    <row r="10" spans="1:13" x14ac:dyDescent="0.25">
      <c r="A10" s="1" t="s">
        <v>22</v>
      </c>
      <c r="B10" s="1" t="s">
        <v>56</v>
      </c>
      <c r="C10" s="1" t="s">
        <v>20</v>
      </c>
      <c r="D10" s="1">
        <v>2002</v>
      </c>
      <c r="E10" s="1">
        <v>1</v>
      </c>
      <c r="F10" s="1">
        <f>26/2</f>
        <v>13</v>
      </c>
      <c r="G10">
        <f>Table1[Occurances]/Table1[N]</f>
        <v>7.6923076923076927E-2</v>
      </c>
      <c r="H10">
        <f>Table1[[#This Row],[Prev/Inc Rate]]</f>
        <v>7.6923076923076927E-2</v>
      </c>
      <c r="I10">
        <f>(Table1[[#This Row],[Prev/Inc Rate]]*(1-Table1[[#This Row],[Prev/Inc Rate]]))/Table1[[#This Row],[N]]</f>
        <v>5.4619936276741011E-3</v>
      </c>
      <c r="L10" t="s">
        <v>58</v>
      </c>
    </row>
    <row r="11" spans="1:13" x14ac:dyDescent="0.25">
      <c r="A11" s="1" t="s">
        <v>22</v>
      </c>
      <c r="B11" s="1" t="s">
        <v>56</v>
      </c>
      <c r="C11" s="1" t="s">
        <v>21</v>
      </c>
      <c r="D11" s="1">
        <v>2002</v>
      </c>
      <c r="E11" s="1">
        <v>1</v>
      </c>
      <c r="F11" s="1">
        <f>26/2</f>
        <v>13</v>
      </c>
      <c r="G11">
        <f>Table1[Occurances]/Table1[N]</f>
        <v>7.6923076923076927E-2</v>
      </c>
      <c r="H11">
        <f>Table1[[#This Row],[Prev/Inc Rate]]</f>
        <v>7.6923076923076927E-2</v>
      </c>
      <c r="I11">
        <f>(Table1[[#This Row],[Prev/Inc Rate]]*(1-Table1[[#This Row],[Prev/Inc Rate]]))/Table1[[#This Row],[N]]</f>
        <v>5.4619936276741011E-3</v>
      </c>
      <c r="L11" t="s">
        <v>58</v>
      </c>
    </row>
    <row r="12" spans="1:13" x14ac:dyDescent="0.25">
      <c r="A12" s="1" t="s">
        <v>23</v>
      </c>
      <c r="B12" s="1" t="s">
        <v>56</v>
      </c>
      <c r="C12" s="1" t="s">
        <v>12</v>
      </c>
      <c r="D12" s="1">
        <v>2002</v>
      </c>
      <c r="E12" s="1">
        <v>3</v>
      </c>
      <c r="F12" s="1">
        <v>191</v>
      </c>
      <c r="G12">
        <f>Table1[Occurances]/Table1[N]</f>
        <v>1.5706806282722512E-2</v>
      </c>
      <c r="H12">
        <f>Table1[[#This Row],[Prev/Inc Rate]]</f>
        <v>1.5706806282722512E-2</v>
      </c>
      <c r="I12">
        <f>(Table1[[#This Row],[Prev/Inc Rate]]*(1-Table1[[#This Row],[Prev/Inc Rate]]))/Table1[[#This Row],[N]]</f>
        <v>8.0942945126280324E-5</v>
      </c>
      <c r="L12" t="s">
        <v>58</v>
      </c>
    </row>
    <row r="13" spans="1:13" x14ac:dyDescent="0.25">
      <c r="A13" s="1" t="s">
        <v>23</v>
      </c>
      <c r="B13" s="1" t="s">
        <v>56</v>
      </c>
      <c r="C13" s="1" t="s">
        <v>13</v>
      </c>
      <c r="D13" s="1">
        <v>2002</v>
      </c>
      <c r="E13" s="1">
        <v>19</v>
      </c>
      <c r="F13" s="1">
        <v>693</v>
      </c>
      <c r="G13">
        <f>Table1[Occurances]/Table1[N]</f>
        <v>2.7417027417027416E-2</v>
      </c>
      <c r="H13">
        <f>Table1[[#This Row],[Prev/Inc Rate]]</f>
        <v>2.7417027417027416E-2</v>
      </c>
      <c r="I13">
        <f>(Table1[[#This Row],[Prev/Inc Rate]]*(1-Table1[[#This Row],[Prev/Inc Rate]]))/Table1[[#This Row],[N]]</f>
        <v>3.8478115475672989E-5</v>
      </c>
      <c r="L13" t="s">
        <v>58</v>
      </c>
    </row>
    <row r="14" spans="1:13" x14ac:dyDescent="0.25">
      <c r="A14" s="1" t="s">
        <v>23</v>
      </c>
      <c r="B14" s="1" t="s">
        <v>56</v>
      </c>
      <c r="C14" s="1" t="s">
        <v>14</v>
      </c>
      <c r="D14" s="1">
        <v>2002</v>
      </c>
      <c r="E14" s="1">
        <v>14</v>
      </c>
      <c r="F14" s="1">
        <v>662</v>
      </c>
      <c r="G14">
        <f>Table1[Occurances]/Table1[N]</f>
        <v>2.1148036253776436E-2</v>
      </c>
      <c r="H14">
        <f>Table1[[#This Row],[Prev/Inc Rate]]</f>
        <v>2.1148036253776436E-2</v>
      </c>
      <c r="I14">
        <f>(Table1[[#This Row],[Prev/Inc Rate]]*(1-Table1[[#This Row],[Prev/Inc Rate]]))/Table1[[#This Row],[N]]</f>
        <v>3.1270085825355581E-5</v>
      </c>
      <c r="L14" t="s">
        <v>58</v>
      </c>
    </row>
    <row r="15" spans="1:13" x14ac:dyDescent="0.25">
      <c r="A15" s="1" t="s">
        <v>23</v>
      </c>
      <c r="B15" s="1" t="s">
        <v>56</v>
      </c>
      <c r="C15" s="1" t="s">
        <v>15</v>
      </c>
      <c r="D15" s="1">
        <v>2002</v>
      </c>
      <c r="E15" s="1">
        <v>24</v>
      </c>
      <c r="F15" s="1">
        <v>666</v>
      </c>
      <c r="G15">
        <f>Table1[Occurances]/Table1[N]</f>
        <v>3.6036036036036036E-2</v>
      </c>
      <c r="H15">
        <f>Table1[[#This Row],[Prev/Inc Rate]]</f>
        <v>3.6036036036036036E-2</v>
      </c>
      <c r="I15">
        <f>(Table1[[#This Row],[Prev/Inc Rate]]*(1-Table1[[#This Row],[Prev/Inc Rate]]))/Table1[[#This Row],[N]]</f>
        <v>5.2158318532801126E-5</v>
      </c>
      <c r="L15" t="s">
        <v>58</v>
      </c>
    </row>
    <row r="16" spans="1:13" x14ac:dyDescent="0.25">
      <c r="A16" s="1" t="s">
        <v>23</v>
      </c>
      <c r="B16" s="1" t="s">
        <v>56</v>
      </c>
      <c r="C16" s="1" t="s">
        <v>16</v>
      </c>
      <c r="D16" s="1">
        <v>2002</v>
      </c>
      <c r="E16" s="1">
        <v>65</v>
      </c>
      <c r="F16" s="4">
        <v>2272</v>
      </c>
      <c r="G16">
        <f>Table1[Occurances]/Table1[N]</f>
        <v>2.8609154929577465E-2</v>
      </c>
      <c r="H16">
        <f>Table1[[#This Row],[Prev/Inc Rate]]</f>
        <v>2.8609154929577465E-2</v>
      </c>
      <c r="I16">
        <f>(Table1[[#This Row],[Prev/Inc Rate]]*(1-Table1[[#This Row],[Prev/Inc Rate]]))/Table1[[#This Row],[N]]</f>
        <v>1.2231809499908845E-5</v>
      </c>
      <c r="L16" t="s">
        <v>58</v>
      </c>
    </row>
    <row r="17" spans="1:13" x14ac:dyDescent="0.25">
      <c r="A17" s="1" t="s">
        <v>23</v>
      </c>
      <c r="B17" s="1" t="s">
        <v>56</v>
      </c>
      <c r="C17" s="1" t="s">
        <v>17</v>
      </c>
      <c r="D17" s="1">
        <v>2002</v>
      </c>
      <c r="E17" s="1">
        <v>44</v>
      </c>
      <c r="F17" s="4">
        <v>1400</v>
      </c>
      <c r="G17">
        <f>Table1[Occurances]/Table1[N]</f>
        <v>3.1428571428571431E-2</v>
      </c>
      <c r="H17">
        <f>Table1[[#This Row],[Prev/Inc Rate]]</f>
        <v>3.1428571428571431E-2</v>
      </c>
      <c r="I17">
        <f>(Table1[[#This Row],[Prev/Inc Rate]]*(1-Table1[[#This Row],[Prev/Inc Rate]]))/Table1[[#This Row],[N]]</f>
        <v>2.1743440233236152E-5</v>
      </c>
      <c r="L17" t="s">
        <v>58</v>
      </c>
    </row>
    <row r="18" spans="1:13" x14ac:dyDescent="0.25">
      <c r="A18" s="1" t="s">
        <v>23</v>
      </c>
      <c r="B18" s="1" t="s">
        <v>56</v>
      </c>
      <c r="C18" s="1" t="s">
        <v>18</v>
      </c>
      <c r="D18" s="1">
        <v>2002</v>
      </c>
      <c r="E18" s="1">
        <v>30</v>
      </c>
      <c r="F18" s="1">
        <v>982</v>
      </c>
      <c r="G18">
        <f>Table1[Occurances]/Table1[N]</f>
        <v>3.0549898167006109E-2</v>
      </c>
      <c r="H18">
        <f>Table1[[#This Row],[Prev/Inc Rate]]</f>
        <v>3.0549898167006109E-2</v>
      </c>
      <c r="I18">
        <f>(Table1[[#This Row],[Prev/Inc Rate]]*(1-Table1[[#This Row],[Prev/Inc Rate]]))/Table1[[#This Row],[N]]</f>
        <v>3.0159472392048537E-5</v>
      </c>
      <c r="L18" t="s">
        <v>58</v>
      </c>
    </row>
    <row r="19" spans="1:13" x14ac:dyDescent="0.25">
      <c r="A19" s="1" t="s">
        <v>23</v>
      </c>
      <c r="B19" s="1" t="s">
        <v>56</v>
      </c>
      <c r="C19" s="1" t="s">
        <v>19</v>
      </c>
      <c r="D19" s="1">
        <v>2002</v>
      </c>
      <c r="E19" s="1">
        <v>13</v>
      </c>
      <c r="F19" s="1">
        <v>617</v>
      </c>
      <c r="G19">
        <f>Table1[Occurances]/Table1[N]</f>
        <v>2.1069692058346839E-2</v>
      </c>
      <c r="H19">
        <f>Table1[[#This Row],[Prev/Inc Rate]]</f>
        <v>2.1069692058346839E-2</v>
      </c>
      <c r="I19">
        <f>(Table1[[#This Row],[Prev/Inc Rate]]*(1-Table1[[#This Row],[Prev/Inc Rate]]))/Table1[[#This Row],[N]]</f>
        <v>3.3429108808611468E-5</v>
      </c>
      <c r="L19" t="s">
        <v>58</v>
      </c>
    </row>
    <row r="20" spans="1:13" x14ac:dyDescent="0.25">
      <c r="A20" s="1" t="s">
        <v>23</v>
      </c>
      <c r="B20" s="1" t="s">
        <v>56</v>
      </c>
      <c r="C20" s="1" t="s">
        <v>20</v>
      </c>
      <c r="D20" s="1">
        <v>2002</v>
      </c>
      <c r="E20" s="1">
        <v>4</v>
      </c>
      <c r="F20" s="1">
        <f>567/2</f>
        <v>283.5</v>
      </c>
      <c r="G20">
        <f>Table1[Occurances]/Table1[N]</f>
        <v>1.4109347442680775E-2</v>
      </c>
      <c r="H20">
        <f>Table1[[#This Row],[Prev/Inc Rate]]</f>
        <v>1.4109347442680775E-2</v>
      </c>
      <c r="I20">
        <f>(Table1[[#This Row],[Prev/Inc Rate]]*(1-Table1[[#This Row],[Prev/Inc Rate]]))/Table1[[#This Row],[N]]</f>
        <v>4.9066221366569641E-5</v>
      </c>
      <c r="L20" t="s">
        <v>58</v>
      </c>
    </row>
    <row r="21" spans="1:13" x14ac:dyDescent="0.25">
      <c r="A21" s="1" t="s">
        <v>23</v>
      </c>
      <c r="B21" s="1" t="s">
        <v>56</v>
      </c>
      <c r="C21" s="1" t="s">
        <v>21</v>
      </c>
      <c r="D21" s="1">
        <v>2002</v>
      </c>
      <c r="E21" s="1">
        <v>4</v>
      </c>
      <c r="F21" s="1">
        <f>567/2</f>
        <v>283.5</v>
      </c>
      <c r="G21">
        <f>Table1[Occurances]/Table1[N]</f>
        <v>1.4109347442680775E-2</v>
      </c>
      <c r="H21">
        <f>Table1[[#This Row],[Prev/Inc Rate]]</f>
        <v>1.4109347442680775E-2</v>
      </c>
      <c r="I21">
        <f>(Table1[[#This Row],[Prev/Inc Rate]]*(1-Table1[[#This Row],[Prev/Inc Rate]]))/Table1[[#This Row],[N]]</f>
        <v>4.9066221366569641E-5</v>
      </c>
      <c r="L21" t="s">
        <v>58</v>
      </c>
    </row>
    <row r="22" spans="1:13" ht="150" x14ac:dyDescent="0.25">
      <c r="A22" s="1" t="s">
        <v>24</v>
      </c>
      <c r="B22" s="1" t="s">
        <v>28</v>
      </c>
      <c r="C22" s="2" t="s">
        <v>12</v>
      </c>
      <c r="D22" s="1">
        <v>2008</v>
      </c>
      <c r="E22" s="2">
        <v>39</v>
      </c>
      <c r="F22" s="2">
        <v>239</v>
      </c>
      <c r="G22">
        <f>Table1[Occurances]/Table1[N]</f>
        <v>0.16317991631799164</v>
      </c>
      <c r="H22">
        <f>Table1[[#This Row],[Prev/Inc Rate]]</f>
        <v>0.16317991631799164</v>
      </c>
      <c r="I22">
        <f>(Table1[[#This Row],[Prev/Inc Rate]]*(1-Table1[[#This Row],[Prev/Inc Rate]]))/Table1[[#This Row],[N]]</f>
        <v>5.7134824781776095E-4</v>
      </c>
      <c r="L22" t="s">
        <v>0</v>
      </c>
      <c r="M22" s="8" t="s">
        <v>64</v>
      </c>
    </row>
    <row r="23" spans="1:13" x14ac:dyDescent="0.25">
      <c r="A23" s="1" t="s">
        <v>24</v>
      </c>
      <c r="B23" s="1" t="s">
        <v>28</v>
      </c>
      <c r="C23" s="2" t="s">
        <v>13</v>
      </c>
      <c r="D23" s="1">
        <v>2008</v>
      </c>
      <c r="E23" s="2">
        <v>190</v>
      </c>
      <c r="F23" s="2">
        <v>914</v>
      </c>
      <c r="G23">
        <f>Table1[Occurances]/Table1[N]</f>
        <v>0.20787746170678337</v>
      </c>
      <c r="H23">
        <f>Table1[[#This Row],[Prev/Inc Rate]]</f>
        <v>0.20787746170678337</v>
      </c>
      <c r="I23">
        <f>(Table1[[#This Row],[Prev/Inc Rate]]*(1-Table1[[#This Row],[Prev/Inc Rate]]))/Table1[[#This Row],[N]]</f>
        <v>1.8015801162049036E-4</v>
      </c>
      <c r="L23" t="s">
        <v>0</v>
      </c>
    </row>
    <row r="24" spans="1:13" x14ac:dyDescent="0.25">
      <c r="A24" s="1" t="s">
        <v>24</v>
      </c>
      <c r="B24" s="1" t="s">
        <v>28</v>
      </c>
      <c r="C24" s="2" t="s">
        <v>14</v>
      </c>
      <c r="D24" s="1">
        <v>2008</v>
      </c>
      <c r="E24" s="2">
        <v>198</v>
      </c>
      <c r="F24" s="2">
        <v>905</v>
      </c>
      <c r="G24">
        <f>Table1[Occurances]/Table1[N]</f>
        <v>0.21878453038674034</v>
      </c>
      <c r="H24">
        <f>Table1[[#This Row],[Prev/Inc Rate]]</f>
        <v>0.21878453038674034</v>
      </c>
      <c r="I24">
        <f>(Table1[[#This Row],[Prev/Inc Rate]]*(1-Table1[[#This Row],[Prev/Inc Rate]]))/Table1[[#This Row],[N]]</f>
        <v>1.8885951342562853E-4</v>
      </c>
      <c r="L24" t="s">
        <v>0</v>
      </c>
    </row>
    <row r="25" spans="1:13" x14ac:dyDescent="0.25">
      <c r="A25" s="1" t="s">
        <v>24</v>
      </c>
      <c r="B25" s="1" t="s">
        <v>28</v>
      </c>
      <c r="C25" s="2" t="s">
        <v>15</v>
      </c>
      <c r="D25" s="1">
        <v>2008</v>
      </c>
      <c r="E25" s="2">
        <v>124</v>
      </c>
      <c r="F25" s="2">
        <v>841</v>
      </c>
      <c r="G25">
        <f>Table1[Occurances]/Table1[N]</f>
        <v>0.14744351961950058</v>
      </c>
      <c r="H25">
        <f>Table1[[#This Row],[Prev/Inc Rate]]</f>
        <v>0.14744351961950058</v>
      </c>
      <c r="I25">
        <f>(Table1[[#This Row],[Prev/Inc Rate]]*(1-Table1[[#This Row],[Prev/Inc Rate]]))/Table1[[#This Row],[N]]</f>
        <v>1.4946959350976759E-4</v>
      </c>
      <c r="L25" t="s">
        <v>0</v>
      </c>
    </row>
    <row r="26" spans="1:13" x14ac:dyDescent="0.25">
      <c r="A26" s="1" t="s">
        <v>24</v>
      </c>
      <c r="B26" s="1" t="s">
        <v>28</v>
      </c>
      <c r="C26" s="2" t="s">
        <v>16</v>
      </c>
      <c r="D26" s="1">
        <v>2008</v>
      </c>
      <c r="E26" s="2">
        <v>309</v>
      </c>
      <c r="F26" s="3">
        <v>2679</v>
      </c>
      <c r="G26">
        <f>Table1[Occurances]/Table1[N]</f>
        <v>0.11534154535274356</v>
      </c>
      <c r="H26">
        <f>Table1[[#This Row],[Prev/Inc Rate]]</f>
        <v>0.11534154535274356</v>
      </c>
      <c r="I26">
        <f>(Table1[[#This Row],[Prev/Inc Rate]]*(1-Table1[[#This Row],[Prev/Inc Rate]]))/Table1[[#This Row],[N]]</f>
        <v>3.8088045266287631E-5</v>
      </c>
      <c r="L26" t="s">
        <v>0</v>
      </c>
    </row>
    <row r="27" spans="1:13" x14ac:dyDescent="0.25">
      <c r="A27" s="1" t="s">
        <v>24</v>
      </c>
      <c r="B27" s="1" t="s">
        <v>28</v>
      </c>
      <c r="C27" s="2" t="s">
        <v>17</v>
      </c>
      <c r="D27" s="1">
        <v>2008</v>
      </c>
      <c r="E27" s="2">
        <v>95</v>
      </c>
      <c r="F27" s="3">
        <v>1547</v>
      </c>
      <c r="G27">
        <f>Table1[Occurances]/Table1[N]</f>
        <v>6.1409179056237877E-2</v>
      </c>
      <c r="H27">
        <f>Table1[[#This Row],[Prev/Inc Rate]]</f>
        <v>6.1409179056237877E-2</v>
      </c>
      <c r="I27">
        <f>(Table1[[#This Row],[Prev/Inc Rate]]*(1-Table1[[#This Row],[Prev/Inc Rate]]))/Table1[[#This Row],[N]]</f>
        <v>3.7257977882273297E-5</v>
      </c>
      <c r="L27" t="s">
        <v>0</v>
      </c>
    </row>
    <row r="28" spans="1:13" x14ac:dyDescent="0.25">
      <c r="A28" s="1" t="s">
        <v>24</v>
      </c>
      <c r="B28" s="1" t="s">
        <v>28</v>
      </c>
      <c r="C28" s="2" t="s">
        <v>18</v>
      </c>
      <c r="D28" s="1">
        <v>2008</v>
      </c>
      <c r="E28" s="2">
        <v>40</v>
      </c>
      <c r="F28" s="3">
        <v>1058</v>
      </c>
      <c r="G28">
        <f>Table1[Occurances]/Table1[N]</f>
        <v>3.780718336483932E-2</v>
      </c>
      <c r="H28">
        <f>Table1[[#This Row],[Prev/Inc Rate]]</f>
        <v>3.780718336483932E-2</v>
      </c>
      <c r="I28">
        <f>(Table1[[#This Row],[Prev/Inc Rate]]*(1-Table1[[#This Row],[Prev/Inc Rate]]))/Table1[[#This Row],[N]]</f>
        <v>3.4383554112340958E-5</v>
      </c>
      <c r="L28" t="s">
        <v>0</v>
      </c>
    </row>
    <row r="29" spans="1:13" x14ac:dyDescent="0.25">
      <c r="A29" s="1" t="s">
        <v>24</v>
      </c>
      <c r="B29" s="1" t="s">
        <v>28</v>
      </c>
      <c r="C29" s="2" t="s">
        <v>19</v>
      </c>
      <c r="D29" s="1">
        <v>2008</v>
      </c>
      <c r="E29" s="2">
        <v>13</v>
      </c>
      <c r="F29" s="2">
        <v>645</v>
      </c>
      <c r="G29">
        <f>Table1[Occurances]/Table1[N]</f>
        <v>2.0155038759689922E-2</v>
      </c>
      <c r="H29">
        <f>Table1[[#This Row],[Prev/Inc Rate]]</f>
        <v>2.0155038759689922E-2</v>
      </c>
      <c r="I29">
        <f>(Table1[[#This Row],[Prev/Inc Rate]]*(1-Table1[[#This Row],[Prev/Inc Rate]]))/Table1[[#This Row],[N]]</f>
        <v>3.0618314995791194E-5</v>
      </c>
      <c r="L29" t="s">
        <v>0</v>
      </c>
    </row>
    <row r="30" spans="1:13" x14ac:dyDescent="0.25">
      <c r="A30" s="1" t="s">
        <v>24</v>
      </c>
      <c r="B30" s="1" t="s">
        <v>28</v>
      </c>
      <c r="C30" s="2" t="s">
        <v>20</v>
      </c>
      <c r="D30" s="1">
        <v>2008</v>
      </c>
      <c r="E30" s="2">
        <v>8</v>
      </c>
      <c r="F30" s="2">
        <v>296.5</v>
      </c>
      <c r="G30">
        <f>Table1[Occurances]/Table1[N]</f>
        <v>2.6981450252951095E-2</v>
      </c>
      <c r="H30">
        <f>Table1[[#This Row],[Prev/Inc Rate]]</f>
        <v>2.6981450252951095E-2</v>
      </c>
      <c r="I30">
        <f>(Table1[[#This Row],[Prev/Inc Rate]]*(1-Table1[[#This Row],[Prev/Inc Rate]]))/Table1[[#This Row],[N]]</f>
        <v>8.85445247730139E-5</v>
      </c>
      <c r="L30" t="s">
        <v>0</v>
      </c>
    </row>
    <row r="31" spans="1:13" x14ac:dyDescent="0.25">
      <c r="A31" s="1" t="s">
        <v>24</v>
      </c>
      <c r="B31" s="1" t="s">
        <v>28</v>
      </c>
      <c r="C31" s="2" t="s">
        <v>21</v>
      </c>
      <c r="D31" s="1">
        <v>2008</v>
      </c>
      <c r="E31" s="2">
        <v>8</v>
      </c>
      <c r="F31" s="2">
        <v>296.5</v>
      </c>
      <c r="G31">
        <f>Table1[Occurances]/Table1[N]</f>
        <v>2.6981450252951095E-2</v>
      </c>
      <c r="H31">
        <f>Table1[[#This Row],[Prev/Inc Rate]]</f>
        <v>2.6981450252951095E-2</v>
      </c>
      <c r="I31">
        <f>(Table1[[#This Row],[Prev/Inc Rate]]*(1-Table1[[#This Row],[Prev/Inc Rate]]))/Table1[[#This Row],[N]]</f>
        <v>8.85445247730139E-5</v>
      </c>
      <c r="L31" t="s">
        <v>0</v>
      </c>
    </row>
    <row r="32" spans="1:13" x14ac:dyDescent="0.25">
      <c r="A32" s="1" t="s">
        <v>25</v>
      </c>
      <c r="B32" s="1" t="s">
        <v>28</v>
      </c>
      <c r="C32" s="2" t="s">
        <v>12</v>
      </c>
      <c r="D32" s="1">
        <v>2008</v>
      </c>
      <c r="E32" s="2">
        <v>39</v>
      </c>
      <c r="F32" s="2">
        <v>239</v>
      </c>
      <c r="G32">
        <f>Table1[Occurances]/Table1[N]</f>
        <v>0.16317991631799164</v>
      </c>
      <c r="H32">
        <f>Table1[[#This Row],[Prev/Inc Rate]]</f>
        <v>0.16317991631799164</v>
      </c>
      <c r="I32">
        <f>(Table1[[#This Row],[Prev/Inc Rate]]*(1-Table1[[#This Row],[Prev/Inc Rate]]))/Table1[[#This Row],[N]]</f>
        <v>5.7134824781776095E-4</v>
      </c>
      <c r="L32" t="s">
        <v>0</v>
      </c>
    </row>
    <row r="33" spans="1:12" x14ac:dyDescent="0.25">
      <c r="A33" s="1" t="s">
        <v>25</v>
      </c>
      <c r="B33" s="1" t="s">
        <v>28</v>
      </c>
      <c r="C33" s="2" t="s">
        <v>13</v>
      </c>
      <c r="D33" s="1">
        <v>2008</v>
      </c>
      <c r="E33" s="2">
        <v>190</v>
      </c>
      <c r="F33" s="2">
        <v>914</v>
      </c>
      <c r="G33">
        <f>Table1[Occurances]/Table1[N]</f>
        <v>0.20787746170678337</v>
      </c>
      <c r="H33">
        <f>Table1[[#This Row],[Prev/Inc Rate]]</f>
        <v>0.20787746170678337</v>
      </c>
      <c r="I33">
        <f>(Table1[[#This Row],[Prev/Inc Rate]]*(1-Table1[[#This Row],[Prev/Inc Rate]]))/Table1[[#This Row],[N]]</f>
        <v>1.8015801162049036E-4</v>
      </c>
      <c r="L33" t="s">
        <v>0</v>
      </c>
    </row>
    <row r="34" spans="1:12" x14ac:dyDescent="0.25">
      <c r="A34" s="1" t="s">
        <v>25</v>
      </c>
      <c r="B34" s="1" t="s">
        <v>28</v>
      </c>
      <c r="C34" s="2" t="s">
        <v>14</v>
      </c>
      <c r="D34" s="1">
        <v>2008</v>
      </c>
      <c r="E34" s="2">
        <v>198</v>
      </c>
      <c r="F34" s="2">
        <v>905</v>
      </c>
      <c r="G34">
        <f>Table1[Occurances]/Table1[N]</f>
        <v>0.21878453038674034</v>
      </c>
      <c r="H34">
        <f>Table1[[#This Row],[Prev/Inc Rate]]</f>
        <v>0.21878453038674034</v>
      </c>
      <c r="I34">
        <f>(Table1[[#This Row],[Prev/Inc Rate]]*(1-Table1[[#This Row],[Prev/Inc Rate]]))/Table1[[#This Row],[N]]</f>
        <v>1.8885951342562853E-4</v>
      </c>
      <c r="L34" t="s">
        <v>0</v>
      </c>
    </row>
    <row r="35" spans="1:12" x14ac:dyDescent="0.25">
      <c r="A35" s="1" t="s">
        <v>25</v>
      </c>
      <c r="B35" s="1" t="s">
        <v>28</v>
      </c>
      <c r="C35" s="2" t="s">
        <v>15</v>
      </c>
      <c r="D35" s="1">
        <v>2008</v>
      </c>
      <c r="E35" s="2">
        <v>124</v>
      </c>
      <c r="F35" s="2">
        <v>841</v>
      </c>
      <c r="G35">
        <f>Table1[Occurances]/Table1[N]</f>
        <v>0.14744351961950058</v>
      </c>
      <c r="H35">
        <f>Table1[[#This Row],[Prev/Inc Rate]]</f>
        <v>0.14744351961950058</v>
      </c>
      <c r="I35">
        <f>(Table1[[#This Row],[Prev/Inc Rate]]*(1-Table1[[#This Row],[Prev/Inc Rate]]))/Table1[[#This Row],[N]]</f>
        <v>1.4946959350976759E-4</v>
      </c>
      <c r="L35" t="s">
        <v>0</v>
      </c>
    </row>
    <row r="36" spans="1:12" x14ac:dyDescent="0.25">
      <c r="A36" s="1" t="s">
        <v>25</v>
      </c>
      <c r="B36" s="1" t="s">
        <v>28</v>
      </c>
      <c r="C36" s="2" t="s">
        <v>16</v>
      </c>
      <c r="D36" s="1">
        <v>2008</v>
      </c>
      <c r="E36" s="2">
        <v>309</v>
      </c>
      <c r="F36" s="3">
        <v>2679</v>
      </c>
      <c r="G36">
        <f>Table1[Occurances]/Table1[N]</f>
        <v>0.11534154535274356</v>
      </c>
      <c r="H36">
        <f>Table1[[#This Row],[Prev/Inc Rate]]</f>
        <v>0.11534154535274356</v>
      </c>
      <c r="I36">
        <f>(Table1[[#This Row],[Prev/Inc Rate]]*(1-Table1[[#This Row],[Prev/Inc Rate]]))/Table1[[#This Row],[N]]</f>
        <v>3.8088045266287631E-5</v>
      </c>
      <c r="L36" t="s">
        <v>0</v>
      </c>
    </row>
    <row r="37" spans="1:12" x14ac:dyDescent="0.25">
      <c r="A37" s="1" t="s">
        <v>25</v>
      </c>
      <c r="B37" s="1" t="s">
        <v>28</v>
      </c>
      <c r="C37" s="2" t="s">
        <v>17</v>
      </c>
      <c r="D37" s="1">
        <v>2008</v>
      </c>
      <c r="E37" s="2">
        <v>95</v>
      </c>
      <c r="F37" s="3">
        <v>1547</v>
      </c>
      <c r="G37">
        <f>Table1[Occurances]/Table1[N]</f>
        <v>6.1409179056237877E-2</v>
      </c>
      <c r="H37">
        <f>Table1[[#This Row],[Prev/Inc Rate]]</f>
        <v>6.1409179056237877E-2</v>
      </c>
      <c r="I37">
        <f>(Table1[[#This Row],[Prev/Inc Rate]]*(1-Table1[[#This Row],[Prev/Inc Rate]]))/Table1[[#This Row],[N]]</f>
        <v>3.7257977882273297E-5</v>
      </c>
      <c r="L37" t="s">
        <v>0</v>
      </c>
    </row>
    <row r="38" spans="1:12" x14ac:dyDescent="0.25">
      <c r="A38" s="1" t="s">
        <v>25</v>
      </c>
      <c r="B38" s="1" t="s">
        <v>28</v>
      </c>
      <c r="C38" s="2" t="s">
        <v>18</v>
      </c>
      <c r="D38" s="1">
        <v>2008</v>
      </c>
      <c r="E38" s="2">
        <v>40</v>
      </c>
      <c r="F38" s="3">
        <v>1058</v>
      </c>
      <c r="G38">
        <f>Table1[Occurances]/Table1[N]</f>
        <v>3.780718336483932E-2</v>
      </c>
      <c r="H38">
        <f>Table1[[#This Row],[Prev/Inc Rate]]</f>
        <v>3.780718336483932E-2</v>
      </c>
      <c r="I38">
        <f>(Table1[[#This Row],[Prev/Inc Rate]]*(1-Table1[[#This Row],[Prev/Inc Rate]]))/Table1[[#This Row],[N]]</f>
        <v>3.4383554112340958E-5</v>
      </c>
      <c r="L38" t="s">
        <v>0</v>
      </c>
    </row>
    <row r="39" spans="1:12" x14ac:dyDescent="0.25">
      <c r="A39" s="1" t="s">
        <v>25</v>
      </c>
      <c r="B39" s="1" t="s">
        <v>28</v>
      </c>
      <c r="C39" s="2" t="s">
        <v>19</v>
      </c>
      <c r="D39" s="1">
        <v>2008</v>
      </c>
      <c r="E39" s="2">
        <v>13</v>
      </c>
      <c r="F39" s="2">
        <v>645</v>
      </c>
      <c r="G39">
        <f>Table1[Occurances]/Table1[N]</f>
        <v>2.0155038759689922E-2</v>
      </c>
      <c r="H39">
        <f>Table1[[#This Row],[Prev/Inc Rate]]</f>
        <v>2.0155038759689922E-2</v>
      </c>
      <c r="I39">
        <f>(Table1[[#This Row],[Prev/Inc Rate]]*(1-Table1[[#This Row],[Prev/Inc Rate]]))/Table1[[#This Row],[N]]</f>
        <v>3.0618314995791194E-5</v>
      </c>
      <c r="L39" t="s">
        <v>0</v>
      </c>
    </row>
    <row r="40" spans="1:12" x14ac:dyDescent="0.25">
      <c r="A40" s="1" t="s">
        <v>25</v>
      </c>
      <c r="B40" s="1" t="s">
        <v>28</v>
      </c>
      <c r="C40" s="2" t="s">
        <v>20</v>
      </c>
      <c r="D40" s="1">
        <v>2008</v>
      </c>
      <c r="E40" s="2">
        <v>8</v>
      </c>
      <c r="F40" s="2">
        <v>296.5</v>
      </c>
      <c r="G40">
        <f>Table1[Occurances]/Table1[N]</f>
        <v>2.6981450252951095E-2</v>
      </c>
      <c r="H40">
        <f>Table1[[#This Row],[Prev/Inc Rate]]</f>
        <v>2.6981450252951095E-2</v>
      </c>
      <c r="I40">
        <f>(Table1[[#This Row],[Prev/Inc Rate]]*(1-Table1[[#This Row],[Prev/Inc Rate]]))/Table1[[#This Row],[N]]</f>
        <v>8.85445247730139E-5</v>
      </c>
      <c r="L40" t="s">
        <v>0</v>
      </c>
    </row>
    <row r="41" spans="1:12" x14ac:dyDescent="0.25">
      <c r="A41" s="1" t="s">
        <v>25</v>
      </c>
      <c r="B41" s="1" t="s">
        <v>28</v>
      </c>
      <c r="C41" s="2" t="s">
        <v>21</v>
      </c>
      <c r="D41" s="1">
        <v>2008</v>
      </c>
      <c r="E41" s="2">
        <v>8</v>
      </c>
      <c r="F41" s="2">
        <v>296.5</v>
      </c>
      <c r="G41">
        <f>Table1[Occurances]/Table1[N]</f>
        <v>2.6981450252951095E-2</v>
      </c>
      <c r="H41">
        <f>Table1[[#This Row],[Prev/Inc Rate]]</f>
        <v>2.6981450252951095E-2</v>
      </c>
      <c r="I41">
        <f>(Table1[[#This Row],[Prev/Inc Rate]]*(1-Table1[[#This Row],[Prev/Inc Rate]]))/Table1[[#This Row],[N]]</f>
        <v>8.85445247730139E-5</v>
      </c>
      <c r="L41" t="s">
        <v>0</v>
      </c>
    </row>
    <row r="42" spans="1:12" x14ac:dyDescent="0.25">
      <c r="A42" s="1" t="s">
        <v>26</v>
      </c>
      <c r="B42" s="1" t="s">
        <v>28</v>
      </c>
      <c r="C42" s="2" t="s">
        <v>12</v>
      </c>
      <c r="D42" s="1">
        <v>2008</v>
      </c>
      <c r="E42" s="2">
        <v>112</v>
      </c>
      <c r="F42" s="2">
        <v>191</v>
      </c>
      <c r="G42">
        <f>Table1[Occurances]/Table1[N]</f>
        <v>0.58638743455497377</v>
      </c>
      <c r="H42">
        <f>Table1[[#This Row],[Prev/Inc Rate]]</f>
        <v>0.58638743455497377</v>
      </c>
      <c r="I42">
        <f>(Table1[[#This Row],[Prev/Inc Rate]]*(1-Table1[[#This Row],[Prev/Inc Rate]]))/Table1[[#This Row],[N]]</f>
        <v>1.2698283306335609E-3</v>
      </c>
      <c r="L42" t="s">
        <v>0</v>
      </c>
    </row>
    <row r="43" spans="1:12" x14ac:dyDescent="0.25">
      <c r="A43" s="1" t="s">
        <v>26</v>
      </c>
      <c r="B43" s="1" t="s">
        <v>28</v>
      </c>
      <c r="C43" s="2" t="s">
        <v>13</v>
      </c>
      <c r="D43" s="1">
        <v>2008</v>
      </c>
      <c r="E43" s="2">
        <v>242</v>
      </c>
      <c r="F43" s="2">
        <v>693</v>
      </c>
      <c r="G43">
        <f>Table1[Occurances]/Table1[N]</f>
        <v>0.34920634920634919</v>
      </c>
      <c r="H43">
        <f>Table1[[#This Row],[Prev/Inc Rate]]</f>
        <v>0.34920634920634919</v>
      </c>
      <c r="I43">
        <f>(Table1[[#This Row],[Prev/Inc Rate]]*(1-Table1[[#This Row],[Prev/Inc Rate]]))/Table1[[#This Row],[N]]</f>
        <v>3.2793834759065293E-4</v>
      </c>
      <c r="L43" t="s">
        <v>0</v>
      </c>
    </row>
    <row r="44" spans="1:12" x14ac:dyDescent="0.25">
      <c r="A44" s="1" t="s">
        <v>26</v>
      </c>
      <c r="B44" s="1" t="s">
        <v>28</v>
      </c>
      <c r="C44" s="2" t="s">
        <v>14</v>
      </c>
      <c r="D44" s="1">
        <v>2008</v>
      </c>
      <c r="E44" s="2">
        <v>144</v>
      </c>
      <c r="F44" s="2">
        <v>662</v>
      </c>
      <c r="G44">
        <f>Table1[Occurances]/Table1[N]</f>
        <v>0.2175226586102719</v>
      </c>
      <c r="H44">
        <f>Table1[[#This Row],[Prev/Inc Rate]]</f>
        <v>0.2175226586102719</v>
      </c>
      <c r="I44">
        <f>(Table1[[#This Row],[Prev/Inc Rate]]*(1-Table1[[#This Row],[Prev/Inc Rate]]))/Table1[[#This Row],[N]]</f>
        <v>2.5710959456403477E-4</v>
      </c>
      <c r="L44" t="s">
        <v>0</v>
      </c>
    </row>
    <row r="45" spans="1:12" x14ac:dyDescent="0.25">
      <c r="A45" s="1" t="s">
        <v>26</v>
      </c>
      <c r="B45" s="1" t="s">
        <v>28</v>
      </c>
      <c r="C45" s="2" t="s">
        <v>15</v>
      </c>
      <c r="D45" s="1">
        <v>2008</v>
      </c>
      <c r="E45" s="2">
        <v>111</v>
      </c>
      <c r="F45" s="2">
        <v>666</v>
      </c>
      <c r="G45">
        <f>Table1[Occurances]/Table1[N]</f>
        <v>0.16666666666666666</v>
      </c>
      <c r="H45">
        <f>Table1[[#This Row],[Prev/Inc Rate]]</f>
        <v>0.16666666666666666</v>
      </c>
      <c r="I45">
        <f>(Table1[[#This Row],[Prev/Inc Rate]]*(1-Table1[[#This Row],[Prev/Inc Rate]]))/Table1[[#This Row],[N]]</f>
        <v>2.0854187520854189E-4</v>
      </c>
      <c r="L45" t="s">
        <v>0</v>
      </c>
    </row>
    <row r="46" spans="1:12" x14ac:dyDescent="0.25">
      <c r="A46" s="1" t="s">
        <v>26</v>
      </c>
      <c r="B46" s="1" t="s">
        <v>28</v>
      </c>
      <c r="C46" s="2" t="s">
        <v>16</v>
      </c>
      <c r="D46" s="1">
        <v>2008</v>
      </c>
      <c r="E46" s="2">
        <v>374</v>
      </c>
      <c r="F46" s="3">
        <v>2272</v>
      </c>
      <c r="G46">
        <f>Table1[Occurances]/Table1[N]</f>
        <v>0.16461267605633803</v>
      </c>
      <c r="H46">
        <f>Table1[[#This Row],[Prev/Inc Rate]]</f>
        <v>0.16461267605633803</v>
      </c>
      <c r="I46">
        <f>(Table1[[#This Row],[Prev/Inc Rate]]*(1-Table1[[#This Row],[Prev/Inc Rate]]))/Table1[[#This Row],[N]]</f>
        <v>6.0526119250840298E-5</v>
      </c>
      <c r="L46" t="s">
        <v>0</v>
      </c>
    </row>
    <row r="47" spans="1:12" x14ac:dyDescent="0.25">
      <c r="A47" s="1" t="s">
        <v>26</v>
      </c>
      <c r="B47" s="1" t="s">
        <v>28</v>
      </c>
      <c r="C47" s="2" t="s">
        <v>17</v>
      </c>
      <c r="D47" s="1">
        <v>2008</v>
      </c>
      <c r="E47" s="2">
        <v>203</v>
      </c>
      <c r="F47" s="3">
        <v>1400</v>
      </c>
      <c r="G47">
        <f>Table1[Occurances]/Table1[N]</f>
        <v>0.14499999999999999</v>
      </c>
      <c r="H47">
        <f>Table1[[#This Row],[Prev/Inc Rate]]</f>
        <v>0.14499999999999999</v>
      </c>
      <c r="I47">
        <f>(Table1[[#This Row],[Prev/Inc Rate]]*(1-Table1[[#This Row],[Prev/Inc Rate]]))/Table1[[#This Row],[N]]</f>
        <v>8.8553571428571417E-5</v>
      </c>
      <c r="L47" t="s">
        <v>0</v>
      </c>
    </row>
    <row r="48" spans="1:12" x14ac:dyDescent="0.25">
      <c r="A48" s="1" t="s">
        <v>26</v>
      </c>
      <c r="B48" s="1" t="s">
        <v>28</v>
      </c>
      <c r="C48" s="2" t="s">
        <v>18</v>
      </c>
      <c r="D48" s="1">
        <v>2008</v>
      </c>
      <c r="E48" s="2">
        <v>100</v>
      </c>
      <c r="F48" s="2">
        <v>982</v>
      </c>
      <c r="G48">
        <f>Table1[Occurances]/Table1[N]</f>
        <v>0.10183299389002037</v>
      </c>
      <c r="H48">
        <f>Table1[[#This Row],[Prev/Inc Rate]]</f>
        <v>0.10183299389002037</v>
      </c>
      <c r="I48">
        <f>(Table1[[#This Row],[Prev/Inc Rate]]*(1-Table1[[#This Row],[Prev/Inc Rate]]))/Table1[[#This Row],[N]]</f>
        <v>9.3139547093091076E-5</v>
      </c>
      <c r="L48" t="s">
        <v>0</v>
      </c>
    </row>
    <row r="49" spans="1:13" x14ac:dyDescent="0.25">
      <c r="A49" s="1" t="s">
        <v>26</v>
      </c>
      <c r="B49" s="1" t="s">
        <v>28</v>
      </c>
      <c r="C49" s="2" t="s">
        <v>19</v>
      </c>
      <c r="D49" s="1">
        <v>2008</v>
      </c>
      <c r="E49" s="2">
        <v>89</v>
      </c>
      <c r="F49" s="2">
        <v>617</v>
      </c>
      <c r="G49" s="1">
        <f>Table1[Occurances]/Table1[N]</f>
        <v>0.14424635332252836</v>
      </c>
      <c r="H49" s="1">
        <f>Table1[[#This Row],[Prev/Inc Rate]]</f>
        <v>0.14424635332252836</v>
      </c>
      <c r="I49" s="1">
        <f>(Table1[[#This Row],[Prev/Inc Rate]]*(1-Table1[[#This Row],[Prev/Inc Rate]]))/Table1[[#This Row],[N]]</f>
        <v>2.0006376479040627E-4</v>
      </c>
      <c r="J49" s="1"/>
      <c r="K49" s="1"/>
      <c r="L49" t="s">
        <v>0</v>
      </c>
    </row>
    <row r="50" spans="1:13" x14ac:dyDescent="0.25">
      <c r="A50" s="1" t="s">
        <v>26</v>
      </c>
      <c r="B50" s="1" t="s">
        <v>28</v>
      </c>
      <c r="C50" s="2" t="s">
        <v>20</v>
      </c>
      <c r="D50" s="1">
        <v>2008</v>
      </c>
      <c r="E50" s="2">
        <v>37.5</v>
      </c>
      <c r="F50" s="2">
        <v>283.5</v>
      </c>
      <c r="G50" s="1">
        <f>Table1[Occurances]/Table1[N]</f>
        <v>0.13227513227513227</v>
      </c>
      <c r="H50" s="1">
        <f>Table1[[#This Row],[Prev/Inc Rate]]</f>
        <v>0.13227513227513227</v>
      </c>
      <c r="I50" s="1">
        <f>(Table1[[#This Row],[Prev/Inc Rate]]*(1-Table1[[#This Row],[Prev/Inc Rate]]))/Table1[[#This Row],[N]]</f>
        <v>4.048621575193246E-4</v>
      </c>
      <c r="J50" s="1"/>
      <c r="K50" s="1"/>
      <c r="L50" t="s">
        <v>0</v>
      </c>
    </row>
    <row r="51" spans="1:13" x14ac:dyDescent="0.25">
      <c r="A51" s="1" t="s">
        <v>26</v>
      </c>
      <c r="B51" s="1" t="s">
        <v>28</v>
      </c>
      <c r="C51" s="2" t="s">
        <v>21</v>
      </c>
      <c r="D51" s="1">
        <v>2008</v>
      </c>
      <c r="E51" s="2">
        <v>37.5</v>
      </c>
      <c r="F51" s="2">
        <v>283.5</v>
      </c>
      <c r="G51" s="1">
        <f>Table1[Occurances]/Table1[N]</f>
        <v>0.13227513227513227</v>
      </c>
      <c r="H51" s="1">
        <f>Table1[[#This Row],[Prev/Inc Rate]]</f>
        <v>0.13227513227513227</v>
      </c>
      <c r="I51" s="1">
        <f>(Table1[[#This Row],[Prev/Inc Rate]]*(1-Table1[[#This Row],[Prev/Inc Rate]]))/Table1[[#This Row],[N]]</f>
        <v>4.048621575193246E-4</v>
      </c>
      <c r="J51" s="1"/>
      <c r="K51" s="1"/>
      <c r="L51" t="s">
        <v>0</v>
      </c>
    </row>
    <row r="52" spans="1:13" ht="105" x14ac:dyDescent="0.25">
      <c r="A52" s="1" t="s">
        <v>29</v>
      </c>
      <c r="B52" s="9" t="s">
        <v>59</v>
      </c>
      <c r="C52" s="5" t="s">
        <v>30</v>
      </c>
      <c r="D52" s="1">
        <v>2008</v>
      </c>
      <c r="E52" s="5">
        <v>6</v>
      </c>
      <c r="F52" s="5">
        <v>8</v>
      </c>
      <c r="G52" s="1">
        <f>Table1[Occurances]/Table1[N]</f>
        <v>0.75</v>
      </c>
      <c r="H52" s="1">
        <f>Table1[[#This Row],[Prev/Inc Rate]]</f>
        <v>0.75</v>
      </c>
      <c r="I52" s="1">
        <f>(Table1[[#This Row],[Prev/Inc Rate]]*(1-Table1[[#This Row],[Prev/Inc Rate]]))/Table1[[#This Row],[N]]</f>
        <v>2.34375E-2</v>
      </c>
      <c r="J52" s="1">
        <v>0.44993750650906073</v>
      </c>
      <c r="K52" s="1">
        <v>1</v>
      </c>
      <c r="L52" t="s">
        <v>58</v>
      </c>
      <c r="M52" s="8" t="s">
        <v>72</v>
      </c>
    </row>
    <row r="53" spans="1:13" x14ac:dyDescent="0.25">
      <c r="A53" s="1" t="s">
        <v>29</v>
      </c>
      <c r="B53" s="1" t="s">
        <v>60</v>
      </c>
      <c r="C53" s="5" t="s">
        <v>31</v>
      </c>
      <c r="D53" s="1">
        <v>2008</v>
      </c>
      <c r="E53" s="5">
        <v>39</v>
      </c>
      <c r="F53" s="5">
        <v>63</v>
      </c>
      <c r="G53" s="1">
        <f>Table1[Occurances]/Table1[N]</f>
        <v>0.61904761904761907</v>
      </c>
      <c r="H53" s="1">
        <f>Table1[[#This Row],[Prev/Inc Rate]]</f>
        <v>0.61904761904761907</v>
      </c>
      <c r="I53" s="1">
        <f>(Table1[[#This Row],[Prev/Inc Rate]]*(1-Table1[[#This Row],[Prev/Inc Rate]]))/Table1[[#This Row],[N]]</f>
        <v>3.7432962603030631E-3</v>
      </c>
      <c r="J53" s="1">
        <v>0.49912995181888981</v>
      </c>
      <c r="K53" s="1">
        <v>0.73896528627634828</v>
      </c>
      <c r="L53" t="s">
        <v>58</v>
      </c>
    </row>
    <row r="54" spans="1:13" x14ac:dyDescent="0.25">
      <c r="A54" s="1" t="s">
        <v>29</v>
      </c>
      <c r="B54" s="1" t="s">
        <v>60</v>
      </c>
      <c r="C54" s="5" t="s">
        <v>32</v>
      </c>
      <c r="D54" s="1">
        <v>2008</v>
      </c>
      <c r="E54" s="5">
        <v>33</v>
      </c>
      <c r="F54" s="5">
        <v>66</v>
      </c>
      <c r="G54" s="1">
        <f>Table1[Occurances]/Table1[N]</f>
        <v>0.5</v>
      </c>
      <c r="H54" s="1">
        <f>Table1[[#This Row],[Prev/Inc Rate]]</f>
        <v>0.5</v>
      </c>
      <c r="I54" s="1">
        <f>(Table1[[#This Row],[Prev/Inc Rate]]*(1-Table1[[#This Row],[Prev/Inc Rate]]))/Table1[[#This Row],[N]]</f>
        <v>3.787878787878788E-3</v>
      </c>
      <c r="J54" s="1">
        <v>0.37937033884025395</v>
      </c>
      <c r="K54" s="1">
        <v>0.62062966115974605</v>
      </c>
      <c r="L54" t="s">
        <v>58</v>
      </c>
    </row>
    <row r="55" spans="1:13" x14ac:dyDescent="0.25">
      <c r="A55" s="1" t="s">
        <v>29</v>
      </c>
      <c r="B55" s="1" t="s">
        <v>60</v>
      </c>
      <c r="C55" s="5" t="s">
        <v>33</v>
      </c>
      <c r="D55" s="1">
        <v>2008</v>
      </c>
      <c r="E55" s="5">
        <v>6</v>
      </c>
      <c r="F55" s="5">
        <v>21</v>
      </c>
      <c r="G55" s="1">
        <f>Table1[Occurances]/Table1[N]</f>
        <v>0.2857142857142857</v>
      </c>
      <c r="H55" s="1">
        <f>Table1[[#This Row],[Prev/Inc Rate]]</f>
        <v>0.2857142857142857</v>
      </c>
      <c r="I55" s="1">
        <f>(Table1[[#This Row],[Prev/Inc Rate]]*(1-Table1[[#This Row],[Prev/Inc Rate]]))/Table1[[#This Row],[N]]</f>
        <v>9.7181729834791061E-3</v>
      </c>
      <c r="J55" s="1">
        <v>9.2495929098426521E-2</v>
      </c>
      <c r="K55" s="1">
        <v>0.47893264233014488</v>
      </c>
      <c r="L55" t="s">
        <v>58</v>
      </c>
    </row>
    <row r="56" spans="1:13" x14ac:dyDescent="0.25">
      <c r="A56" s="1" t="s">
        <v>34</v>
      </c>
      <c r="B56" s="1" t="s">
        <v>60</v>
      </c>
      <c r="C56" s="5" t="s">
        <v>30</v>
      </c>
      <c r="D56" s="1">
        <v>2008</v>
      </c>
      <c r="E56" s="5">
        <v>15</v>
      </c>
      <c r="F56" s="5">
        <v>35</v>
      </c>
      <c r="G56" s="1">
        <f>Table1[Occurances]/Table1[N]</f>
        <v>0.42857142857142855</v>
      </c>
      <c r="H56" s="1">
        <f>Table1[[#This Row],[Prev/Inc Rate]]</f>
        <v>0.42857142857142855</v>
      </c>
      <c r="I56" s="1">
        <f>(Table1[[#This Row],[Prev/Inc Rate]]*(1-Table1[[#This Row],[Prev/Inc Rate]]))/Table1[[#This Row],[N]]</f>
        <v>6.9970845481049553E-3</v>
      </c>
      <c r="J56" s="1">
        <v>0.26462021631607502</v>
      </c>
      <c r="K56" s="1">
        <v>0.59252264082678208</v>
      </c>
      <c r="L56" t="s">
        <v>58</v>
      </c>
    </row>
    <row r="57" spans="1:13" x14ac:dyDescent="0.25">
      <c r="A57" s="1" t="s">
        <v>34</v>
      </c>
      <c r="B57" s="1" t="s">
        <v>60</v>
      </c>
      <c r="C57" s="5" t="s">
        <v>31</v>
      </c>
      <c r="D57" s="1">
        <v>2008</v>
      </c>
      <c r="E57" s="5">
        <v>22</v>
      </c>
      <c r="F57" s="5">
        <v>93</v>
      </c>
      <c r="G57" s="1">
        <f>Table1[Occurances]/Table1[N]</f>
        <v>0.23655913978494625</v>
      </c>
      <c r="H57" s="1">
        <f>Table1[[#This Row],[Prev/Inc Rate]]</f>
        <v>0.23655913978494625</v>
      </c>
      <c r="I57" s="1">
        <f>(Table1[[#This Row],[Prev/Inc Rate]]*(1-Table1[[#This Row],[Prev/Inc Rate]]))/Table1[[#This Row],[N]]</f>
        <v>1.9419237975177688E-3</v>
      </c>
      <c r="J57" s="1">
        <v>0.15018730143155551</v>
      </c>
      <c r="K57" s="1">
        <v>0.32293097813833699</v>
      </c>
      <c r="L57" t="s">
        <v>58</v>
      </c>
    </row>
    <row r="58" spans="1:13" x14ac:dyDescent="0.25">
      <c r="A58" s="1" t="s">
        <v>34</v>
      </c>
      <c r="B58" s="1" t="s">
        <v>60</v>
      </c>
      <c r="C58" s="5" t="s">
        <v>32</v>
      </c>
      <c r="D58" s="1">
        <v>2008</v>
      </c>
      <c r="E58" s="5">
        <v>22</v>
      </c>
      <c r="F58" s="5">
        <v>101</v>
      </c>
      <c r="G58" s="1">
        <f>Table1[Occurances]/Table1[N]</f>
        <v>0.21782178217821782</v>
      </c>
      <c r="H58" s="1">
        <f>Table1[[#This Row],[Prev/Inc Rate]]</f>
        <v>0.21782178217821782</v>
      </c>
      <c r="I58" s="1">
        <f>(Table1[[#This Row],[Prev/Inc Rate]]*(1-Table1[[#This Row],[Prev/Inc Rate]]))/Table1[[#This Row],[N]]</f>
        <v>1.6868856770982461E-3</v>
      </c>
      <c r="J58" s="1">
        <v>0.13732122306748479</v>
      </c>
      <c r="K58" s="1">
        <v>0.29832234128895085</v>
      </c>
      <c r="L58" t="s">
        <v>58</v>
      </c>
    </row>
    <row r="59" spans="1:13" x14ac:dyDescent="0.25">
      <c r="A59" s="1" t="s">
        <v>34</v>
      </c>
      <c r="B59" s="1" t="s">
        <v>60</v>
      </c>
      <c r="C59" s="5" t="s">
        <v>33</v>
      </c>
      <c r="D59" s="1">
        <v>2008</v>
      </c>
      <c r="E59" s="5">
        <v>16</v>
      </c>
      <c r="F59" s="5">
        <v>84</v>
      </c>
      <c r="G59" s="1">
        <f>Table1[Occurances]/Table1[N]</f>
        <v>0.19047619047619047</v>
      </c>
      <c r="H59" s="1">
        <f>Table1[[#This Row],[Prev/Inc Rate]]</f>
        <v>0.19047619047619047</v>
      </c>
      <c r="I59" s="1">
        <f>(Table1[[#This Row],[Prev/Inc Rate]]*(1-Table1[[#This Row],[Prev/Inc Rate]]))/Table1[[#This Row],[N]]</f>
        <v>1.8356548968793867E-3</v>
      </c>
      <c r="J59" s="1">
        <v>0.10650088546422966</v>
      </c>
      <c r="K59" s="1">
        <v>0.27445149548815129</v>
      </c>
      <c r="L59" t="s">
        <v>58</v>
      </c>
    </row>
    <row r="60" spans="1:13" ht="57.6" customHeight="1" x14ac:dyDescent="0.25">
      <c r="A60" s="1" t="s">
        <v>38</v>
      </c>
      <c r="B60" s="9" t="s">
        <v>61</v>
      </c>
      <c r="C60" t="s">
        <v>3</v>
      </c>
      <c r="D60" s="1">
        <v>2003</v>
      </c>
      <c r="E60" s="2">
        <v>57</v>
      </c>
      <c r="F60" s="2">
        <v>5624</v>
      </c>
      <c r="G60">
        <f>Table1[Occurances]/Table1[N]</f>
        <v>1.0135135135135136E-2</v>
      </c>
      <c r="H60">
        <f>Table1[[#This Row],[Prev/Inc Rate]]</f>
        <v>1.0135135135135136E-2</v>
      </c>
      <c r="I60">
        <f>(Table1[[#This Row],[Prev/Inc Rate]]*(1-Table1[[#This Row],[Prev/Inc Rate]]))/Table1[[#This Row],[N]]</f>
        <v>1.783857427263102E-6</v>
      </c>
      <c r="L60" t="s">
        <v>58</v>
      </c>
      <c r="M60" s="8" t="s">
        <v>73</v>
      </c>
    </row>
    <row r="61" spans="1:13" x14ac:dyDescent="0.25">
      <c r="A61" s="1" t="s">
        <v>38</v>
      </c>
      <c r="B61" s="1" t="s">
        <v>37</v>
      </c>
      <c r="C61" t="s">
        <v>4</v>
      </c>
      <c r="D61" s="1">
        <v>2003</v>
      </c>
      <c r="E61" s="2">
        <v>455</v>
      </c>
      <c r="F61" s="2">
        <v>5141</v>
      </c>
      <c r="G61">
        <f>Table1[Occurances]/Table1[N]</f>
        <v>8.8504182065745965E-2</v>
      </c>
      <c r="H61">
        <f>Table1[[#This Row],[Prev/Inc Rate]]</f>
        <v>8.8504182065745965E-2</v>
      </c>
      <c r="I61">
        <f>(Table1[[#This Row],[Prev/Inc Rate]]*(1-Table1[[#This Row],[Prev/Inc Rate]]))/Table1[[#This Row],[N]]</f>
        <v>1.5691731535230354E-5</v>
      </c>
      <c r="L61" t="s">
        <v>58</v>
      </c>
    </row>
    <row r="62" spans="1:13" x14ac:dyDescent="0.25">
      <c r="A62" s="1" t="s">
        <v>38</v>
      </c>
      <c r="B62" s="1" t="s">
        <v>37</v>
      </c>
      <c r="C62" t="s">
        <v>5</v>
      </c>
      <c r="D62" s="1">
        <v>2003</v>
      </c>
      <c r="E62" s="2">
        <v>1027</v>
      </c>
      <c r="F62" s="2">
        <v>3643</v>
      </c>
      <c r="G62">
        <f>Table1[Occurances]/Table1[N]</f>
        <v>0.28191051331320338</v>
      </c>
      <c r="H62">
        <f>Table1[[#This Row],[Prev/Inc Rate]]</f>
        <v>0.28191051331320338</v>
      </c>
      <c r="I62">
        <f>(Table1[[#This Row],[Prev/Inc Rate]]*(1-Table1[[#This Row],[Prev/Inc Rate]]))/Table1[[#This Row],[N]]</f>
        <v>5.556875536554751E-5</v>
      </c>
      <c r="L62" t="s">
        <v>58</v>
      </c>
    </row>
    <row r="63" spans="1:13" x14ac:dyDescent="0.25">
      <c r="A63" s="1" t="s">
        <v>38</v>
      </c>
      <c r="B63" s="1" t="s">
        <v>37</v>
      </c>
      <c r="C63" t="s">
        <v>6</v>
      </c>
      <c r="D63" s="1">
        <v>2003</v>
      </c>
      <c r="E63" s="2">
        <v>1253</v>
      </c>
      <c r="F63" s="2">
        <v>2773</v>
      </c>
      <c r="G63">
        <f>Table1[Occurances]/Table1[N]</f>
        <v>0.45185719437432381</v>
      </c>
      <c r="H63">
        <f>Table1[[#This Row],[Prev/Inc Rate]]</f>
        <v>0.45185719437432381</v>
      </c>
      <c r="I63">
        <f>(Table1[[#This Row],[Prev/Inc Rate]]*(1-Table1[[#This Row],[Prev/Inc Rate]]))/Table1[[#This Row],[N]]</f>
        <v>8.9319246399743372E-5</v>
      </c>
      <c r="L63" t="s">
        <v>58</v>
      </c>
    </row>
    <row r="64" spans="1:13" x14ac:dyDescent="0.25">
      <c r="A64" s="1" t="s">
        <v>38</v>
      </c>
      <c r="B64" s="1" t="s">
        <v>37</v>
      </c>
      <c r="C64" t="s">
        <v>7</v>
      </c>
      <c r="D64" s="1">
        <v>2003</v>
      </c>
      <c r="E64" s="2">
        <v>728</v>
      </c>
      <c r="F64" s="3">
        <v>1956</v>
      </c>
      <c r="G64">
        <f>Table1[Occurances]/Table1[N]</f>
        <v>0.3721881390593047</v>
      </c>
      <c r="H64">
        <f>Table1[[#This Row],[Prev/Inc Rate]]</f>
        <v>0.3721881390593047</v>
      </c>
      <c r="I64">
        <f>(Table1[[#This Row],[Prev/Inc Rate]]*(1-Table1[[#This Row],[Prev/Inc Rate]]))/Table1[[#This Row],[N]]</f>
        <v>1.1946018824277934E-4</v>
      </c>
      <c r="L64" t="s">
        <v>58</v>
      </c>
    </row>
    <row r="65" spans="1:12" x14ac:dyDescent="0.25">
      <c r="A65" s="1" t="s">
        <v>38</v>
      </c>
      <c r="B65" s="1" t="s">
        <v>37</v>
      </c>
      <c r="C65" t="s">
        <v>8</v>
      </c>
      <c r="D65" s="1">
        <v>2003</v>
      </c>
      <c r="E65" s="2">
        <v>441</v>
      </c>
      <c r="F65" s="3">
        <v>1638</v>
      </c>
      <c r="G65">
        <f>Table1[Occurances]/Table1[N]</f>
        <v>0.26923076923076922</v>
      </c>
      <c r="H65">
        <f>Table1[[#This Row],[Prev/Inc Rate]]</f>
        <v>0.26923076923076922</v>
      </c>
      <c r="I65">
        <f>(Table1[[#This Row],[Prev/Inc Rate]]*(1-Table1[[#This Row],[Prev/Inc Rate]]))/Table1[[#This Row],[N]]</f>
        <v>1.2011328579375918E-4</v>
      </c>
      <c r="L65" t="s">
        <v>58</v>
      </c>
    </row>
    <row r="66" spans="1:12" x14ac:dyDescent="0.25">
      <c r="A66" s="1" t="s">
        <v>38</v>
      </c>
      <c r="B66" s="1" t="s">
        <v>37</v>
      </c>
      <c r="C66" t="s">
        <v>9</v>
      </c>
      <c r="D66" s="1">
        <v>2003</v>
      </c>
      <c r="E66" s="2">
        <v>309</v>
      </c>
      <c r="F66" s="3">
        <v>1362</v>
      </c>
      <c r="G66">
        <f>Table1[Occurances]/Table1[N]</f>
        <v>0.22687224669603523</v>
      </c>
      <c r="H66">
        <f>Table1[[#This Row],[Prev/Inc Rate]]</f>
        <v>0.22687224669603523</v>
      </c>
      <c r="I66">
        <f>(Table1[[#This Row],[Prev/Inc Rate]]*(1-Table1[[#This Row],[Prev/Inc Rate]]))/Table1[[#This Row],[N]]</f>
        <v>1.2878210747072581E-4</v>
      </c>
      <c r="L66" t="s">
        <v>58</v>
      </c>
    </row>
    <row r="67" spans="1:12" x14ac:dyDescent="0.25">
      <c r="A67" s="1" t="s">
        <v>39</v>
      </c>
      <c r="B67" s="1" t="s">
        <v>37</v>
      </c>
      <c r="C67" t="s">
        <v>3</v>
      </c>
      <c r="D67" s="1">
        <v>2005</v>
      </c>
      <c r="E67" s="2">
        <v>74</v>
      </c>
      <c r="F67" s="2">
        <v>5624</v>
      </c>
      <c r="G67">
        <f>Table1[Occurances]/Table1[N]</f>
        <v>1.3157894736842105E-2</v>
      </c>
      <c r="H67">
        <f>Table1[[#This Row],[Prev/Inc Rate]]</f>
        <v>1.3157894736842105E-2</v>
      </c>
      <c r="I67">
        <f>(Table1[[#This Row],[Prev/Inc Rate]]*(1-Table1[[#This Row],[Prev/Inc Rate]]))/Table1[[#This Row],[N]]</f>
        <v>2.3088130410626398E-6</v>
      </c>
      <c r="L67" t="s">
        <v>58</v>
      </c>
    </row>
    <row r="68" spans="1:12" x14ac:dyDescent="0.25">
      <c r="A68" s="1" t="s">
        <v>39</v>
      </c>
      <c r="B68" s="1" t="s">
        <v>37</v>
      </c>
      <c r="C68" t="s">
        <v>4</v>
      </c>
      <c r="D68" s="1">
        <v>2005</v>
      </c>
      <c r="E68" s="2">
        <v>519</v>
      </c>
      <c r="F68" s="2">
        <v>5141</v>
      </c>
      <c r="G68">
        <f>Table1[Occurances]/Table1[N]</f>
        <v>0.10095312196070803</v>
      </c>
      <c r="H68">
        <f>Table1[[#This Row],[Prev/Inc Rate]]</f>
        <v>0.10095312196070803</v>
      </c>
      <c r="I68">
        <f>(Table1[[#This Row],[Prev/Inc Rate]]*(1-Table1[[#This Row],[Prev/Inc Rate]]))/Table1[[#This Row],[N]]</f>
        <v>1.7654461997100648E-5</v>
      </c>
      <c r="L68" t="s">
        <v>58</v>
      </c>
    </row>
    <row r="69" spans="1:12" x14ac:dyDescent="0.25">
      <c r="A69" s="1" t="s">
        <v>39</v>
      </c>
      <c r="B69" s="1" t="s">
        <v>37</v>
      </c>
      <c r="C69" t="s">
        <v>5</v>
      </c>
      <c r="D69" s="1">
        <v>2005</v>
      </c>
      <c r="E69" s="2">
        <v>1214</v>
      </c>
      <c r="F69" s="2">
        <v>3643</v>
      </c>
      <c r="G69">
        <f>Table1[Occurances]/Table1[N]</f>
        <v>0.33324183365358223</v>
      </c>
      <c r="H69">
        <f>Table1[[#This Row],[Prev/Inc Rate]]</f>
        <v>0.33324183365358223</v>
      </c>
      <c r="I69">
        <f>(Table1[[#This Row],[Prev/Inc Rate]]*(1-Table1[[#This Row],[Prev/Inc Rate]]))/Table1[[#This Row],[N]]</f>
        <v>6.0991412011194191E-5</v>
      </c>
      <c r="L69" t="s">
        <v>58</v>
      </c>
    </row>
    <row r="70" spans="1:12" x14ac:dyDescent="0.25">
      <c r="A70" s="1" t="s">
        <v>39</v>
      </c>
      <c r="B70" s="1" t="s">
        <v>37</v>
      </c>
      <c r="C70" t="s">
        <v>6</v>
      </c>
      <c r="D70" s="1">
        <v>2005</v>
      </c>
      <c r="E70">
        <v>1243</v>
      </c>
      <c r="F70">
        <v>2773</v>
      </c>
      <c r="G70" s="6">
        <f>Table1[Occurances]/Table1[N]</f>
        <v>0.44825099170573385</v>
      </c>
      <c r="H70" s="6">
        <f>Table1[[#This Row],[Prev/Inc Rate]]</f>
        <v>0.44825099170573385</v>
      </c>
      <c r="I70" s="6">
        <f>(Table1[[#This Row],[Prev/Inc Rate]]*(1-Table1[[#This Row],[Prev/Inc Rate]]))/Table1[[#This Row],[N]]</f>
        <v>8.9189340115600427E-5</v>
      </c>
      <c r="J70" s="7"/>
      <c r="K70" s="7"/>
      <c r="L70" t="s">
        <v>58</v>
      </c>
    </row>
    <row r="71" spans="1:12" x14ac:dyDescent="0.25">
      <c r="A71" s="1" t="s">
        <v>39</v>
      </c>
      <c r="B71" s="1" t="s">
        <v>37</v>
      </c>
      <c r="C71" t="s">
        <v>7</v>
      </c>
      <c r="D71" s="1">
        <v>2005</v>
      </c>
      <c r="E71">
        <v>707</v>
      </c>
      <c r="F71">
        <v>1956</v>
      </c>
      <c r="G71" s="6">
        <f>Table1[Occurances]/Table1[N]</f>
        <v>0.3614519427402863</v>
      </c>
      <c r="H71" s="6">
        <f>Table1[[#This Row],[Prev/Inc Rate]]</f>
        <v>0.3614519427402863</v>
      </c>
      <c r="I71" s="6">
        <f>(Table1[[#This Row],[Prev/Inc Rate]]*(1-Table1[[#This Row],[Prev/Inc Rate]]))/Table1[[#This Row],[N]]</f>
        <v>1.1799817782697296E-4</v>
      </c>
      <c r="J71" s="7"/>
      <c r="K71" s="7"/>
      <c r="L71" t="s">
        <v>58</v>
      </c>
    </row>
    <row r="72" spans="1:12" x14ac:dyDescent="0.25">
      <c r="A72" s="1" t="s">
        <v>39</v>
      </c>
      <c r="B72" s="1" t="s">
        <v>37</v>
      </c>
      <c r="C72" t="s">
        <v>8</v>
      </c>
      <c r="D72" s="1">
        <v>2005</v>
      </c>
      <c r="E72">
        <v>527</v>
      </c>
      <c r="F72">
        <v>1638</v>
      </c>
      <c r="G72" s="6">
        <f>Table1[Occurances]/Table1[N]</f>
        <v>0.32173382173382176</v>
      </c>
      <c r="H72" s="6">
        <f>Table1[[#This Row],[Prev/Inc Rate]]</f>
        <v>0.32173382173382176</v>
      </c>
      <c r="I72" s="6">
        <f>(Table1[[#This Row],[Prev/Inc Rate]]*(1-Table1[[#This Row],[Prev/Inc Rate]]))/Table1[[#This Row],[N]]</f>
        <v>1.3322415731768691E-4</v>
      </c>
      <c r="J72" s="7"/>
      <c r="K72" s="7"/>
      <c r="L72" t="s">
        <v>58</v>
      </c>
    </row>
    <row r="73" spans="1:12" x14ac:dyDescent="0.25">
      <c r="A73" s="1" t="s">
        <v>39</v>
      </c>
      <c r="B73" s="1" t="s">
        <v>37</v>
      </c>
      <c r="C73" t="s">
        <v>9</v>
      </c>
      <c r="D73" s="1">
        <v>2005</v>
      </c>
      <c r="E73">
        <v>284</v>
      </c>
      <c r="F73">
        <v>1362</v>
      </c>
      <c r="G73" s="6">
        <f>Table1[Occurances]/Table1[N]</f>
        <v>0.20851688693098386</v>
      </c>
      <c r="H73" s="6">
        <f>Table1[[#This Row],[Prev/Inc Rate]]</f>
        <v>0.20851688693098386</v>
      </c>
      <c r="I73" s="6">
        <f>(Table1[[#This Row],[Prev/Inc Rate]]*(1-Table1[[#This Row],[Prev/Inc Rate]]))/Table1[[#This Row],[N]]</f>
        <v>1.2117297708927689E-4</v>
      </c>
      <c r="J73" s="7"/>
      <c r="K73" s="7"/>
      <c r="L73" t="s">
        <v>58</v>
      </c>
    </row>
    <row r="74" spans="1:12" x14ac:dyDescent="0.25">
      <c r="A74" s="1" t="s">
        <v>40</v>
      </c>
      <c r="B74" s="1" t="s">
        <v>37</v>
      </c>
      <c r="C74" t="s">
        <v>3</v>
      </c>
      <c r="D74" s="1">
        <v>2006</v>
      </c>
      <c r="E74">
        <v>41</v>
      </c>
      <c r="F74">
        <v>5624</v>
      </c>
      <c r="G74" s="6">
        <f>Table1[Occurances]/Table1[N]</f>
        <v>7.2901849217638691E-3</v>
      </c>
      <c r="H74" s="6">
        <f>Table1[[#This Row],[Prev/Inc Rate]]</f>
        <v>7.2901849217638691E-3</v>
      </c>
      <c r="I74" s="6">
        <f>(Table1[[#This Row],[Prev/Inc Rate]]*(1-Table1[[#This Row],[Prev/Inc Rate]]))/Table1[[#This Row],[N]]</f>
        <v>1.2868133224698356E-6</v>
      </c>
      <c r="J74" s="7"/>
      <c r="K74" s="7"/>
      <c r="L74" t="s">
        <v>58</v>
      </c>
    </row>
    <row r="75" spans="1:12" x14ac:dyDescent="0.25">
      <c r="A75" s="1" t="s">
        <v>40</v>
      </c>
      <c r="B75" s="1" t="s">
        <v>37</v>
      </c>
      <c r="C75" t="s">
        <v>4</v>
      </c>
      <c r="D75" s="1">
        <v>2006</v>
      </c>
      <c r="E75">
        <v>466</v>
      </c>
      <c r="F75">
        <v>5141</v>
      </c>
      <c r="G75" s="6">
        <f>Table1[Occurances]/Table1[N]</f>
        <v>9.0643843610192565E-2</v>
      </c>
      <c r="H75" s="6">
        <f>Table1[[#This Row],[Prev/Inc Rate]]</f>
        <v>9.0643843610192565E-2</v>
      </c>
      <c r="I75" s="6">
        <f>(Table1[[#This Row],[Prev/Inc Rate]]*(1-Table1[[#This Row],[Prev/Inc Rate]]))/Table1[[#This Row],[N]]</f>
        <v>1.6033366509582477E-5</v>
      </c>
      <c r="J75" s="7"/>
      <c r="K75" s="7"/>
      <c r="L75" t="s">
        <v>58</v>
      </c>
    </row>
    <row r="76" spans="1:12" x14ac:dyDescent="0.25">
      <c r="A76" s="1" t="s">
        <v>40</v>
      </c>
      <c r="B76" s="1" t="s">
        <v>37</v>
      </c>
      <c r="C76" t="s">
        <v>5</v>
      </c>
      <c r="D76" s="1">
        <v>2006</v>
      </c>
      <c r="E76">
        <v>1139</v>
      </c>
      <c r="F76">
        <v>3643</v>
      </c>
      <c r="G76" s="6">
        <f>Table1[Occurances]/Table1[N]</f>
        <v>0.31265440570958003</v>
      </c>
      <c r="H76" s="6">
        <f>Table1[[#This Row],[Prev/Inc Rate]]</f>
        <v>0.31265440570958003</v>
      </c>
      <c r="I76" s="6">
        <f>(Table1[[#This Row],[Prev/Inc Rate]]*(1-Table1[[#This Row],[Prev/Inc Rate]]))/Table1[[#This Row],[N]]</f>
        <v>5.8990290502324835E-5</v>
      </c>
      <c r="J76" s="7"/>
      <c r="K76" s="7"/>
      <c r="L76" t="s">
        <v>58</v>
      </c>
    </row>
    <row r="77" spans="1:12" x14ac:dyDescent="0.25">
      <c r="A77" s="1" t="s">
        <v>40</v>
      </c>
      <c r="B77" s="1" t="s">
        <v>37</v>
      </c>
      <c r="C77" t="s">
        <v>6</v>
      </c>
      <c r="D77" s="1">
        <v>2006</v>
      </c>
      <c r="E77">
        <v>1175</v>
      </c>
      <c r="F77">
        <v>2773</v>
      </c>
      <c r="G77" s="6">
        <f>Table1[Occurances]/Table1[N]</f>
        <v>0.42372881355932202</v>
      </c>
      <c r="H77" s="6">
        <f>Table1[[#This Row],[Prev/Inc Rate]]</f>
        <v>0.42372881355932202</v>
      </c>
      <c r="I77" s="6">
        <f>(Table1[[#This Row],[Prev/Inc Rate]]*(1-Table1[[#This Row],[Prev/Inc Rate]]))/Table1[[#This Row],[N]]</f>
        <v>8.8057232642961171E-5</v>
      </c>
      <c r="J77" s="7"/>
      <c r="K77" s="7"/>
      <c r="L77" t="s">
        <v>58</v>
      </c>
    </row>
    <row r="78" spans="1:12" x14ac:dyDescent="0.25">
      <c r="A78" s="1" t="s">
        <v>40</v>
      </c>
      <c r="B78" s="1" t="s">
        <v>37</v>
      </c>
      <c r="C78" t="s">
        <v>7</v>
      </c>
      <c r="D78" s="1">
        <v>2006</v>
      </c>
      <c r="E78">
        <v>815</v>
      </c>
      <c r="F78">
        <v>1956</v>
      </c>
      <c r="G78" s="6">
        <f>Table1[Occurances]/Table1[N]</f>
        <v>0.41666666666666669</v>
      </c>
      <c r="H78" s="6">
        <f>Table1[[#This Row],[Prev/Inc Rate]]</f>
        <v>0.41666666666666669</v>
      </c>
      <c r="I78" s="6">
        <f>(Table1[[#This Row],[Prev/Inc Rate]]*(1-Table1[[#This Row],[Prev/Inc Rate]]))/Table1[[#This Row],[N]]</f>
        <v>1.242615314701204E-4</v>
      </c>
      <c r="J78" s="7"/>
      <c r="K78" s="7"/>
      <c r="L78" t="s">
        <v>58</v>
      </c>
    </row>
    <row r="79" spans="1:12" x14ac:dyDescent="0.25">
      <c r="A79" s="1" t="s">
        <v>40</v>
      </c>
      <c r="B79" s="1" t="s">
        <v>37</v>
      </c>
      <c r="C79" t="s">
        <v>8</v>
      </c>
      <c r="D79" s="1">
        <v>2006</v>
      </c>
      <c r="E79">
        <v>533</v>
      </c>
      <c r="F79">
        <v>1638</v>
      </c>
      <c r="G79" s="6">
        <f>Table1[Occurances]/Table1[N]</f>
        <v>0.32539682539682541</v>
      </c>
      <c r="H79" s="6">
        <f>Table1[[#This Row],[Prev/Inc Rate]]</f>
        <v>0.32539682539682541</v>
      </c>
      <c r="I79" s="6">
        <f>(Table1[[#This Row],[Prev/Inc Rate]]*(1-Table1[[#This Row],[Prev/Inc Rate]]))/Table1[[#This Row],[N]]</f>
        <v>1.3401326704425722E-4</v>
      </c>
      <c r="J79" s="7"/>
      <c r="K79" s="7"/>
      <c r="L79" t="s">
        <v>58</v>
      </c>
    </row>
    <row r="80" spans="1:12" x14ac:dyDescent="0.25">
      <c r="A80" s="1" t="s">
        <v>40</v>
      </c>
      <c r="B80" s="1" t="s">
        <v>37</v>
      </c>
      <c r="C80" t="s">
        <v>9</v>
      </c>
      <c r="D80" s="1">
        <v>2006</v>
      </c>
      <c r="E80">
        <v>394</v>
      </c>
      <c r="F80">
        <v>1362</v>
      </c>
      <c r="G80" s="6">
        <f>Table1[Occurances]/Table1[N]</f>
        <v>0.28928046989721001</v>
      </c>
      <c r="H80" s="6">
        <f>Table1[[#This Row],[Prev/Inc Rate]]</f>
        <v>0.28928046989721001</v>
      </c>
      <c r="I80" s="6">
        <f>(Table1[[#This Row],[Prev/Inc Rate]]*(1-Table1[[#This Row],[Prev/Inc Rate]]))/Table1[[#This Row],[N]]</f>
        <v>1.5095248137537398E-4</v>
      </c>
      <c r="J80" s="7"/>
      <c r="K80" s="7"/>
      <c r="L80" t="s">
        <v>58</v>
      </c>
    </row>
    <row r="81" spans="1:12" x14ac:dyDescent="0.25">
      <c r="A81" s="1" t="s">
        <v>41</v>
      </c>
      <c r="B81" s="1" t="s">
        <v>37</v>
      </c>
      <c r="C81" t="s">
        <v>3</v>
      </c>
      <c r="D81" s="1">
        <v>2007</v>
      </c>
      <c r="E81">
        <v>58</v>
      </c>
      <c r="F81">
        <v>5624</v>
      </c>
      <c r="G81" s="6">
        <f>Table1[Occurances]/Table1[N]</f>
        <v>1.0312944523470839E-2</v>
      </c>
      <c r="H81" s="6">
        <f>Table1[[#This Row],[Prev/Inc Rate]]</f>
        <v>1.0312944523470839E-2</v>
      </c>
      <c r="I81" s="6">
        <f>(Table1[[#This Row],[Prev/Inc Rate]]*(1-Table1[[#This Row],[Prev/Inc Rate]]))/Table1[[#This Row],[N]]</f>
        <v>1.8148271157053078E-6</v>
      </c>
      <c r="J81" s="7"/>
      <c r="K81" s="7"/>
      <c r="L81" t="s">
        <v>58</v>
      </c>
    </row>
    <row r="82" spans="1:12" x14ac:dyDescent="0.25">
      <c r="A82" s="1" t="s">
        <v>41</v>
      </c>
      <c r="B82" s="1" t="s">
        <v>37</v>
      </c>
      <c r="C82" t="s">
        <v>4</v>
      </c>
      <c r="D82" s="1">
        <v>2007</v>
      </c>
      <c r="E82">
        <v>552</v>
      </c>
      <c r="F82">
        <v>5141</v>
      </c>
      <c r="G82" s="6">
        <f>Table1[Occurances]/Table1[N]</f>
        <v>0.10737210659404785</v>
      </c>
      <c r="H82" s="6">
        <f>Table1[[#This Row],[Prev/Inc Rate]]</f>
        <v>0.10737210659404785</v>
      </c>
      <c r="I82" s="6">
        <f>(Table1[[#This Row],[Prev/Inc Rate]]*(1-Table1[[#This Row],[Prev/Inc Rate]]))/Table1[[#This Row],[N]]</f>
        <v>1.8642936650380136E-5</v>
      </c>
      <c r="J82" s="7"/>
      <c r="K82" s="7"/>
      <c r="L82" t="s">
        <v>58</v>
      </c>
    </row>
    <row r="83" spans="1:12" x14ac:dyDescent="0.25">
      <c r="A83" s="1" t="s">
        <v>41</v>
      </c>
      <c r="B83" s="1" t="s">
        <v>37</v>
      </c>
      <c r="C83" t="s">
        <v>5</v>
      </c>
      <c r="D83" s="1">
        <v>2007</v>
      </c>
      <c r="E83">
        <v>1106</v>
      </c>
      <c r="F83">
        <v>3643</v>
      </c>
      <c r="G83" s="6">
        <f>Table1[Occurances]/Table1[N]</f>
        <v>0.30359593741421903</v>
      </c>
      <c r="H83" s="6">
        <f>Table1[[#This Row],[Prev/Inc Rate]]</f>
        <v>0.30359593741421903</v>
      </c>
      <c r="I83" s="6">
        <f>(Table1[[#This Row],[Prev/Inc Rate]]*(1-Table1[[#This Row],[Prev/Inc Rate]]))/Table1[[#This Row],[N]]</f>
        <v>5.8036081306560705E-5</v>
      </c>
      <c r="J83" s="7"/>
      <c r="K83" s="7"/>
      <c r="L83" t="s">
        <v>58</v>
      </c>
    </row>
    <row r="84" spans="1:12" x14ac:dyDescent="0.25">
      <c r="A84" s="1" t="s">
        <v>41</v>
      </c>
      <c r="B84" s="1" t="s">
        <v>37</v>
      </c>
      <c r="C84" t="s">
        <v>6</v>
      </c>
      <c r="D84" s="1">
        <v>2007</v>
      </c>
      <c r="E84">
        <v>1116</v>
      </c>
      <c r="F84">
        <v>2773</v>
      </c>
      <c r="G84" s="6">
        <f>Table1[Occurances]/Table1[N]</f>
        <v>0.40245221781464119</v>
      </c>
      <c r="H84" s="6">
        <f>Table1[[#This Row],[Prev/Inc Rate]]</f>
        <v>0.40245221781464119</v>
      </c>
      <c r="I84" s="6">
        <f>(Table1[[#This Row],[Prev/Inc Rate]]*(1-Table1[[#This Row],[Prev/Inc Rate]]))/Table1[[#This Row],[N]]</f>
        <v>8.6723559390810599E-5</v>
      </c>
      <c r="J84" s="7"/>
      <c r="K84" s="7"/>
      <c r="L84" t="s">
        <v>58</v>
      </c>
    </row>
    <row r="85" spans="1:12" x14ac:dyDescent="0.25">
      <c r="A85" s="1" t="s">
        <v>41</v>
      </c>
      <c r="B85" s="1" t="s">
        <v>37</v>
      </c>
      <c r="C85" t="s">
        <v>7</v>
      </c>
      <c r="D85" s="1">
        <v>2007</v>
      </c>
      <c r="E85">
        <v>785</v>
      </c>
      <c r="F85">
        <v>1956</v>
      </c>
      <c r="G85" s="6">
        <f>Table1[Occurances]/Table1[N]</f>
        <v>0.40132924335378323</v>
      </c>
      <c r="H85" s="6">
        <f>Table1[[#This Row],[Prev/Inc Rate]]</f>
        <v>0.40132924335378323</v>
      </c>
      <c r="I85" s="6">
        <f>(Table1[[#This Row],[Prev/Inc Rate]]*(1-Table1[[#This Row],[Prev/Inc Rate]]))/Table1[[#This Row],[N]]</f>
        <v>1.2283439763950056E-4</v>
      </c>
      <c r="J85" s="7"/>
      <c r="K85" s="7"/>
      <c r="L85" t="s">
        <v>58</v>
      </c>
    </row>
    <row r="86" spans="1:12" x14ac:dyDescent="0.25">
      <c r="A86" s="1" t="s">
        <v>41</v>
      </c>
      <c r="B86" s="1" t="s">
        <v>37</v>
      </c>
      <c r="C86" t="s">
        <v>8</v>
      </c>
      <c r="D86" s="1">
        <v>2007</v>
      </c>
      <c r="E86">
        <v>648</v>
      </c>
      <c r="F86">
        <v>1638</v>
      </c>
      <c r="G86" s="6">
        <f>Table1[Occurances]/Table1[N]</f>
        <v>0.39560439560439559</v>
      </c>
      <c r="H86" s="6">
        <f>Table1[[#This Row],[Prev/Inc Rate]]</f>
        <v>0.39560439560439559</v>
      </c>
      <c r="I86" s="6">
        <f>(Table1[[#This Row],[Prev/Inc Rate]]*(1-Table1[[#This Row],[Prev/Inc Rate]]))/Table1[[#This Row],[N]]</f>
        <v>1.459716469980931E-4</v>
      </c>
      <c r="J86" s="7"/>
      <c r="K86" s="7"/>
      <c r="L86" t="s">
        <v>58</v>
      </c>
    </row>
    <row r="87" spans="1:12" x14ac:dyDescent="0.25">
      <c r="A87" s="1" t="s">
        <v>41</v>
      </c>
      <c r="B87" s="1" t="s">
        <v>37</v>
      </c>
      <c r="C87" t="s">
        <v>9</v>
      </c>
      <c r="D87" s="1">
        <v>2007</v>
      </c>
      <c r="E87">
        <v>393</v>
      </c>
      <c r="F87">
        <v>1362</v>
      </c>
      <c r="G87" s="6">
        <f>Table1[Occurances]/Table1[N]</f>
        <v>0.28854625550660795</v>
      </c>
      <c r="H87" s="6">
        <f>Table1[[#This Row],[Prev/Inc Rate]]</f>
        <v>0.28854625550660795</v>
      </c>
      <c r="I87" s="6">
        <f>(Table1[[#This Row],[Prev/Inc Rate]]*(1-Table1[[#This Row],[Prev/Inc Rate]]))/Table1[[#This Row],[N]]</f>
        <v>1.5072490010258684E-4</v>
      </c>
      <c r="J87" s="7"/>
      <c r="K87" s="7"/>
      <c r="L87" t="s">
        <v>58</v>
      </c>
    </row>
    <row r="88" spans="1:12" x14ac:dyDescent="0.25">
      <c r="A88" s="1" t="s">
        <v>42</v>
      </c>
      <c r="B88" s="1" t="s">
        <v>37</v>
      </c>
      <c r="C88" t="s">
        <v>3</v>
      </c>
      <c r="D88" s="1">
        <v>2008</v>
      </c>
      <c r="E88">
        <v>58</v>
      </c>
      <c r="F88">
        <v>5624</v>
      </c>
      <c r="G88" s="6">
        <f>Table1[Occurances]/Table1[N]</f>
        <v>1.0312944523470839E-2</v>
      </c>
      <c r="H88" s="6">
        <f>Table1[[#This Row],[Prev/Inc Rate]]</f>
        <v>1.0312944523470839E-2</v>
      </c>
      <c r="I88" s="6">
        <f>(Table1[[#This Row],[Prev/Inc Rate]]*(1-Table1[[#This Row],[Prev/Inc Rate]]))/Table1[[#This Row],[N]]</f>
        <v>1.8148271157053078E-6</v>
      </c>
      <c r="J88" s="7"/>
      <c r="K88" s="7"/>
      <c r="L88" t="s">
        <v>58</v>
      </c>
    </row>
    <row r="89" spans="1:12" x14ac:dyDescent="0.25">
      <c r="A89" s="1" t="s">
        <v>42</v>
      </c>
      <c r="B89" s="1" t="s">
        <v>37</v>
      </c>
      <c r="C89" t="s">
        <v>4</v>
      </c>
      <c r="D89" s="1">
        <v>2008</v>
      </c>
      <c r="E89">
        <v>557</v>
      </c>
      <c r="F89">
        <v>5141</v>
      </c>
      <c r="G89" s="6">
        <f>Table1[Occurances]/Table1[N]</f>
        <v>0.10834468002334176</v>
      </c>
      <c r="H89" s="6">
        <f>Table1[[#This Row],[Prev/Inc Rate]]</f>
        <v>0.10834468002334176</v>
      </c>
      <c r="I89" s="6">
        <f>(Table1[[#This Row],[Prev/Inc Rate]]*(1-Table1[[#This Row],[Prev/Inc Rate]]))/Table1[[#This Row],[N]]</f>
        <v>1.8791307203653266E-5</v>
      </c>
      <c r="J89" s="7"/>
      <c r="K89" s="7"/>
      <c r="L89" t="s">
        <v>58</v>
      </c>
    </row>
    <row r="90" spans="1:12" x14ac:dyDescent="0.25">
      <c r="A90" s="1" t="s">
        <v>42</v>
      </c>
      <c r="B90" s="1" t="s">
        <v>37</v>
      </c>
      <c r="C90" t="s">
        <v>5</v>
      </c>
      <c r="D90" s="1">
        <v>2008</v>
      </c>
      <c r="E90">
        <v>1124</v>
      </c>
      <c r="F90">
        <v>3643</v>
      </c>
      <c r="G90" s="6">
        <f>Table1[Occurances]/Table1[N]</f>
        <v>0.3085369201207796</v>
      </c>
      <c r="H90" s="6">
        <f>Table1[[#This Row],[Prev/Inc Rate]]</f>
        <v>0.3085369201207796</v>
      </c>
      <c r="I90" s="6">
        <f>(Table1[[#This Row],[Prev/Inc Rate]]*(1-Table1[[#This Row],[Prev/Inc Rate]]))/Table1[[#This Row],[N]]</f>
        <v>5.8562143574845805E-5</v>
      </c>
      <c r="J90" s="7"/>
      <c r="K90" s="7"/>
      <c r="L90" t="s">
        <v>58</v>
      </c>
    </row>
    <row r="91" spans="1:12" x14ac:dyDescent="0.25">
      <c r="A91" s="1" t="s">
        <v>42</v>
      </c>
      <c r="B91" s="1" t="s">
        <v>37</v>
      </c>
      <c r="C91" t="s">
        <v>6</v>
      </c>
      <c r="D91" s="1">
        <v>2008</v>
      </c>
      <c r="E91">
        <v>1079</v>
      </c>
      <c r="F91">
        <v>2773</v>
      </c>
      <c r="G91" s="6">
        <f>Table1[Occurances]/Table1[N]</f>
        <v>0.38910926794085826</v>
      </c>
      <c r="H91" s="6">
        <f>Table1[[#This Row],[Prev/Inc Rate]]</f>
        <v>0.38910926794085826</v>
      </c>
      <c r="I91" s="6">
        <f>(Table1[[#This Row],[Prev/Inc Rate]]*(1-Table1[[#This Row],[Prev/Inc Rate]]))/Table1[[#This Row],[N]]</f>
        <v>8.5720607841106251E-5</v>
      </c>
      <c r="J91" s="7"/>
      <c r="K91" s="7"/>
      <c r="L91" t="s">
        <v>58</v>
      </c>
    </row>
    <row r="92" spans="1:12" x14ac:dyDescent="0.25">
      <c r="A92" s="1" t="s">
        <v>42</v>
      </c>
      <c r="B92" s="1" t="s">
        <v>37</v>
      </c>
      <c r="C92" t="s">
        <v>7</v>
      </c>
      <c r="D92" s="1">
        <v>2008</v>
      </c>
      <c r="E92">
        <v>911</v>
      </c>
      <c r="F92">
        <v>1956</v>
      </c>
      <c r="G92" s="6">
        <f>Table1[Occurances]/Table1[N]</f>
        <v>0.46574642126789367</v>
      </c>
      <c r="H92" s="6">
        <f>Table1[[#This Row],[Prev/Inc Rate]]</f>
        <v>0.46574642126789367</v>
      </c>
      <c r="I92" s="6">
        <f>(Table1[[#This Row],[Prev/Inc Rate]]*(1-Table1[[#This Row],[Prev/Inc Rate]]))/Table1[[#This Row],[N]]</f>
        <v>1.2721201040084018E-4</v>
      </c>
      <c r="J92" s="7"/>
      <c r="K92" s="7"/>
      <c r="L92" t="s">
        <v>58</v>
      </c>
    </row>
    <row r="93" spans="1:12" x14ac:dyDescent="0.25">
      <c r="A93" s="1" t="s">
        <v>42</v>
      </c>
      <c r="B93" s="1" t="s">
        <v>37</v>
      </c>
      <c r="C93" t="s">
        <v>8</v>
      </c>
      <c r="D93" s="1">
        <v>2008</v>
      </c>
      <c r="E93">
        <v>500</v>
      </c>
      <c r="F93">
        <v>1638</v>
      </c>
      <c r="G93" s="6">
        <f>Table1[Occurances]/Table1[N]</f>
        <v>0.30525030525030528</v>
      </c>
      <c r="H93" s="6">
        <f>Table1[[#This Row],[Prev/Inc Rate]]</f>
        <v>0.30525030525030528</v>
      </c>
      <c r="I93" s="6">
        <f>(Table1[[#This Row],[Prev/Inc Rate]]*(1-Table1[[#This Row],[Prev/Inc Rate]]))/Table1[[#This Row],[N]]</f>
        <v>1.2947042514951205E-4</v>
      </c>
      <c r="J93" s="7"/>
      <c r="K93" s="7"/>
      <c r="L93" t="s">
        <v>58</v>
      </c>
    </row>
    <row r="94" spans="1:12" x14ac:dyDescent="0.25">
      <c r="A94" s="1" t="s">
        <v>42</v>
      </c>
      <c r="B94" s="1" t="s">
        <v>37</v>
      </c>
      <c r="C94" t="s">
        <v>9</v>
      </c>
      <c r="D94" s="1">
        <v>2008</v>
      </c>
      <c r="E94">
        <v>370</v>
      </c>
      <c r="F94">
        <v>1362</v>
      </c>
      <c r="G94" s="6">
        <f>Table1[Occurances]/Table1[N]</f>
        <v>0.27165932452276065</v>
      </c>
      <c r="H94" s="6">
        <f>Table1[[#This Row],[Prev/Inc Rate]]</f>
        <v>0.27165932452276065</v>
      </c>
      <c r="I94" s="6">
        <f>(Table1[[#This Row],[Prev/Inc Rate]]*(1-Table1[[#This Row],[Prev/Inc Rate]]))/Table1[[#This Row],[N]]</f>
        <v>1.452720528066065E-4</v>
      </c>
      <c r="J94" s="7"/>
      <c r="K94" s="7"/>
      <c r="L94" t="s">
        <v>58</v>
      </c>
    </row>
    <row r="95" spans="1:12" x14ac:dyDescent="0.25">
      <c r="A95" s="1" t="s">
        <v>43</v>
      </c>
      <c r="B95" s="1" t="s">
        <v>37</v>
      </c>
      <c r="C95" t="s">
        <v>3</v>
      </c>
      <c r="D95" s="1">
        <v>2009</v>
      </c>
      <c r="E95">
        <v>52</v>
      </c>
      <c r="F95">
        <v>5624</v>
      </c>
      <c r="G95" s="6">
        <f>Table1[Occurances]/Table1[N]</f>
        <v>9.2460881934566148E-3</v>
      </c>
      <c r="H95" s="6">
        <f>Table1[[#This Row],[Prev/Inc Rate]]</f>
        <v>9.2460881934566148E-3</v>
      </c>
      <c r="I95" s="6">
        <f>(Table1[[#This Row],[Prev/Inc Rate]]*(1-Table1[[#This Row],[Prev/Inc Rate]]))/Table1[[#This Row],[N]]</f>
        <v>1.6288403354508245E-6</v>
      </c>
      <c r="J95" s="7"/>
      <c r="K95" s="7"/>
      <c r="L95" t="s">
        <v>58</v>
      </c>
    </row>
    <row r="96" spans="1:12" x14ac:dyDescent="0.25">
      <c r="A96" s="1" t="s">
        <v>43</v>
      </c>
      <c r="B96" s="1" t="s">
        <v>37</v>
      </c>
      <c r="C96" t="s">
        <v>4</v>
      </c>
      <c r="D96" s="1">
        <v>2009</v>
      </c>
      <c r="E96">
        <v>403</v>
      </c>
      <c r="F96">
        <v>5141</v>
      </c>
      <c r="G96" s="6">
        <f>Table1[Occurances]/Table1[N]</f>
        <v>7.8389418401089289E-2</v>
      </c>
      <c r="H96" s="6">
        <f>Table1[[#This Row],[Prev/Inc Rate]]</f>
        <v>7.8389418401089289E-2</v>
      </c>
      <c r="I96" s="6">
        <f>(Table1[[#This Row],[Prev/Inc Rate]]*(1-Table1[[#This Row],[Prev/Inc Rate]]))/Table1[[#This Row],[N]]</f>
        <v>1.4052619623386159E-5</v>
      </c>
      <c r="J96" s="7"/>
      <c r="K96" s="7"/>
      <c r="L96" t="s">
        <v>58</v>
      </c>
    </row>
    <row r="97" spans="1:12" x14ac:dyDescent="0.25">
      <c r="A97" s="1" t="s">
        <v>43</v>
      </c>
      <c r="B97" s="1" t="s">
        <v>37</v>
      </c>
      <c r="C97" t="s">
        <v>5</v>
      </c>
      <c r="D97" s="1">
        <v>2009</v>
      </c>
      <c r="E97">
        <v>1010</v>
      </c>
      <c r="F97">
        <v>3643</v>
      </c>
      <c r="G97" s="6">
        <f>Table1[Occurances]/Table1[N]</f>
        <v>0.27724402964589623</v>
      </c>
      <c r="H97" s="6">
        <f>Table1[[#This Row],[Prev/Inc Rate]]</f>
        <v>0.27724402964589623</v>
      </c>
      <c r="I97" s="6">
        <f>(Table1[[#This Row],[Prev/Inc Rate]]*(1-Table1[[#This Row],[Prev/Inc Rate]]))/Table1[[#This Row],[N]]</f>
        <v>5.5004056456657055E-5</v>
      </c>
      <c r="J97" s="7"/>
      <c r="K97" s="7"/>
      <c r="L97" t="s">
        <v>58</v>
      </c>
    </row>
    <row r="98" spans="1:12" x14ac:dyDescent="0.25">
      <c r="A98" s="1" t="s">
        <v>43</v>
      </c>
      <c r="B98" s="1" t="s">
        <v>37</v>
      </c>
      <c r="C98" t="s">
        <v>6</v>
      </c>
      <c r="D98" s="1">
        <v>2009</v>
      </c>
      <c r="E98">
        <v>1271</v>
      </c>
      <c r="F98">
        <v>2773</v>
      </c>
      <c r="G98" s="6">
        <f>Table1[Occurances]/Table1[N]</f>
        <v>0.45834835917778577</v>
      </c>
      <c r="H98" s="6">
        <f>Table1[[#This Row],[Prev/Inc Rate]]</f>
        <v>0.45834835917778577</v>
      </c>
      <c r="I98" s="6">
        <f>(Table1[[#This Row],[Prev/Inc Rate]]*(1-Table1[[#This Row],[Prev/Inc Rate]]))/Table1[[#This Row],[N]]</f>
        <v>8.9529441333147236E-5</v>
      </c>
      <c r="J98" s="7"/>
      <c r="K98" s="7"/>
      <c r="L98" t="s">
        <v>58</v>
      </c>
    </row>
    <row r="99" spans="1:12" x14ac:dyDescent="0.25">
      <c r="A99" s="1" t="s">
        <v>43</v>
      </c>
      <c r="B99" s="1" t="s">
        <v>37</v>
      </c>
      <c r="C99" t="s">
        <v>7</v>
      </c>
      <c r="D99" s="1">
        <v>2009</v>
      </c>
      <c r="E99">
        <v>1081</v>
      </c>
      <c r="F99">
        <v>1956</v>
      </c>
      <c r="G99" s="6">
        <f>Table1[Occurances]/Table1[N]</f>
        <v>0.55265848670756645</v>
      </c>
      <c r="H99" s="6">
        <f>Table1[[#This Row],[Prev/Inc Rate]]</f>
        <v>0.55265848670756645</v>
      </c>
      <c r="I99" s="6">
        <f>(Table1[[#This Row],[Prev/Inc Rate]]*(1-Table1[[#This Row],[Prev/Inc Rate]]))/Table1[[#This Row],[N]]</f>
        <v>1.2639421461026025E-4</v>
      </c>
      <c r="J99" s="7"/>
      <c r="K99" s="7"/>
      <c r="L99" t="s">
        <v>58</v>
      </c>
    </row>
    <row r="100" spans="1:12" x14ac:dyDescent="0.25">
      <c r="A100" s="1" t="s">
        <v>43</v>
      </c>
      <c r="B100" s="1" t="s">
        <v>37</v>
      </c>
      <c r="C100" t="s">
        <v>8</v>
      </c>
      <c r="D100" s="1">
        <v>2009</v>
      </c>
      <c r="E100">
        <v>574</v>
      </c>
      <c r="F100">
        <v>1638</v>
      </c>
      <c r="G100" s="6">
        <f>Table1[Occurances]/Table1[N]</f>
        <v>0.3504273504273504</v>
      </c>
      <c r="H100" s="6">
        <f>Table1[[#This Row],[Prev/Inc Rate]]</f>
        <v>0.3504273504273504</v>
      </c>
      <c r="I100" s="6">
        <f>(Table1[[#This Row],[Prev/Inc Rate]]*(1-Table1[[#This Row],[Prev/Inc Rate]]))/Table1[[#This Row],[N]]</f>
        <v>1.389670467031852E-4</v>
      </c>
      <c r="J100" s="7"/>
      <c r="K100" s="7"/>
      <c r="L100" t="s">
        <v>58</v>
      </c>
    </row>
    <row r="101" spans="1:12" x14ac:dyDescent="0.25">
      <c r="A101" s="1" t="s">
        <v>43</v>
      </c>
      <c r="B101" s="1" t="s">
        <v>37</v>
      </c>
      <c r="C101" t="s">
        <v>9</v>
      </c>
      <c r="D101" s="1">
        <v>2009</v>
      </c>
      <c r="E101">
        <v>498</v>
      </c>
      <c r="F101">
        <v>1362</v>
      </c>
      <c r="G101" s="6">
        <f>Table1[Occurances]/Table1[N]</f>
        <v>0.3656387665198238</v>
      </c>
      <c r="H101" s="6">
        <f>Table1[[#This Row],[Prev/Inc Rate]]</f>
        <v>0.3656387665198238</v>
      </c>
      <c r="I101" s="6">
        <f>(Table1[[#This Row],[Prev/Inc Rate]]*(1-Table1[[#This Row],[Prev/Inc Rate]]))/Table1[[#This Row],[N]]</f>
        <v>1.7029886852987195E-4</v>
      </c>
      <c r="J101" s="7"/>
      <c r="K101" s="7"/>
      <c r="L101" t="s">
        <v>58</v>
      </c>
    </row>
    <row r="102" spans="1:12" x14ac:dyDescent="0.25">
      <c r="A102" s="1" t="s">
        <v>44</v>
      </c>
      <c r="B102" s="1" t="s">
        <v>37</v>
      </c>
      <c r="C102" t="s">
        <v>3</v>
      </c>
      <c r="D102" s="1">
        <v>2003</v>
      </c>
      <c r="E102">
        <v>555</v>
      </c>
      <c r="F102">
        <v>5622</v>
      </c>
      <c r="G102" s="6">
        <f>Table1[Occurances]/Table1[N]</f>
        <v>9.8719316969050161E-2</v>
      </c>
      <c r="H102" s="6">
        <f>Table1[[#This Row],[Prev/Inc Rate]]</f>
        <v>9.8719316969050161E-2</v>
      </c>
      <c r="I102" s="6">
        <f>(Table1[[#This Row],[Prev/Inc Rate]]*(1-Table1[[#This Row],[Prev/Inc Rate]]))/Table1[[#This Row],[N]]</f>
        <v>1.5826007368590246E-5</v>
      </c>
      <c r="J102" s="7"/>
      <c r="K102" s="7"/>
      <c r="L102" t="s">
        <v>58</v>
      </c>
    </row>
    <row r="103" spans="1:12" x14ac:dyDescent="0.25">
      <c r="A103" s="1" t="s">
        <v>44</v>
      </c>
      <c r="B103" s="1" t="s">
        <v>37</v>
      </c>
      <c r="C103" t="s">
        <v>4</v>
      </c>
      <c r="D103" s="1">
        <v>2003</v>
      </c>
      <c r="E103">
        <v>1797</v>
      </c>
      <c r="F103">
        <v>5489</v>
      </c>
      <c r="G103" s="6">
        <f>Table1[Occurances]/Table1[N]</f>
        <v>0.32738203680087447</v>
      </c>
      <c r="H103" s="6">
        <f>Table1[[#This Row],[Prev/Inc Rate]]</f>
        <v>0.32738203680087447</v>
      </c>
      <c r="I103" s="6">
        <f>(Table1[[#This Row],[Prev/Inc Rate]]*(1-Table1[[#This Row],[Prev/Inc Rate]]))/Table1[[#This Row],[N]]</f>
        <v>4.0117150442883102E-5</v>
      </c>
      <c r="J103" s="7"/>
      <c r="K103" s="7"/>
      <c r="L103" t="s">
        <v>58</v>
      </c>
    </row>
    <row r="104" spans="1:12" x14ac:dyDescent="0.25">
      <c r="A104" s="1" t="s">
        <v>44</v>
      </c>
      <c r="B104" s="1" t="s">
        <v>37</v>
      </c>
      <c r="C104" t="s">
        <v>5</v>
      </c>
      <c r="D104" s="1">
        <v>2003</v>
      </c>
      <c r="E104">
        <v>1957</v>
      </c>
      <c r="F104">
        <v>3869</v>
      </c>
      <c r="G104" s="6">
        <f>Table1[Occurances]/Table1[N]</f>
        <v>0.50581545619023005</v>
      </c>
      <c r="H104" s="6">
        <f>Table1[[#This Row],[Prev/Inc Rate]]</f>
        <v>0.50581545619023005</v>
      </c>
      <c r="I104" s="6">
        <f>(Table1[[#This Row],[Prev/Inc Rate]]*(1-Table1[[#This Row],[Prev/Inc Rate]]))/Table1[[#This Row],[N]]</f>
        <v>6.4607438735926468E-5</v>
      </c>
      <c r="J104" s="7"/>
      <c r="K104" s="7"/>
      <c r="L104" t="s">
        <v>58</v>
      </c>
    </row>
    <row r="105" spans="1:12" x14ac:dyDescent="0.25">
      <c r="A105" s="1" t="s">
        <v>44</v>
      </c>
      <c r="B105" s="1" t="s">
        <v>37</v>
      </c>
      <c r="C105" t="s">
        <v>6</v>
      </c>
      <c r="D105" s="1">
        <v>2003</v>
      </c>
      <c r="E105">
        <v>1502</v>
      </c>
      <c r="F105">
        <v>3174</v>
      </c>
      <c r="G105" s="6">
        <f>Table1[Occurances]/Table1[N]</f>
        <v>0.4732199117832388</v>
      </c>
      <c r="H105" s="6">
        <f>Table1[[#This Row],[Prev/Inc Rate]]</f>
        <v>0.4732199117832388</v>
      </c>
      <c r="I105" s="6">
        <f>(Table1[[#This Row],[Prev/Inc Rate]]*(1-Table1[[#This Row],[Prev/Inc Rate]]))/Table1[[#This Row],[N]]</f>
        <v>7.8539012878104129E-5</v>
      </c>
      <c r="J105" s="7"/>
      <c r="K105" s="7"/>
      <c r="L105" t="s">
        <v>58</v>
      </c>
    </row>
    <row r="106" spans="1:12" x14ac:dyDescent="0.25">
      <c r="A106" s="1" t="s">
        <v>44</v>
      </c>
      <c r="B106" s="1" t="s">
        <v>37</v>
      </c>
      <c r="C106" t="s">
        <v>7</v>
      </c>
      <c r="D106" s="1">
        <v>2003</v>
      </c>
      <c r="E106">
        <v>844</v>
      </c>
      <c r="F106">
        <v>2404</v>
      </c>
      <c r="G106" s="6">
        <f>Table1[Occurances]/Table1[N]</f>
        <v>0.35108153078202997</v>
      </c>
      <c r="H106" s="6">
        <f>Table1[[#This Row],[Prev/Inc Rate]]</f>
        <v>0.35108153078202997</v>
      </c>
      <c r="I106" s="6">
        <f>(Table1[[#This Row],[Prev/Inc Rate]]*(1-Table1[[#This Row],[Prev/Inc Rate]]))/Table1[[#This Row],[N]]</f>
        <v>9.4768423263634155E-5</v>
      </c>
      <c r="J106" s="7"/>
      <c r="K106" s="7"/>
      <c r="L106" t="s">
        <v>58</v>
      </c>
    </row>
    <row r="107" spans="1:12" x14ac:dyDescent="0.25">
      <c r="A107" s="1" t="s">
        <v>44</v>
      </c>
      <c r="B107" s="1" t="s">
        <v>37</v>
      </c>
      <c r="C107" t="s">
        <v>8</v>
      </c>
      <c r="D107" s="1">
        <v>2003</v>
      </c>
      <c r="E107">
        <v>540</v>
      </c>
      <c r="F107">
        <v>2075</v>
      </c>
      <c r="G107" s="6">
        <f>Table1[Occurances]/Table1[N]</f>
        <v>0.26024096385542167</v>
      </c>
      <c r="H107" s="6">
        <f>Table1[[#This Row],[Prev/Inc Rate]]</f>
        <v>0.26024096385542167</v>
      </c>
      <c r="I107" s="6">
        <f>(Table1[[#This Row],[Prev/Inc Rate]]*(1-Table1[[#This Row],[Prev/Inc Rate]]))/Table1[[#This Row],[N]]</f>
        <v>9.2778604620251935E-5</v>
      </c>
      <c r="J107" s="7"/>
      <c r="K107" s="7"/>
      <c r="L107" t="s">
        <v>58</v>
      </c>
    </row>
    <row r="108" spans="1:12" x14ac:dyDescent="0.25">
      <c r="A108" s="1" t="s">
        <v>44</v>
      </c>
      <c r="B108" s="1" t="s">
        <v>37</v>
      </c>
      <c r="C108" t="s">
        <v>9</v>
      </c>
      <c r="D108" s="1">
        <v>2003</v>
      </c>
      <c r="E108">
        <v>387</v>
      </c>
      <c r="F108">
        <v>1829</v>
      </c>
      <c r="G108" s="6">
        <f>Table1[Occurances]/Table1[N]</f>
        <v>0.21159103335155824</v>
      </c>
      <c r="H108" s="6">
        <f>Table1[[#This Row],[Prev/Inc Rate]]</f>
        <v>0.21159103335155824</v>
      </c>
      <c r="I108" s="6">
        <f>(Table1[[#This Row],[Prev/Inc Rate]]*(1-Table1[[#This Row],[Prev/Inc Rate]]))/Table1[[#This Row],[N]]</f>
        <v>9.1208457056740299E-5</v>
      </c>
      <c r="J108" s="7"/>
      <c r="K108" s="7"/>
      <c r="L108" t="s">
        <v>58</v>
      </c>
    </row>
    <row r="109" spans="1:12" x14ac:dyDescent="0.25">
      <c r="A109" s="1" t="s">
        <v>45</v>
      </c>
      <c r="B109" s="1" t="s">
        <v>37</v>
      </c>
      <c r="C109" t="s">
        <v>3</v>
      </c>
      <c r="D109" s="1">
        <v>2005</v>
      </c>
      <c r="E109">
        <v>431</v>
      </c>
      <c r="F109">
        <v>5622</v>
      </c>
      <c r="G109" s="6">
        <f>Table1[Occurances]/Table1[N]</f>
        <v>7.6663109213802913E-2</v>
      </c>
      <c r="H109" s="6">
        <f>Table1[[#This Row],[Prev/Inc Rate]]</f>
        <v>7.6663109213802913E-2</v>
      </c>
      <c r="I109" s="6">
        <f>(Table1[[#This Row],[Prev/Inc Rate]]*(1-Table1[[#This Row],[Prev/Inc Rate]]))/Table1[[#This Row],[N]]</f>
        <v>1.2590871024453119E-5</v>
      </c>
      <c r="J109" s="7"/>
      <c r="K109" s="7"/>
      <c r="L109" t="s">
        <v>58</v>
      </c>
    </row>
    <row r="110" spans="1:12" x14ac:dyDescent="0.25">
      <c r="A110" s="1" t="s">
        <v>45</v>
      </c>
      <c r="B110" s="1" t="s">
        <v>37</v>
      </c>
      <c r="C110" t="s">
        <v>4</v>
      </c>
      <c r="D110" s="1">
        <v>2005</v>
      </c>
      <c r="E110">
        <v>1794</v>
      </c>
      <c r="F110">
        <v>5489</v>
      </c>
      <c r="G110" s="6">
        <f>Table1[Occurances]/Table1[N]</f>
        <v>0.32683548916013844</v>
      </c>
      <c r="H110" s="6">
        <f>Table1[[#This Row],[Prev/Inc Rate]]</f>
        <v>0.32683548916013844</v>
      </c>
      <c r="I110" s="6">
        <f>(Table1[[#This Row],[Prev/Inc Rate]]*(1-Table1[[#This Row],[Prev/Inc Rate]]))/Table1[[#This Row],[N]]</f>
        <v>4.0082720383602021E-5</v>
      </c>
      <c r="J110" s="7"/>
      <c r="K110" s="7"/>
      <c r="L110" t="s">
        <v>58</v>
      </c>
    </row>
    <row r="111" spans="1:12" x14ac:dyDescent="0.25">
      <c r="A111" s="1" t="s">
        <v>45</v>
      </c>
      <c r="B111" s="1" t="s">
        <v>37</v>
      </c>
      <c r="C111" t="s">
        <v>5</v>
      </c>
      <c r="D111" s="1">
        <v>2005</v>
      </c>
      <c r="E111">
        <v>1942</v>
      </c>
      <c r="F111">
        <v>3869</v>
      </c>
      <c r="G111" s="6">
        <f>Table1[Occurances]/Table1[N]</f>
        <v>0.50193848539674335</v>
      </c>
      <c r="H111" s="6">
        <f>Table1[[#This Row],[Prev/Inc Rate]]</f>
        <v>0.50193848539674335</v>
      </c>
      <c r="I111" s="6">
        <f>(Table1[[#This Row],[Prev/Inc Rate]]*(1-Table1[[#This Row],[Prev/Inc Rate]]))/Table1[[#This Row],[N]]</f>
        <v>6.4615208651942787E-5</v>
      </c>
      <c r="J111" s="7"/>
      <c r="K111" s="7"/>
      <c r="L111" t="s">
        <v>58</v>
      </c>
    </row>
    <row r="112" spans="1:12" x14ac:dyDescent="0.25">
      <c r="A112" s="1" t="s">
        <v>45</v>
      </c>
      <c r="B112" s="1" t="s">
        <v>37</v>
      </c>
      <c r="C112" t="s">
        <v>6</v>
      </c>
      <c r="D112" s="1">
        <v>2005</v>
      </c>
      <c r="E112">
        <v>1428</v>
      </c>
      <c r="F112">
        <v>3174</v>
      </c>
      <c r="G112" s="6">
        <f>Table1[Occurances]/Table1[N]</f>
        <v>0.44990548204158792</v>
      </c>
      <c r="H112" s="6">
        <f>Table1[[#This Row],[Prev/Inc Rate]]</f>
        <v>0.44990548204158792</v>
      </c>
      <c r="I112" s="6">
        <f>(Table1[[#This Row],[Prev/Inc Rate]]*(1-Table1[[#This Row],[Prev/Inc Rate]]))/Table1[[#This Row],[N]]</f>
        <v>7.797433499386084E-5</v>
      </c>
      <c r="J112" s="7"/>
      <c r="K112" s="7"/>
      <c r="L112" t="s">
        <v>58</v>
      </c>
    </row>
    <row r="113" spans="1:12" x14ac:dyDescent="0.25">
      <c r="A113" s="1" t="s">
        <v>45</v>
      </c>
      <c r="B113" s="1" t="s">
        <v>37</v>
      </c>
      <c r="C113" t="s">
        <v>7</v>
      </c>
      <c r="D113" s="1">
        <v>2005</v>
      </c>
      <c r="E113">
        <v>909</v>
      </c>
      <c r="F113">
        <v>2404</v>
      </c>
      <c r="G113" s="6">
        <f>Table1[Occurances]/Table1[N]</f>
        <v>0.3781198003327787</v>
      </c>
      <c r="H113" s="6">
        <f>Table1[[#This Row],[Prev/Inc Rate]]</f>
        <v>0.3781198003327787</v>
      </c>
      <c r="I113" s="6">
        <f>(Table1[[#This Row],[Prev/Inc Rate]]*(1-Table1[[#This Row],[Prev/Inc Rate]]))/Table1[[#This Row],[N]]</f>
        <v>9.7814150136887808E-5</v>
      </c>
      <c r="J113" s="7"/>
      <c r="K113" s="7"/>
      <c r="L113" t="s">
        <v>58</v>
      </c>
    </row>
    <row r="114" spans="1:12" x14ac:dyDescent="0.25">
      <c r="A114" s="1" t="s">
        <v>45</v>
      </c>
      <c r="B114" s="1" t="s">
        <v>37</v>
      </c>
      <c r="C114" t="s">
        <v>8</v>
      </c>
      <c r="D114" s="1">
        <v>2005</v>
      </c>
      <c r="E114">
        <v>522</v>
      </c>
      <c r="F114">
        <v>2075</v>
      </c>
      <c r="G114" s="6">
        <f>Table1[Occurances]/Table1[N]</f>
        <v>0.25156626506024099</v>
      </c>
      <c r="H114" s="6">
        <f>Table1[[#This Row],[Prev/Inc Rate]]</f>
        <v>0.25156626506024099</v>
      </c>
      <c r="I114" s="6">
        <f>(Table1[[#This Row],[Prev/Inc Rate]]*(1-Table1[[#This Row],[Prev/Inc Rate]]))/Table1[[#This Row],[N]]</f>
        <v>9.0737676792232062E-5</v>
      </c>
      <c r="J114" s="7"/>
      <c r="K114" s="7"/>
      <c r="L114" t="s">
        <v>58</v>
      </c>
    </row>
    <row r="115" spans="1:12" x14ac:dyDescent="0.25">
      <c r="A115" s="1" t="s">
        <v>45</v>
      </c>
      <c r="B115" s="1" t="s">
        <v>37</v>
      </c>
      <c r="C115" t="s">
        <v>9</v>
      </c>
      <c r="D115" s="1">
        <v>2005</v>
      </c>
      <c r="E115">
        <v>370</v>
      </c>
      <c r="F115">
        <v>1829</v>
      </c>
      <c r="G115" s="6">
        <f>Table1[Occurances]/Table1[N]</f>
        <v>0.20229633679606343</v>
      </c>
      <c r="H115" s="6">
        <f>Table1[[#This Row],[Prev/Inc Rate]]</f>
        <v>0.20229633679606343</v>
      </c>
      <c r="I115" s="6">
        <f>(Table1[[#This Row],[Prev/Inc Rate]]*(1-Table1[[#This Row],[Prev/Inc Rate]]))/Table1[[#This Row],[N]]</f>
        <v>8.8229922862196342E-5</v>
      </c>
      <c r="J115" s="7"/>
      <c r="K115" s="7"/>
      <c r="L115" t="s">
        <v>58</v>
      </c>
    </row>
    <row r="116" spans="1:12" x14ac:dyDescent="0.25">
      <c r="A116" s="1" t="s">
        <v>46</v>
      </c>
      <c r="B116" s="1" t="s">
        <v>37</v>
      </c>
      <c r="C116" t="s">
        <v>3</v>
      </c>
      <c r="D116" s="1">
        <v>2006</v>
      </c>
      <c r="E116">
        <v>489</v>
      </c>
      <c r="F116">
        <v>5622</v>
      </c>
      <c r="G116" s="6">
        <f>Table1[Occurances]/Table1[N]</f>
        <v>8.6979722518676625E-2</v>
      </c>
      <c r="H116" s="6">
        <f>Table1[[#This Row],[Prev/Inc Rate]]</f>
        <v>8.6979722518676625E-2</v>
      </c>
      <c r="I116" s="6">
        <f>(Table1[[#This Row],[Prev/Inc Rate]]*(1-Table1[[#This Row],[Prev/Inc Rate]]))/Table1[[#This Row],[N]]</f>
        <v>1.4125622623488199E-5</v>
      </c>
      <c r="J116" s="7"/>
      <c r="K116" s="7"/>
      <c r="L116" t="s">
        <v>58</v>
      </c>
    </row>
    <row r="117" spans="1:12" x14ac:dyDescent="0.25">
      <c r="A117" s="1" t="s">
        <v>46</v>
      </c>
      <c r="B117" s="1" t="s">
        <v>37</v>
      </c>
      <c r="C117" t="s">
        <v>4</v>
      </c>
      <c r="D117" s="1">
        <v>2006</v>
      </c>
      <c r="E117">
        <v>1732</v>
      </c>
      <c r="F117">
        <v>5489</v>
      </c>
      <c r="G117" s="6">
        <f>Table1[Occurances]/Table1[N]</f>
        <v>0.31554017125159411</v>
      </c>
      <c r="H117" s="6">
        <f>Table1[[#This Row],[Prev/Inc Rate]]</f>
        <v>0.31554017125159411</v>
      </c>
      <c r="I117" s="6">
        <f>(Table1[[#This Row],[Prev/Inc Rate]]*(1-Table1[[#This Row],[Prev/Inc Rate]]))/Table1[[#This Row],[N]]</f>
        <v>3.934679751832916E-5</v>
      </c>
      <c r="J117" s="7"/>
      <c r="K117" s="7"/>
      <c r="L117" t="s">
        <v>58</v>
      </c>
    </row>
    <row r="118" spans="1:12" x14ac:dyDescent="0.25">
      <c r="A118" s="1" t="s">
        <v>46</v>
      </c>
      <c r="B118" s="1" t="s">
        <v>37</v>
      </c>
      <c r="C118" t="s">
        <v>5</v>
      </c>
      <c r="D118" s="1">
        <v>2006</v>
      </c>
      <c r="E118">
        <v>1804</v>
      </c>
      <c r="F118">
        <v>3869</v>
      </c>
      <c r="G118" s="6">
        <f>Table1[Occurances]/Table1[N]</f>
        <v>0.46627035409666578</v>
      </c>
      <c r="H118" s="6">
        <f>Table1[[#This Row],[Prev/Inc Rate]]</f>
        <v>0.46627035409666578</v>
      </c>
      <c r="I118" s="6">
        <f>(Table1[[#This Row],[Prev/Inc Rate]]*(1-Table1[[#This Row],[Prev/Inc Rate]]))/Table1[[#This Row],[N]]</f>
        <v>6.4322127419807627E-5</v>
      </c>
      <c r="J118" s="7"/>
      <c r="K118" s="7"/>
      <c r="L118" t="s">
        <v>58</v>
      </c>
    </row>
    <row r="119" spans="1:12" x14ac:dyDescent="0.25">
      <c r="A119" s="1" t="s">
        <v>46</v>
      </c>
      <c r="B119" s="1" t="s">
        <v>37</v>
      </c>
      <c r="C119" t="s">
        <v>6</v>
      </c>
      <c r="D119" s="1">
        <v>2006</v>
      </c>
      <c r="E119">
        <v>1505</v>
      </c>
      <c r="F119">
        <v>3174</v>
      </c>
      <c r="G119" s="6">
        <f>Table1[Occurances]/Table1[N]</f>
        <v>0.47416509136735979</v>
      </c>
      <c r="H119" s="6">
        <f>Table1[[#This Row],[Prev/Inc Rate]]</f>
        <v>0.47416509136735979</v>
      </c>
      <c r="I119" s="6">
        <f>(Table1[[#This Row],[Prev/Inc Rate]]*(1-Table1[[#This Row],[Prev/Inc Rate]]))/Table1[[#This Row],[N]]</f>
        <v>7.8554681000612191E-5</v>
      </c>
      <c r="J119" s="7"/>
      <c r="K119" s="7"/>
      <c r="L119" t="s">
        <v>58</v>
      </c>
    </row>
    <row r="120" spans="1:12" x14ac:dyDescent="0.25">
      <c r="A120" s="1" t="s">
        <v>46</v>
      </c>
      <c r="B120" s="1" t="s">
        <v>37</v>
      </c>
      <c r="C120" t="s">
        <v>7</v>
      </c>
      <c r="D120" s="1">
        <v>2006</v>
      </c>
      <c r="E120">
        <v>875</v>
      </c>
      <c r="F120">
        <v>2404</v>
      </c>
      <c r="G120" s="6">
        <f>Table1[Occurances]/Table1[N]</f>
        <v>0.3639767054908486</v>
      </c>
      <c r="H120" s="6">
        <f>Table1[[#This Row],[Prev/Inc Rate]]</f>
        <v>0.3639767054908486</v>
      </c>
      <c r="I120" s="6">
        <f>(Table1[[#This Row],[Prev/Inc Rate]]*(1-Table1[[#This Row],[Prev/Inc Rate]]))/Table1[[#This Row],[N]]</f>
        <v>9.62968649546076E-5</v>
      </c>
      <c r="J120" s="7"/>
      <c r="K120" s="7"/>
      <c r="L120" t="s">
        <v>58</v>
      </c>
    </row>
    <row r="121" spans="1:12" x14ac:dyDescent="0.25">
      <c r="A121" s="1" t="s">
        <v>46</v>
      </c>
      <c r="B121" s="1" t="s">
        <v>37</v>
      </c>
      <c r="C121" t="s">
        <v>8</v>
      </c>
      <c r="D121" s="1">
        <v>2006</v>
      </c>
      <c r="E121">
        <v>530</v>
      </c>
      <c r="F121">
        <v>2075</v>
      </c>
      <c r="G121" s="6">
        <f>Table1[Occurances]/Table1[N]</f>
        <v>0.25542168674698795</v>
      </c>
      <c r="H121" s="6">
        <f>Table1[[#This Row],[Prev/Inc Rate]]</f>
        <v>0.25542168674698795</v>
      </c>
      <c r="I121" s="6">
        <f>(Table1[[#This Row],[Prev/Inc Rate]]*(1-Table1[[#This Row],[Prev/Inc Rate]]))/Table1[[#This Row],[N]]</f>
        <v>9.165371021027061E-5</v>
      </c>
      <c r="J121" s="7"/>
      <c r="K121" s="7"/>
      <c r="L121" t="s">
        <v>58</v>
      </c>
    </row>
    <row r="122" spans="1:12" x14ac:dyDescent="0.25">
      <c r="A122" s="1" t="s">
        <v>46</v>
      </c>
      <c r="B122" s="1" t="s">
        <v>37</v>
      </c>
      <c r="C122" t="s">
        <v>9</v>
      </c>
      <c r="D122" s="1">
        <v>2006</v>
      </c>
      <c r="E122">
        <v>320</v>
      </c>
      <c r="F122">
        <v>1829</v>
      </c>
      <c r="G122" s="6">
        <f>Table1[Occurances]/Table1[N]</f>
        <v>0.17495899398578457</v>
      </c>
      <c r="H122" s="6">
        <f>Table1[[#This Row],[Prev/Inc Rate]]</f>
        <v>0.17495899398578457</v>
      </c>
      <c r="I122" s="6">
        <f>(Table1[[#This Row],[Prev/Inc Rate]]*(1-Table1[[#This Row],[Prev/Inc Rate]]))/Table1[[#This Row],[N]]</f>
        <v>7.8922003504246454E-5</v>
      </c>
      <c r="J122" s="7"/>
      <c r="K122" s="7"/>
      <c r="L122" t="s">
        <v>58</v>
      </c>
    </row>
    <row r="123" spans="1:12" x14ac:dyDescent="0.25">
      <c r="A123" s="1" t="s">
        <v>47</v>
      </c>
      <c r="B123" s="1" t="s">
        <v>37</v>
      </c>
      <c r="C123" t="s">
        <v>3</v>
      </c>
      <c r="D123" s="1">
        <v>2007</v>
      </c>
      <c r="E123">
        <v>527</v>
      </c>
      <c r="F123">
        <v>5622</v>
      </c>
      <c r="G123" s="6">
        <f>Table1[Occurances]/Table1[N]</f>
        <v>9.3738882959800776E-2</v>
      </c>
      <c r="H123" s="6">
        <f>Table1[[#This Row],[Prev/Inc Rate]]</f>
        <v>9.3738882959800776E-2</v>
      </c>
      <c r="I123" s="6">
        <f>(Table1[[#This Row],[Prev/Inc Rate]]*(1-Table1[[#This Row],[Prev/Inc Rate]]))/Table1[[#This Row],[N]]</f>
        <v>1.5110619847251788E-5</v>
      </c>
      <c r="J123" s="7"/>
      <c r="K123" s="7"/>
      <c r="L123" t="s">
        <v>58</v>
      </c>
    </row>
    <row r="124" spans="1:12" x14ac:dyDescent="0.25">
      <c r="A124" s="1" t="s">
        <v>47</v>
      </c>
      <c r="B124" s="1" t="s">
        <v>37</v>
      </c>
      <c r="C124" t="s">
        <v>4</v>
      </c>
      <c r="D124" s="1">
        <v>2007</v>
      </c>
      <c r="E124">
        <v>1793</v>
      </c>
      <c r="F124">
        <v>5489</v>
      </c>
      <c r="G124" s="6">
        <f>Table1[Occurances]/Table1[N]</f>
        <v>0.32665330661322645</v>
      </c>
      <c r="H124" s="6">
        <f>Table1[[#This Row],[Prev/Inc Rate]]</f>
        <v>0.32665330661322645</v>
      </c>
      <c r="I124" s="6">
        <f>(Table1[[#This Row],[Prev/Inc Rate]]*(1-Table1[[#This Row],[Prev/Inc Rate]]))/Table1[[#This Row],[N]]</f>
        <v>4.0071219510269983E-5</v>
      </c>
      <c r="J124" s="7"/>
      <c r="K124" s="7"/>
      <c r="L124" t="s">
        <v>58</v>
      </c>
    </row>
    <row r="125" spans="1:12" x14ac:dyDescent="0.25">
      <c r="A125" s="1" t="s">
        <v>47</v>
      </c>
      <c r="B125" s="1" t="s">
        <v>37</v>
      </c>
      <c r="C125" t="s">
        <v>5</v>
      </c>
      <c r="D125" s="1">
        <v>2007</v>
      </c>
      <c r="E125">
        <v>2022</v>
      </c>
      <c r="F125">
        <v>3869</v>
      </c>
      <c r="G125" s="6">
        <f>Table1[Occurances]/Table1[N]</f>
        <v>0.52261566296200568</v>
      </c>
      <c r="H125" s="6">
        <f>Table1[[#This Row],[Prev/Inc Rate]]</f>
        <v>0.52261566296200568</v>
      </c>
      <c r="I125" s="6">
        <f>(Table1[[#This Row],[Prev/Inc Rate]]*(1-Table1[[#This Row],[Prev/Inc Rate]]))/Table1[[#This Row],[N]]</f>
        <v>6.4483983403667349E-5</v>
      </c>
      <c r="J125" s="7"/>
      <c r="K125" s="7"/>
      <c r="L125" t="s">
        <v>58</v>
      </c>
    </row>
    <row r="126" spans="1:12" x14ac:dyDescent="0.25">
      <c r="A126" s="1" t="s">
        <v>47</v>
      </c>
      <c r="B126" s="1" t="s">
        <v>37</v>
      </c>
      <c r="C126" t="s">
        <v>6</v>
      </c>
      <c r="D126" s="1">
        <v>2007</v>
      </c>
      <c r="E126">
        <v>1527</v>
      </c>
      <c r="F126">
        <v>3174</v>
      </c>
      <c r="G126" s="6">
        <f>Table1[Occurances]/Table1[N]</f>
        <v>0.48109640831758033</v>
      </c>
      <c r="H126" s="6">
        <f>Table1[[#This Row],[Prev/Inc Rate]]</f>
        <v>0.48109640831758033</v>
      </c>
      <c r="I126" s="6">
        <f>(Table1[[#This Row],[Prev/Inc Rate]]*(1-Table1[[#This Row],[Prev/Inc Rate]]))/Table1[[#This Row],[N]]</f>
        <v>7.8652380031979944E-5</v>
      </c>
      <c r="J126" s="7"/>
      <c r="K126" s="7"/>
      <c r="L126" t="s">
        <v>58</v>
      </c>
    </row>
    <row r="127" spans="1:12" x14ac:dyDescent="0.25">
      <c r="A127" s="1" t="s">
        <v>47</v>
      </c>
      <c r="B127" s="1" t="s">
        <v>37</v>
      </c>
      <c r="C127" t="s">
        <v>7</v>
      </c>
      <c r="D127" s="1">
        <v>2007</v>
      </c>
      <c r="E127">
        <v>898</v>
      </c>
      <c r="F127">
        <v>2404</v>
      </c>
      <c r="G127" s="6">
        <f>Table1[Occurances]/Table1[N]</f>
        <v>0.37354409317803661</v>
      </c>
      <c r="H127" s="6">
        <f>Table1[[#This Row],[Prev/Inc Rate]]</f>
        <v>0.37354409317803661</v>
      </c>
      <c r="I127" s="6">
        <f>(Table1[[#This Row],[Prev/Inc Rate]]*(1-Table1[[#This Row],[Prev/Inc Rate]]))/Table1[[#This Row],[N]]</f>
        <v>9.7341474055671768E-5</v>
      </c>
      <c r="J127" s="7"/>
      <c r="K127" s="7"/>
      <c r="L127" t="s">
        <v>58</v>
      </c>
    </row>
    <row r="128" spans="1:12" x14ac:dyDescent="0.25">
      <c r="A128" s="1" t="s">
        <v>47</v>
      </c>
      <c r="B128" s="1" t="s">
        <v>37</v>
      </c>
      <c r="C128" t="s">
        <v>8</v>
      </c>
      <c r="D128" s="1">
        <v>2007</v>
      </c>
      <c r="E128">
        <v>698</v>
      </c>
      <c r="F128">
        <v>2075</v>
      </c>
      <c r="G128" s="6">
        <f>Table1[Occurances]/Table1[N]</f>
        <v>0.33638554216867472</v>
      </c>
      <c r="H128" s="6">
        <f>Table1[[#This Row],[Prev/Inc Rate]]</f>
        <v>0.33638554216867472</v>
      </c>
      <c r="I128" s="6">
        <f>(Table1[[#This Row],[Prev/Inc Rate]]*(1-Table1[[#This Row],[Prev/Inc Rate]]))/Table1[[#This Row],[N]]</f>
        <v>1.075808718981019E-4</v>
      </c>
      <c r="J128" s="7"/>
      <c r="K128" s="7"/>
      <c r="L128" t="s">
        <v>58</v>
      </c>
    </row>
    <row r="129" spans="1:13" x14ac:dyDescent="0.25">
      <c r="A129" s="1" t="s">
        <v>47</v>
      </c>
      <c r="B129" s="1" t="s">
        <v>37</v>
      </c>
      <c r="C129" t="s">
        <v>9</v>
      </c>
      <c r="D129" s="1">
        <v>2007</v>
      </c>
      <c r="E129">
        <v>361</v>
      </c>
      <c r="F129">
        <v>1829</v>
      </c>
      <c r="G129" s="6">
        <f>Table1[Occurances]/Table1[N]</f>
        <v>0.19737561509021323</v>
      </c>
      <c r="H129" s="6">
        <f>Table1[[#This Row],[Prev/Inc Rate]]</f>
        <v>0.19737561509021323</v>
      </c>
      <c r="I129" s="6">
        <f>(Table1[[#This Row],[Prev/Inc Rate]]*(1-Table1[[#This Row],[Prev/Inc Rate]]))/Table1[[#This Row],[N]]</f>
        <v>8.6614806811357681E-5</v>
      </c>
      <c r="J129" s="7"/>
      <c r="K129" s="7"/>
      <c r="L129" t="s">
        <v>58</v>
      </c>
    </row>
    <row r="130" spans="1:13" x14ac:dyDescent="0.25">
      <c r="A130" s="1" t="s">
        <v>48</v>
      </c>
      <c r="B130" s="1" t="s">
        <v>37</v>
      </c>
      <c r="C130" t="s">
        <v>3</v>
      </c>
      <c r="D130" s="1">
        <v>2008</v>
      </c>
      <c r="E130">
        <v>531</v>
      </c>
      <c r="F130">
        <v>5622</v>
      </c>
      <c r="G130" s="6">
        <f>Table1[Occurances]/Table1[N]</f>
        <v>9.4450373532550688E-2</v>
      </c>
      <c r="H130" s="6">
        <f>Table1[[#This Row],[Prev/Inc Rate]]</f>
        <v>9.4450373532550688E-2</v>
      </c>
      <c r="I130" s="6">
        <f>(Table1[[#This Row],[Prev/Inc Rate]]*(1-Table1[[#This Row],[Prev/Inc Rate]]))/Table1[[#This Row],[N]]</f>
        <v>1.5213358319479248E-5</v>
      </c>
      <c r="J130" s="7"/>
      <c r="K130" s="7"/>
      <c r="L130" t="s">
        <v>58</v>
      </c>
    </row>
    <row r="131" spans="1:13" x14ac:dyDescent="0.25">
      <c r="A131" s="1" t="s">
        <v>48</v>
      </c>
      <c r="B131" s="1" t="s">
        <v>37</v>
      </c>
      <c r="C131" t="s">
        <v>4</v>
      </c>
      <c r="D131" s="1">
        <v>2008</v>
      </c>
      <c r="E131">
        <v>1697</v>
      </c>
      <c r="F131">
        <v>5489</v>
      </c>
      <c r="G131" s="6">
        <f>Table1[Occurances]/Table1[N]</f>
        <v>0.30916378210967388</v>
      </c>
      <c r="H131" s="6">
        <f>Table1[[#This Row],[Prev/Inc Rate]]</f>
        <v>0.30916378210967388</v>
      </c>
      <c r="I131" s="6">
        <f>(Table1[[#This Row],[Prev/Inc Rate]]*(1-Table1[[#This Row],[Prev/Inc Rate]]))/Table1[[#This Row],[N]]</f>
        <v>3.8910828555532152E-5</v>
      </c>
      <c r="J131" s="7"/>
      <c r="K131" s="7"/>
      <c r="L131" t="s">
        <v>58</v>
      </c>
    </row>
    <row r="132" spans="1:13" x14ac:dyDescent="0.25">
      <c r="A132" s="1" t="s">
        <v>48</v>
      </c>
      <c r="B132" s="1" t="s">
        <v>37</v>
      </c>
      <c r="C132" t="s">
        <v>5</v>
      </c>
      <c r="D132" s="1">
        <v>2008</v>
      </c>
      <c r="E132">
        <v>1993</v>
      </c>
      <c r="F132">
        <v>3869</v>
      </c>
      <c r="G132" s="6">
        <f>Table1[Occurances]/Table1[N]</f>
        <v>0.51512018609459809</v>
      </c>
      <c r="H132" s="6">
        <f>Table1[[#This Row],[Prev/Inc Rate]]</f>
        <v>0.51512018609459809</v>
      </c>
      <c r="I132" s="6">
        <f>(Table1[[#This Row],[Prev/Inc Rate]]*(1-Table1[[#This Row],[Prev/Inc Rate]]))/Table1[[#This Row],[N]]</f>
        <v>6.4557089680140794E-5</v>
      </c>
      <c r="J132" s="7"/>
      <c r="K132" s="7"/>
      <c r="L132" t="s">
        <v>58</v>
      </c>
    </row>
    <row r="133" spans="1:13" x14ac:dyDescent="0.25">
      <c r="A133" s="1" t="s">
        <v>48</v>
      </c>
      <c r="B133" s="1" t="s">
        <v>37</v>
      </c>
      <c r="C133" t="s">
        <v>6</v>
      </c>
      <c r="D133" s="1">
        <v>2008</v>
      </c>
      <c r="E133">
        <v>1587</v>
      </c>
      <c r="F133">
        <v>3174</v>
      </c>
      <c r="G133" s="6">
        <f>Table1[Occurances]/Table1[N]</f>
        <v>0.5</v>
      </c>
      <c r="H133" s="6">
        <f>Table1[[#This Row],[Prev/Inc Rate]]</f>
        <v>0.5</v>
      </c>
      <c r="I133" s="6">
        <f>(Table1[[#This Row],[Prev/Inc Rate]]*(1-Table1[[#This Row],[Prev/Inc Rate]]))/Table1[[#This Row],[N]]</f>
        <v>7.8764965343415251E-5</v>
      </c>
      <c r="J133" s="7"/>
      <c r="K133" s="7"/>
      <c r="L133" t="s">
        <v>58</v>
      </c>
    </row>
    <row r="134" spans="1:13" x14ac:dyDescent="0.25">
      <c r="A134" s="1" t="s">
        <v>48</v>
      </c>
      <c r="B134" s="1" t="s">
        <v>37</v>
      </c>
      <c r="C134" t="s">
        <v>7</v>
      </c>
      <c r="D134" s="1">
        <v>2008</v>
      </c>
      <c r="E134">
        <v>968</v>
      </c>
      <c r="F134">
        <v>2404</v>
      </c>
      <c r="G134" s="6">
        <f>Table1[Occurances]/Table1[N]</f>
        <v>0.40266222961730447</v>
      </c>
      <c r="H134" s="6">
        <f>Table1[[#This Row],[Prev/Inc Rate]]</f>
        <v>0.40266222961730447</v>
      </c>
      <c r="I134" s="6">
        <f>(Table1[[#This Row],[Prev/Inc Rate]]*(1-Table1[[#This Row],[Prev/Inc Rate]]))/Table1[[#This Row],[N]]</f>
        <v>1.0005214578075109E-4</v>
      </c>
      <c r="J134" s="7"/>
      <c r="K134" s="7"/>
      <c r="L134" t="s">
        <v>58</v>
      </c>
    </row>
    <row r="135" spans="1:13" x14ac:dyDescent="0.25">
      <c r="A135" s="1" t="s">
        <v>48</v>
      </c>
      <c r="B135" s="1" t="s">
        <v>37</v>
      </c>
      <c r="C135" t="s">
        <v>8</v>
      </c>
      <c r="D135" s="1">
        <v>2008</v>
      </c>
      <c r="E135">
        <v>701</v>
      </c>
      <c r="F135">
        <v>2075</v>
      </c>
      <c r="G135" s="6">
        <f>Table1[Occurances]/Table1[N]</f>
        <v>0.3378313253012048</v>
      </c>
      <c r="H135" s="6">
        <f>Table1[[#This Row],[Prev/Inc Rate]]</f>
        <v>0.3378313253012048</v>
      </c>
      <c r="I135" s="6">
        <f>(Table1[[#This Row],[Prev/Inc Rate]]*(1-Table1[[#This Row],[Prev/Inc Rate]]))/Table1[[#This Row],[N]]</f>
        <v>1.0780786551635485E-4</v>
      </c>
      <c r="J135" s="7"/>
      <c r="K135" s="7"/>
      <c r="L135" t="s">
        <v>58</v>
      </c>
    </row>
    <row r="136" spans="1:13" x14ac:dyDescent="0.25">
      <c r="A136" s="1" t="s">
        <v>48</v>
      </c>
      <c r="B136" s="1" t="s">
        <v>37</v>
      </c>
      <c r="C136" t="s">
        <v>9</v>
      </c>
      <c r="D136" s="1">
        <v>2008</v>
      </c>
      <c r="E136">
        <v>491</v>
      </c>
      <c r="F136">
        <v>1829</v>
      </c>
      <c r="G136" s="6">
        <f>Table1[Occurances]/Table1[N]</f>
        <v>0.26845270639693819</v>
      </c>
      <c r="H136" s="6">
        <f>Table1[[#This Row],[Prev/Inc Rate]]</f>
        <v>0.26845270639693819</v>
      </c>
      <c r="I136" s="6">
        <f>(Table1[[#This Row],[Prev/Inc Rate]]*(1-Table1[[#This Row],[Prev/Inc Rate]]))/Table1[[#This Row],[N]]</f>
        <v>1.0737334654187944E-4</v>
      </c>
      <c r="J136" s="7"/>
      <c r="K136" s="7"/>
      <c r="L136" t="s">
        <v>58</v>
      </c>
    </row>
    <row r="137" spans="1:13" x14ac:dyDescent="0.25">
      <c r="A137" s="1" t="s">
        <v>49</v>
      </c>
      <c r="B137" s="1" t="s">
        <v>37</v>
      </c>
      <c r="C137" t="s">
        <v>3</v>
      </c>
      <c r="D137" s="1">
        <v>2009</v>
      </c>
      <c r="E137">
        <v>621</v>
      </c>
      <c r="F137">
        <v>5622</v>
      </c>
      <c r="G137" s="6">
        <f>Table1[Occurances]/Table1[N]</f>
        <v>0.1104589114194237</v>
      </c>
      <c r="H137" s="6">
        <f>Table1[[#This Row],[Prev/Inc Rate]]</f>
        <v>0.1104589114194237</v>
      </c>
      <c r="I137" s="6">
        <f>(Table1[[#This Row],[Prev/Inc Rate]]*(1-Table1[[#This Row],[Prev/Inc Rate]]))/Table1[[#This Row],[N]]</f>
        <v>1.7477363982116615E-5</v>
      </c>
      <c r="J137" s="7"/>
      <c r="K137" s="7"/>
      <c r="L137" t="s">
        <v>58</v>
      </c>
    </row>
    <row r="138" spans="1:13" x14ac:dyDescent="0.25">
      <c r="A138" s="1" t="s">
        <v>49</v>
      </c>
      <c r="B138" s="1" t="s">
        <v>37</v>
      </c>
      <c r="C138" t="s">
        <v>4</v>
      </c>
      <c r="D138" s="1">
        <v>2009</v>
      </c>
      <c r="E138">
        <v>1794</v>
      </c>
      <c r="F138">
        <v>5489</v>
      </c>
      <c r="G138" s="6">
        <f>Table1[Occurances]/Table1[N]</f>
        <v>0.32683548916013844</v>
      </c>
      <c r="H138" s="6">
        <f>Table1[[#This Row],[Prev/Inc Rate]]</f>
        <v>0.32683548916013844</v>
      </c>
      <c r="I138" s="6">
        <f>(Table1[[#This Row],[Prev/Inc Rate]]*(1-Table1[[#This Row],[Prev/Inc Rate]]))/Table1[[#This Row],[N]]</f>
        <v>4.0082720383602021E-5</v>
      </c>
      <c r="J138" s="7"/>
      <c r="K138" s="7"/>
      <c r="L138" t="s">
        <v>58</v>
      </c>
    </row>
    <row r="139" spans="1:13" x14ac:dyDescent="0.25">
      <c r="A139" s="1" t="s">
        <v>49</v>
      </c>
      <c r="B139" s="1" t="s">
        <v>37</v>
      </c>
      <c r="C139" t="s">
        <v>5</v>
      </c>
      <c r="D139" s="1">
        <v>2009</v>
      </c>
      <c r="E139">
        <v>1896</v>
      </c>
      <c r="F139">
        <v>3869</v>
      </c>
      <c r="G139" s="6">
        <f>Table1[Occurances]/Table1[N]</f>
        <v>0.49004910829671749</v>
      </c>
      <c r="H139" s="6">
        <f>Table1[[#This Row],[Prev/Inc Rate]]</f>
        <v>0.49004910829671749</v>
      </c>
      <c r="I139" s="6">
        <f>(Table1[[#This Row],[Prev/Inc Rate]]*(1-Table1[[#This Row],[Prev/Inc Rate]]))/Table1[[#This Row],[N]]</f>
        <v>6.4590586651411101E-5</v>
      </c>
      <c r="J139" s="7"/>
      <c r="K139" s="7"/>
      <c r="L139" t="s">
        <v>58</v>
      </c>
    </row>
    <row r="140" spans="1:13" x14ac:dyDescent="0.25">
      <c r="A140" s="1" t="s">
        <v>49</v>
      </c>
      <c r="B140" s="1" t="s">
        <v>37</v>
      </c>
      <c r="C140" t="s">
        <v>6</v>
      </c>
      <c r="D140" s="1">
        <v>2009</v>
      </c>
      <c r="E140">
        <v>1692</v>
      </c>
      <c r="F140">
        <v>3174</v>
      </c>
      <c r="G140" s="6">
        <f>Table1[Occurances]/Table1[N]</f>
        <v>0.53308128544423439</v>
      </c>
      <c r="H140" s="6">
        <f>Table1[[#This Row],[Prev/Inc Rate]]</f>
        <v>0.53308128544423439</v>
      </c>
      <c r="I140" s="6">
        <f>(Table1[[#This Row],[Prev/Inc Rate]]*(1-Table1[[#This Row],[Prev/Inc Rate]]))/Table1[[#This Row],[N]]</f>
        <v>7.8420172827144629E-5</v>
      </c>
      <c r="J140" s="7"/>
      <c r="K140" s="7"/>
      <c r="L140" t="s">
        <v>58</v>
      </c>
    </row>
    <row r="141" spans="1:13" x14ac:dyDescent="0.25">
      <c r="A141" s="1" t="s">
        <v>49</v>
      </c>
      <c r="B141" s="1" t="s">
        <v>37</v>
      </c>
      <c r="C141" t="s">
        <v>7</v>
      </c>
      <c r="D141" s="1">
        <v>2009</v>
      </c>
      <c r="E141">
        <v>1071</v>
      </c>
      <c r="F141">
        <v>2404</v>
      </c>
      <c r="G141" s="6">
        <f>Table1[Occurances]/Table1[N]</f>
        <v>0.44550748752079866</v>
      </c>
      <c r="H141" s="6">
        <f>Table1[[#This Row],[Prev/Inc Rate]]</f>
        <v>0.44550748752079866</v>
      </c>
      <c r="I141" s="6">
        <f>(Table1[[#This Row],[Prev/Inc Rate]]*(1-Table1[[#This Row],[Prev/Inc Rate]]))/Table1[[#This Row],[N]]</f>
        <v>1.0275813896992681E-4</v>
      </c>
      <c r="J141" s="7"/>
      <c r="K141" s="7"/>
      <c r="L141" t="s">
        <v>58</v>
      </c>
    </row>
    <row r="142" spans="1:13" x14ac:dyDescent="0.25">
      <c r="A142" s="1" t="s">
        <v>49</v>
      </c>
      <c r="B142" s="1" t="s">
        <v>37</v>
      </c>
      <c r="C142" t="s">
        <v>8</v>
      </c>
      <c r="D142" s="1">
        <v>2009</v>
      </c>
      <c r="E142">
        <v>778</v>
      </c>
      <c r="F142">
        <v>2075</v>
      </c>
      <c r="G142" s="6">
        <f>Table1[Occurances]/Table1[N]</f>
        <v>0.37493975903614457</v>
      </c>
      <c r="H142" s="6">
        <f>Table1[[#This Row],[Prev/Inc Rate]]</f>
        <v>0.37493975903614457</v>
      </c>
      <c r="I142" s="6">
        <f>(Table1[[#This Row],[Prev/Inc Rate]]*(1-Table1[[#This Row],[Prev/Inc Rate]]))/Table1[[#This Row],[N]]</f>
        <v>1.1294454753256021E-4</v>
      </c>
      <c r="J142" s="7"/>
      <c r="K142" s="7"/>
      <c r="L142" t="s">
        <v>58</v>
      </c>
    </row>
    <row r="143" spans="1:13" x14ac:dyDescent="0.25">
      <c r="A143" s="1" t="s">
        <v>49</v>
      </c>
      <c r="B143" s="1" t="s">
        <v>37</v>
      </c>
      <c r="C143" t="s">
        <v>9</v>
      </c>
      <c r="D143" s="1">
        <v>2009</v>
      </c>
      <c r="E143">
        <v>495</v>
      </c>
      <c r="F143">
        <v>1829</v>
      </c>
      <c r="G143" s="6">
        <f>Table1[Occurances]/Table1[N]</f>
        <v>0.27063969382176051</v>
      </c>
      <c r="H143" s="6">
        <f>Table1[[#This Row],[Prev/Inc Rate]]</f>
        <v>0.27063969382176051</v>
      </c>
      <c r="I143" s="6">
        <f>(Table1[[#This Row],[Prev/Inc Rate]]*(1-Table1[[#This Row],[Prev/Inc Rate]]))/Table1[[#This Row],[N]]</f>
        <v>1.0792446689438175E-4</v>
      </c>
      <c r="J143" s="7"/>
      <c r="K143" s="7"/>
      <c r="L143" t="s">
        <v>58</v>
      </c>
    </row>
    <row r="144" spans="1:13" ht="165" x14ac:dyDescent="0.25">
      <c r="A144" t="s">
        <v>53</v>
      </c>
      <c r="B144" s="9" t="s">
        <v>55</v>
      </c>
      <c r="C144" t="s">
        <v>51</v>
      </c>
      <c r="D144">
        <v>2002</v>
      </c>
      <c r="E144">
        <v>36</v>
      </c>
      <c r="F144">
        <v>48</v>
      </c>
      <c r="G144" s="6">
        <f>Table1[Occurances]/Table1[N]</f>
        <v>0.75</v>
      </c>
      <c r="H144" s="6">
        <f>Table1[[#This Row],[Prev/Inc Rate]]</f>
        <v>0.75</v>
      </c>
      <c r="I144" s="6">
        <f>(Table1[[#This Row],[Prev/Inc Rate]]*(1-Table1[[#This Row],[Prev/Inc Rate]]))/Table1[[#This Row],[N]]</f>
        <v>3.90625E-3</v>
      </c>
      <c r="J144" s="7"/>
      <c r="K144" s="7"/>
      <c r="L144" t="s">
        <v>58</v>
      </c>
      <c r="M144" s="14" t="s">
        <v>74</v>
      </c>
    </row>
    <row r="145" spans="1:12" x14ac:dyDescent="0.25">
      <c r="A145" t="s">
        <v>53</v>
      </c>
      <c r="B145" s="1" t="s">
        <v>56</v>
      </c>
      <c r="C145" t="s">
        <v>4</v>
      </c>
      <c r="D145">
        <v>2002</v>
      </c>
      <c r="E145">
        <v>134</v>
      </c>
      <c r="F145">
        <v>221</v>
      </c>
      <c r="G145" s="6">
        <f>Table1[Occurances]/Table1[N]</f>
        <v>0.60633484162895923</v>
      </c>
      <c r="H145" s="6">
        <f>Table1[[#This Row],[Prev/Inc Rate]]</f>
        <v>0.60633484162895923</v>
      </c>
      <c r="I145" s="6">
        <f>(Table1[[#This Row],[Prev/Inc Rate]]*(1-Table1[[#This Row],[Prev/Inc Rate]]))/Table1[[#This Row],[N]]</f>
        <v>1.0800583776278015E-3</v>
      </c>
      <c r="J145" s="7"/>
      <c r="K145" s="7"/>
      <c r="L145" t="s">
        <v>58</v>
      </c>
    </row>
    <row r="146" spans="1:12" x14ac:dyDescent="0.25">
      <c r="A146" t="s">
        <v>53</v>
      </c>
      <c r="B146" s="1" t="s">
        <v>56</v>
      </c>
      <c r="C146" t="s">
        <v>5</v>
      </c>
      <c r="D146">
        <v>2002</v>
      </c>
      <c r="E146">
        <v>145</v>
      </c>
      <c r="F146">
        <v>243</v>
      </c>
      <c r="G146" s="6">
        <f>Table1[Occurances]/Table1[N]</f>
        <v>0.5967078189300411</v>
      </c>
      <c r="H146" s="6">
        <f>Table1[[#This Row],[Prev/Inc Rate]]</f>
        <v>0.5967078189300411</v>
      </c>
      <c r="I146" s="6">
        <f>(Table1[[#This Row],[Prev/Inc Rate]]*(1-Table1[[#This Row],[Prev/Inc Rate]]))/Table1[[#This Row],[N]]</f>
        <v>9.9031933233660239E-4</v>
      </c>
      <c r="J146" s="7"/>
      <c r="K146" s="7"/>
      <c r="L146" t="s">
        <v>58</v>
      </c>
    </row>
    <row r="147" spans="1:12" x14ac:dyDescent="0.25">
      <c r="A147" t="s">
        <v>53</v>
      </c>
      <c r="B147" s="1" t="s">
        <v>56</v>
      </c>
      <c r="C147" t="s">
        <v>6</v>
      </c>
      <c r="D147">
        <v>2002</v>
      </c>
      <c r="E147">
        <v>96</v>
      </c>
      <c r="F147">
        <v>175</v>
      </c>
      <c r="G147" s="6">
        <f>Table1[Occurances]/Table1[N]</f>
        <v>0.5485714285714286</v>
      </c>
      <c r="H147" s="6">
        <f>Table1[[#This Row],[Prev/Inc Rate]]</f>
        <v>0.5485714285714286</v>
      </c>
      <c r="I147" s="6">
        <f>(Table1[[#This Row],[Prev/Inc Rate]]*(1-Table1[[#This Row],[Prev/Inc Rate]]))/Table1[[#This Row],[N]]</f>
        <v>1.4150903790087464E-3</v>
      </c>
      <c r="J147" s="7"/>
      <c r="K147" s="7"/>
      <c r="L147" t="s">
        <v>58</v>
      </c>
    </row>
    <row r="148" spans="1:12" x14ac:dyDescent="0.25">
      <c r="A148" t="s">
        <v>53</v>
      </c>
      <c r="B148" s="1" t="s">
        <v>56</v>
      </c>
      <c r="C148" t="s">
        <v>7</v>
      </c>
      <c r="D148">
        <v>2002</v>
      </c>
      <c r="E148">
        <v>189</v>
      </c>
      <c r="F148">
        <v>407</v>
      </c>
      <c r="G148" s="6">
        <f>Table1[Occurances]/Table1[N]</f>
        <v>0.46437346437346438</v>
      </c>
      <c r="H148" s="6">
        <f>Table1[[#This Row],[Prev/Inc Rate]]</f>
        <v>0.46437346437346438</v>
      </c>
      <c r="I148" s="6">
        <f>(Table1[[#This Row],[Prev/Inc Rate]]*(1-Table1[[#This Row],[Prev/Inc Rate]]))/Table1[[#This Row],[N]]</f>
        <v>6.1113206378194394E-4</v>
      </c>
      <c r="J148" s="7"/>
      <c r="K148" s="7"/>
      <c r="L148" t="s">
        <v>58</v>
      </c>
    </row>
    <row r="149" spans="1:12" x14ac:dyDescent="0.25">
      <c r="A149" t="s">
        <v>53</v>
      </c>
      <c r="B149" s="1" t="s">
        <v>56</v>
      </c>
      <c r="C149" t="s">
        <v>8</v>
      </c>
      <c r="D149">
        <v>2002</v>
      </c>
      <c r="E149">
        <v>62</v>
      </c>
      <c r="F149">
        <v>147</v>
      </c>
      <c r="G149" s="6">
        <f>Table1[Occurances]/Table1[N]</f>
        <v>0.42176870748299322</v>
      </c>
      <c r="H149" s="6">
        <f>Table1[[#This Row],[Prev/Inc Rate]]</f>
        <v>0.42176870748299322</v>
      </c>
      <c r="I149" s="6">
        <f>(Table1[[#This Row],[Prev/Inc Rate]]*(1-Table1[[#This Row],[Prev/Inc Rate]]))/Table1[[#This Row],[N]]</f>
        <v>1.6590466998035274E-3</v>
      </c>
      <c r="J149" s="7"/>
      <c r="K149" s="7"/>
      <c r="L149" t="s">
        <v>58</v>
      </c>
    </row>
    <row r="150" spans="1:12" x14ac:dyDescent="0.25">
      <c r="A150" t="s">
        <v>53</v>
      </c>
      <c r="B150" s="1" t="s">
        <v>56</v>
      </c>
      <c r="C150" t="s">
        <v>9</v>
      </c>
      <c r="D150">
        <v>2002</v>
      </c>
      <c r="E150">
        <v>33</v>
      </c>
      <c r="F150">
        <v>76</v>
      </c>
      <c r="G150" s="6">
        <f>Table1[Occurances]/Table1[N]</f>
        <v>0.43421052631578949</v>
      </c>
      <c r="H150" s="6">
        <f>Table1[[#This Row],[Prev/Inc Rate]]</f>
        <v>0.43421052631578949</v>
      </c>
      <c r="I150" s="6">
        <f>(Table1[[#This Row],[Prev/Inc Rate]]*(1-Table1[[#This Row],[Prev/Inc Rate]]))/Table1[[#This Row],[N]]</f>
        <v>3.2325229625309814E-3</v>
      </c>
      <c r="J150" s="7"/>
      <c r="K150" s="7"/>
      <c r="L150" t="s">
        <v>58</v>
      </c>
    </row>
    <row r="151" spans="1:12" x14ac:dyDescent="0.25">
      <c r="A151" t="s">
        <v>53</v>
      </c>
      <c r="B151" s="1" t="s">
        <v>56</v>
      </c>
      <c r="C151" t="s">
        <v>10</v>
      </c>
      <c r="D151">
        <v>2002</v>
      </c>
      <c r="E151">
        <v>15</v>
      </c>
      <c r="F151">
        <v>28</v>
      </c>
      <c r="G151" s="6">
        <f>Table1[Occurances]/Table1[N]</f>
        <v>0.5357142857142857</v>
      </c>
      <c r="H151" s="6">
        <f>Table1[[#This Row],[Prev/Inc Rate]]</f>
        <v>0.5357142857142857</v>
      </c>
      <c r="I151" s="6">
        <f>(Table1[[#This Row],[Prev/Inc Rate]]*(1-Table1[[#This Row],[Prev/Inc Rate]]))/Table1[[#This Row],[N]]</f>
        <v>8.88301749271137E-3</v>
      </c>
      <c r="J151" s="7"/>
      <c r="K151" s="7"/>
      <c r="L151" t="s">
        <v>58</v>
      </c>
    </row>
    <row r="152" spans="1:12" x14ac:dyDescent="0.25">
      <c r="A152" t="s">
        <v>53</v>
      </c>
      <c r="B152" s="1" t="s">
        <v>56</v>
      </c>
      <c r="C152" t="s">
        <v>52</v>
      </c>
      <c r="D152">
        <v>2002</v>
      </c>
      <c r="E152">
        <v>9</v>
      </c>
      <c r="F152">
        <v>26</v>
      </c>
      <c r="G152" s="6">
        <f>Table1[Occurances]/Table1[N]</f>
        <v>0.34615384615384615</v>
      </c>
      <c r="H152" s="6">
        <f>Table1[[#This Row],[Prev/Inc Rate]]</f>
        <v>0.34615384615384615</v>
      </c>
      <c r="I152" s="6">
        <f>(Table1[[#This Row],[Prev/Inc Rate]]*(1-Table1[[#This Row],[Prev/Inc Rate]]))/Table1[[#This Row],[N]]</f>
        <v>8.7050523441055978E-3</v>
      </c>
      <c r="J152" s="7"/>
      <c r="K152" s="7"/>
      <c r="L152" t="s">
        <v>58</v>
      </c>
    </row>
    <row r="153" spans="1:12" x14ac:dyDescent="0.25">
      <c r="A153" t="s">
        <v>54</v>
      </c>
      <c r="B153" s="1" t="s">
        <v>56</v>
      </c>
      <c r="C153" t="s">
        <v>51</v>
      </c>
      <c r="D153">
        <v>2002</v>
      </c>
      <c r="E153">
        <v>115</v>
      </c>
      <c r="F153">
        <v>191</v>
      </c>
      <c r="G153" s="6">
        <f>Table1[Occurances]/Table1[N]</f>
        <v>0.60209424083769636</v>
      </c>
      <c r="H153" s="6">
        <f>Table1[[#This Row],[Prev/Inc Rate]]</f>
        <v>0.60209424083769636</v>
      </c>
      <c r="I153" s="6">
        <f>(Table1[[#This Row],[Prev/Inc Rate]]*(1-Table1[[#This Row],[Prev/Inc Rate]]))/Table1[[#This Row],[N]]</f>
        <v>1.2543286177370389E-3</v>
      </c>
      <c r="J153" s="7"/>
      <c r="K153" s="7"/>
      <c r="L153" t="s">
        <v>58</v>
      </c>
    </row>
    <row r="154" spans="1:12" x14ac:dyDescent="0.25">
      <c r="A154" t="s">
        <v>54</v>
      </c>
      <c r="B154" s="1" t="s">
        <v>56</v>
      </c>
      <c r="C154" t="s">
        <v>4</v>
      </c>
      <c r="D154">
        <v>2002</v>
      </c>
      <c r="E154">
        <v>261</v>
      </c>
      <c r="F154">
        <v>693</v>
      </c>
      <c r="G154" s="6">
        <f>Table1[Occurances]/Table1[N]</f>
        <v>0.37662337662337664</v>
      </c>
      <c r="H154" s="6">
        <f>Table1[[#This Row],[Prev/Inc Rate]]</f>
        <v>0.37662337662337664</v>
      </c>
      <c r="I154" s="6">
        <f>(Table1[[#This Row],[Prev/Inc Rate]]*(1-Table1[[#This Row],[Prev/Inc Rate]]))/Table1[[#This Row],[N]]</f>
        <v>3.3878529408972992E-4</v>
      </c>
      <c r="J154" s="7"/>
      <c r="K154" s="7"/>
      <c r="L154" t="s">
        <v>58</v>
      </c>
    </row>
    <row r="155" spans="1:12" x14ac:dyDescent="0.25">
      <c r="A155" t="s">
        <v>54</v>
      </c>
      <c r="B155" s="1" t="s">
        <v>56</v>
      </c>
      <c r="C155" t="s">
        <v>5</v>
      </c>
      <c r="D155">
        <v>2002</v>
      </c>
      <c r="E155">
        <v>158</v>
      </c>
      <c r="F155">
        <v>662</v>
      </c>
      <c r="G155" s="6">
        <f>Table1[Occurances]/Table1[N]</f>
        <v>0.23867069486404835</v>
      </c>
      <c r="H155" s="6">
        <f>Table1[[#This Row],[Prev/Inc Rate]]</f>
        <v>0.23867069486404835</v>
      </c>
      <c r="I155" s="6">
        <f>(Table1[[#This Row],[Prev/Inc Rate]]*(1-Table1[[#This Row],[Prev/Inc Rate]]))/Table1[[#This Row],[N]]</f>
        <v>2.7448186446701005E-4</v>
      </c>
      <c r="J155" s="7"/>
      <c r="K155" s="7"/>
      <c r="L155" t="s">
        <v>58</v>
      </c>
    </row>
    <row r="156" spans="1:12" x14ac:dyDescent="0.25">
      <c r="A156" t="s">
        <v>54</v>
      </c>
      <c r="B156" s="1" t="s">
        <v>56</v>
      </c>
      <c r="C156" t="s">
        <v>6</v>
      </c>
      <c r="D156">
        <v>2002</v>
      </c>
      <c r="E156">
        <v>135</v>
      </c>
      <c r="F156">
        <v>666</v>
      </c>
      <c r="G156" s="6">
        <f>Table1[Occurances]/Table1[N]</f>
        <v>0.20270270270270271</v>
      </c>
      <c r="H156" s="6">
        <f>Table1[[#This Row],[Prev/Inc Rate]]</f>
        <v>0.20270270270270271</v>
      </c>
      <c r="I156" s="6">
        <f>(Table1[[#This Row],[Prev/Inc Rate]]*(1-Table1[[#This Row],[Prev/Inc Rate]]))/Table1[[#This Row],[N]]</f>
        <v>2.4266413966925288E-4</v>
      </c>
      <c r="J156" s="7"/>
      <c r="K156" s="7"/>
      <c r="L156" t="s">
        <v>58</v>
      </c>
    </row>
    <row r="157" spans="1:12" x14ac:dyDescent="0.25">
      <c r="A157" t="s">
        <v>54</v>
      </c>
      <c r="B157" s="1" t="s">
        <v>56</v>
      </c>
      <c r="C157" t="s">
        <v>7</v>
      </c>
      <c r="D157">
        <v>2002</v>
      </c>
      <c r="E157">
        <v>439</v>
      </c>
      <c r="F157">
        <v>2272</v>
      </c>
      <c r="G157" s="6">
        <f>Table1[Occurances]/Table1[N]</f>
        <v>0.1932218309859155</v>
      </c>
      <c r="H157" s="6">
        <f>Table1[[#This Row],[Prev/Inc Rate]]</f>
        <v>0.1932218309859155</v>
      </c>
      <c r="I157" s="6">
        <f>(Table1[[#This Row],[Prev/Inc Rate]]*(1-Table1[[#This Row],[Prev/Inc Rate]]))/Table1[[#This Row],[N]]</f>
        <v>6.8612304144527204E-5</v>
      </c>
      <c r="J157" s="7"/>
      <c r="K157" s="7"/>
      <c r="L157" t="s">
        <v>58</v>
      </c>
    </row>
    <row r="158" spans="1:12" x14ac:dyDescent="0.25">
      <c r="A158" t="s">
        <v>54</v>
      </c>
      <c r="B158" s="1" t="s">
        <v>56</v>
      </c>
      <c r="C158" t="s">
        <v>8</v>
      </c>
      <c r="D158">
        <v>2002</v>
      </c>
      <c r="E158">
        <v>247</v>
      </c>
      <c r="F158">
        <v>1400</v>
      </c>
      <c r="G158" s="6">
        <f>Table1[Occurances]/Table1[N]</f>
        <v>0.17642857142857143</v>
      </c>
      <c r="H158" s="6">
        <f>Table1[[#This Row],[Prev/Inc Rate]]</f>
        <v>0.17642857142857143</v>
      </c>
      <c r="I158" s="6">
        <f>(Table1[[#This Row],[Prev/Inc Rate]]*(1-Table1[[#This Row],[Prev/Inc Rate]]))/Table1[[#This Row],[N]]</f>
        <v>1.0378680758017493E-4</v>
      </c>
      <c r="J158" s="7"/>
      <c r="K158" s="7"/>
      <c r="L158" t="s">
        <v>58</v>
      </c>
    </row>
    <row r="159" spans="1:12" x14ac:dyDescent="0.25">
      <c r="A159" t="s">
        <v>54</v>
      </c>
      <c r="B159" s="1" t="s">
        <v>56</v>
      </c>
      <c r="C159" t="s">
        <v>9</v>
      </c>
      <c r="D159">
        <v>2002</v>
      </c>
      <c r="E159">
        <v>130</v>
      </c>
      <c r="F159">
        <v>982</v>
      </c>
      <c r="G159" s="6">
        <f>Table1[Occurances]/Table1[N]</f>
        <v>0.13238289205702647</v>
      </c>
      <c r="H159" s="6">
        <f>Table1[[#This Row],[Prev/Inc Rate]]</f>
        <v>0.13238289205702647</v>
      </c>
      <c r="I159" s="6">
        <f>(Table1[[#This Row],[Prev/Inc Rate]]*(1-Table1[[#This Row],[Prev/Inc Rate]]))/Table1[[#This Row],[N]]</f>
        <v>1.1696299587336471E-4</v>
      </c>
      <c r="J159" s="7"/>
      <c r="K159" s="7"/>
      <c r="L159" t="s">
        <v>58</v>
      </c>
    </row>
    <row r="160" spans="1:12" x14ac:dyDescent="0.25">
      <c r="A160" t="s">
        <v>54</v>
      </c>
      <c r="B160" s="1" t="s">
        <v>56</v>
      </c>
      <c r="C160" t="s">
        <v>10</v>
      </c>
      <c r="D160">
        <v>2002</v>
      </c>
      <c r="E160">
        <v>102</v>
      </c>
      <c r="F160">
        <v>617</v>
      </c>
      <c r="G160" s="6">
        <f>Table1[Occurances]/Table1[N]</f>
        <v>0.16531604538087522</v>
      </c>
      <c r="H160" s="6">
        <f>Table1[[#This Row],[Prev/Inc Rate]]</f>
        <v>0.16531604538087522</v>
      </c>
      <c r="I160" s="6">
        <f>(Table1[[#This Row],[Prev/Inc Rate]]*(1-Table1[[#This Row],[Prev/Inc Rate]]))/Table1[[#This Row],[N]]</f>
        <v>2.2364124881767201E-4</v>
      </c>
      <c r="J160" s="7"/>
      <c r="K160" s="7"/>
      <c r="L160" t="s">
        <v>58</v>
      </c>
    </row>
    <row r="161" spans="1:13" x14ac:dyDescent="0.25">
      <c r="A161" t="s">
        <v>54</v>
      </c>
      <c r="B161" s="1" t="s">
        <v>56</v>
      </c>
      <c r="C161" t="s">
        <v>52</v>
      </c>
      <c r="D161">
        <v>2002</v>
      </c>
      <c r="E161">
        <v>83</v>
      </c>
      <c r="F161">
        <v>567</v>
      </c>
      <c r="G161" s="6">
        <f>Table1[Occurances]/Table1[N]</f>
        <v>0.14638447971781304</v>
      </c>
      <c r="H161" s="6">
        <f>Table1[[#This Row],[Prev/Inc Rate]]</f>
        <v>0.14638447971781304</v>
      </c>
      <c r="I161" s="6">
        <f>(Table1[[#This Row],[Prev/Inc Rate]]*(1-Table1[[#This Row],[Prev/Inc Rate]]))/Table1[[#This Row],[N]]</f>
        <v>2.2038106493043775E-4</v>
      </c>
      <c r="J161" s="7"/>
      <c r="K161" s="7"/>
      <c r="L161" t="s">
        <v>58</v>
      </c>
    </row>
    <row r="162" spans="1:13" ht="165" x14ac:dyDescent="0.25">
      <c r="A162" s="1" t="s">
        <v>70</v>
      </c>
      <c r="B162" s="1" t="s">
        <v>75</v>
      </c>
      <c r="C162" s="2" t="s">
        <v>65</v>
      </c>
      <c r="D162" s="1">
        <v>2011</v>
      </c>
      <c r="E162" s="1">
        <v>2</v>
      </c>
      <c r="F162" s="10">
        <v>2093587</v>
      </c>
      <c r="G162" s="6">
        <f>(E162/F162)*100000</f>
        <v>9.5529825127878623E-2</v>
      </c>
      <c r="H162" s="1">
        <f>G162</f>
        <v>9.5529825127878623E-2</v>
      </c>
      <c r="I162" s="6">
        <f>H162</f>
        <v>9.5529825127878623E-2</v>
      </c>
      <c r="J162" s="7"/>
      <c r="K162" s="7"/>
      <c r="L162" t="s">
        <v>0</v>
      </c>
      <c r="M162" s="14" t="s">
        <v>92</v>
      </c>
    </row>
    <row r="163" spans="1:13" x14ac:dyDescent="0.25">
      <c r="A163" s="1" t="s">
        <v>70</v>
      </c>
      <c r="B163" s="1" t="s">
        <v>75</v>
      </c>
      <c r="C163" s="2" t="s">
        <v>13</v>
      </c>
      <c r="D163" s="1">
        <v>2011</v>
      </c>
      <c r="E163" s="1">
        <v>5</v>
      </c>
      <c r="F163" s="10">
        <v>2240191</v>
      </c>
      <c r="G163" s="6">
        <f t="shared" ref="G163:G174" si="0">(E163/F163)*100000</f>
        <v>0.22319525433322426</v>
      </c>
      <c r="H163" s="1">
        <f t="shared" ref="H163:H175" si="1">G163</f>
        <v>0.22319525433322426</v>
      </c>
      <c r="I163" s="6">
        <f t="shared" ref="I163:I174" si="2">H163</f>
        <v>0.22319525433322426</v>
      </c>
      <c r="J163" s="7"/>
      <c r="K163" s="7"/>
      <c r="L163" t="s">
        <v>0</v>
      </c>
    </row>
    <row r="164" spans="1:13" x14ac:dyDescent="0.25">
      <c r="A164" s="1" t="s">
        <v>70</v>
      </c>
      <c r="B164" s="1" t="s">
        <v>75</v>
      </c>
      <c r="C164" s="2" t="s">
        <v>14</v>
      </c>
      <c r="D164" s="1">
        <v>2011</v>
      </c>
      <c r="E164" s="1">
        <v>92</v>
      </c>
      <c r="F164" s="10">
        <v>2073048</v>
      </c>
      <c r="G164" s="6">
        <f t="shared" si="0"/>
        <v>4.4379097830826879</v>
      </c>
      <c r="H164" s="1">
        <f t="shared" si="1"/>
        <v>4.4379097830826879</v>
      </c>
      <c r="I164" s="6">
        <f t="shared" si="2"/>
        <v>4.4379097830826879</v>
      </c>
      <c r="J164" s="7"/>
      <c r="K164" s="7"/>
      <c r="L164" t="s">
        <v>0</v>
      </c>
    </row>
    <row r="165" spans="1:13" x14ac:dyDescent="0.25">
      <c r="A165" s="1" t="s">
        <v>70</v>
      </c>
      <c r="B165" s="1" t="s">
        <v>75</v>
      </c>
      <c r="C165" s="2" t="s">
        <v>15</v>
      </c>
      <c r="D165" s="1">
        <v>2011</v>
      </c>
      <c r="E165" s="12">
        <v>265</v>
      </c>
      <c r="F165" s="10">
        <v>1600692</v>
      </c>
      <c r="G165" s="6">
        <f t="shared" si="0"/>
        <v>16.555339815529784</v>
      </c>
      <c r="H165" s="1">
        <f t="shared" si="1"/>
        <v>16.555339815529784</v>
      </c>
      <c r="I165" s="6">
        <f t="shared" si="2"/>
        <v>16.555339815529784</v>
      </c>
      <c r="J165" s="7"/>
      <c r="K165" s="7"/>
      <c r="L165" t="s">
        <v>0</v>
      </c>
    </row>
    <row r="166" spans="1:13" x14ac:dyDescent="0.25">
      <c r="A166" s="1" t="s">
        <v>70</v>
      </c>
      <c r="B166" s="1" t="s">
        <v>75</v>
      </c>
      <c r="C166" s="2" t="s">
        <v>16</v>
      </c>
      <c r="D166" s="1">
        <v>2011</v>
      </c>
      <c r="E166" s="12">
        <v>445</v>
      </c>
      <c r="F166" s="10">
        <v>1356618</v>
      </c>
      <c r="G166" s="6">
        <f t="shared" si="0"/>
        <v>32.802159487785069</v>
      </c>
      <c r="H166" s="1">
        <f t="shared" si="1"/>
        <v>32.802159487785069</v>
      </c>
      <c r="I166" s="6">
        <f t="shared" si="2"/>
        <v>32.802159487785069</v>
      </c>
      <c r="J166" s="7"/>
      <c r="K166" s="7"/>
      <c r="L166" t="s">
        <v>0</v>
      </c>
    </row>
    <row r="167" spans="1:13" x14ac:dyDescent="0.25">
      <c r="A167" s="1" t="s">
        <v>70</v>
      </c>
      <c r="B167" s="1" t="s">
        <v>75</v>
      </c>
      <c r="C167" s="2" t="s">
        <v>17</v>
      </c>
      <c r="D167" s="1">
        <v>2011</v>
      </c>
      <c r="E167" s="12">
        <v>535</v>
      </c>
      <c r="F167" s="10">
        <v>1143034</v>
      </c>
      <c r="G167" s="6">
        <f t="shared" si="0"/>
        <v>46.805256886496814</v>
      </c>
      <c r="H167" s="1">
        <f t="shared" si="1"/>
        <v>46.805256886496814</v>
      </c>
      <c r="I167" s="6">
        <f t="shared" si="2"/>
        <v>46.805256886496814</v>
      </c>
      <c r="J167" s="7"/>
      <c r="K167" s="7"/>
      <c r="L167" t="s">
        <v>0</v>
      </c>
    </row>
    <row r="168" spans="1:13" x14ac:dyDescent="0.25">
      <c r="A168" s="1" t="s">
        <v>70</v>
      </c>
      <c r="B168" s="1" t="s">
        <v>75</v>
      </c>
      <c r="C168" s="2" t="s">
        <v>18</v>
      </c>
      <c r="D168" s="1">
        <v>2011</v>
      </c>
      <c r="E168" s="12">
        <v>555</v>
      </c>
      <c r="F168" s="10">
        <v>1047384</v>
      </c>
      <c r="G168" s="6">
        <f t="shared" si="0"/>
        <v>52.98916156825004</v>
      </c>
      <c r="H168" s="1">
        <f t="shared" si="1"/>
        <v>52.98916156825004</v>
      </c>
      <c r="I168" s="6">
        <f t="shared" si="2"/>
        <v>52.98916156825004</v>
      </c>
      <c r="J168" s="7"/>
      <c r="K168" s="7"/>
      <c r="L168" t="s">
        <v>0</v>
      </c>
    </row>
    <row r="169" spans="1:13" x14ac:dyDescent="0.25">
      <c r="A169" s="1" t="s">
        <v>70</v>
      </c>
      <c r="B169" s="1" t="s">
        <v>75</v>
      </c>
      <c r="C169" s="2" t="s">
        <v>19</v>
      </c>
      <c r="D169" s="1">
        <v>2011</v>
      </c>
      <c r="E169" s="12">
        <v>483</v>
      </c>
      <c r="F169" s="10">
        <v>861535</v>
      </c>
      <c r="G169" s="6">
        <f t="shared" si="0"/>
        <v>56.062725252021096</v>
      </c>
      <c r="H169" s="1">
        <f t="shared" si="1"/>
        <v>56.062725252021096</v>
      </c>
      <c r="I169" s="6">
        <f t="shared" si="2"/>
        <v>56.062725252021096</v>
      </c>
      <c r="J169" s="7"/>
      <c r="K169" s="7"/>
      <c r="L169" t="s">
        <v>0</v>
      </c>
    </row>
    <row r="170" spans="1:13" x14ac:dyDescent="0.25">
      <c r="A170" s="1" t="s">
        <v>70</v>
      </c>
      <c r="B170" s="1" t="s">
        <v>75</v>
      </c>
      <c r="C170" s="2" t="s">
        <v>20</v>
      </c>
      <c r="D170" s="1">
        <v>2011</v>
      </c>
      <c r="E170" s="12">
        <v>434</v>
      </c>
      <c r="F170" s="10">
        <v>690365</v>
      </c>
      <c r="G170" s="6">
        <f t="shared" si="0"/>
        <v>62.865295894200898</v>
      </c>
      <c r="H170" s="1">
        <f t="shared" si="1"/>
        <v>62.865295894200898</v>
      </c>
      <c r="I170" s="6">
        <f t="shared" si="2"/>
        <v>62.865295894200898</v>
      </c>
      <c r="J170" s="7"/>
      <c r="K170" s="7"/>
      <c r="L170" t="s">
        <v>0</v>
      </c>
    </row>
    <row r="171" spans="1:13" x14ac:dyDescent="0.25">
      <c r="A171" s="1" t="s">
        <v>70</v>
      </c>
      <c r="B171" s="1" t="s">
        <v>75</v>
      </c>
      <c r="C171" s="2" t="s">
        <v>66</v>
      </c>
      <c r="D171" s="1">
        <v>2011</v>
      </c>
      <c r="E171" s="12">
        <v>362</v>
      </c>
      <c r="F171" s="10">
        <v>520367</v>
      </c>
      <c r="G171" s="6">
        <f t="shared" si="0"/>
        <v>69.566286870612473</v>
      </c>
      <c r="H171" s="1">
        <f t="shared" si="1"/>
        <v>69.566286870612473</v>
      </c>
      <c r="I171" s="6">
        <f t="shared" si="2"/>
        <v>69.566286870612473</v>
      </c>
      <c r="J171" s="7"/>
      <c r="K171" s="7"/>
      <c r="L171" t="s">
        <v>0</v>
      </c>
    </row>
    <row r="172" spans="1:13" x14ac:dyDescent="0.25">
      <c r="A172" s="1" t="s">
        <v>70</v>
      </c>
      <c r="B172" s="1" t="s">
        <v>75</v>
      </c>
      <c r="C172" s="1" t="s">
        <v>67</v>
      </c>
      <c r="D172" s="1">
        <v>2011</v>
      </c>
      <c r="E172" s="12">
        <v>302</v>
      </c>
      <c r="F172" s="10">
        <v>363204</v>
      </c>
      <c r="G172" s="6">
        <f t="shared" si="0"/>
        <v>83.148863999295173</v>
      </c>
      <c r="H172" s="1">
        <f t="shared" si="1"/>
        <v>83.148863999295173</v>
      </c>
      <c r="I172" s="6">
        <f t="shared" si="2"/>
        <v>83.148863999295173</v>
      </c>
      <c r="J172" s="7"/>
      <c r="K172" s="7"/>
      <c r="L172" t="s">
        <v>0</v>
      </c>
    </row>
    <row r="173" spans="1:13" x14ac:dyDescent="0.25">
      <c r="A173" s="1" t="s">
        <v>70</v>
      </c>
      <c r="B173" s="1" t="s">
        <v>75</v>
      </c>
      <c r="C173" s="1" t="s">
        <v>68</v>
      </c>
      <c r="D173" s="1">
        <v>2011</v>
      </c>
      <c r="E173" s="12">
        <v>253</v>
      </c>
      <c r="F173" s="10">
        <v>308451</v>
      </c>
      <c r="G173" s="6">
        <f t="shared" si="0"/>
        <v>82.022752398273951</v>
      </c>
      <c r="H173" s="1">
        <f t="shared" si="1"/>
        <v>82.022752398273951</v>
      </c>
      <c r="I173" s="6">
        <f t="shared" si="2"/>
        <v>82.022752398273951</v>
      </c>
      <c r="J173" s="7"/>
      <c r="K173" s="7"/>
      <c r="L173" t="s">
        <v>0</v>
      </c>
    </row>
    <row r="174" spans="1:13" x14ac:dyDescent="0.25">
      <c r="A174" s="1" t="s">
        <v>70</v>
      </c>
      <c r="B174" s="1" t="s">
        <v>75</v>
      </c>
      <c r="C174" s="1" t="s">
        <v>69</v>
      </c>
      <c r="D174" s="1">
        <v>2011</v>
      </c>
      <c r="E174" s="12">
        <v>133</v>
      </c>
      <c r="F174" s="10">
        <v>215415</v>
      </c>
      <c r="G174" s="6">
        <f t="shared" si="0"/>
        <v>61.741290068008261</v>
      </c>
      <c r="H174" s="1">
        <f t="shared" si="1"/>
        <v>61.741290068008261</v>
      </c>
      <c r="I174" s="6">
        <f t="shared" si="2"/>
        <v>61.741290068008261</v>
      </c>
      <c r="J174" s="7"/>
      <c r="K174" s="7"/>
      <c r="L174" t="s">
        <v>0</v>
      </c>
    </row>
    <row r="175" spans="1:13" ht="90" x14ac:dyDescent="0.25">
      <c r="A175" s="12" t="s">
        <v>79</v>
      </c>
      <c r="B175" s="12" t="s">
        <v>78</v>
      </c>
      <c r="C175" s="12" t="s">
        <v>77</v>
      </c>
      <c r="D175" s="12">
        <v>2011</v>
      </c>
      <c r="E175" s="12"/>
      <c r="F175" s="11"/>
      <c r="G175" s="6">
        <f>0.531+0.198+0.219</f>
        <v>0.94800000000000006</v>
      </c>
      <c r="H175" s="13">
        <f t="shared" si="1"/>
        <v>0.94800000000000006</v>
      </c>
      <c r="I175" s="6">
        <f>(H175*(1-H175))/2402</f>
        <v>2.0522897585345521E-5</v>
      </c>
      <c r="J175" s="7"/>
      <c r="K175" s="7"/>
      <c r="L175" t="s">
        <v>0</v>
      </c>
      <c r="M175" s="8" t="s">
        <v>81</v>
      </c>
    </row>
    <row r="176" spans="1:13" x14ac:dyDescent="0.25">
      <c r="A176" s="12" t="s">
        <v>80</v>
      </c>
      <c r="B176" s="12" t="s">
        <v>78</v>
      </c>
      <c r="C176" s="12" t="s">
        <v>77</v>
      </c>
      <c r="D176" s="12">
        <v>2011</v>
      </c>
      <c r="E176" s="1"/>
      <c r="F176" s="4"/>
      <c r="G176" s="6">
        <v>5.1999999999999998E-2</v>
      </c>
      <c r="H176" s="13">
        <f>G176</f>
        <v>5.1999999999999998E-2</v>
      </c>
      <c r="I176" s="6">
        <f>(H176*(1-H176))/2402</f>
        <v>2.0522897585345542E-5</v>
      </c>
      <c r="J176" s="7"/>
      <c r="K176" s="7"/>
      <c r="L176" t="s">
        <v>0</v>
      </c>
      <c r="M176" s="8"/>
    </row>
    <row r="177" spans="1:24" ht="30" x14ac:dyDescent="0.25">
      <c r="A177" s="12" t="s">
        <v>83</v>
      </c>
      <c r="B177" s="12" t="s">
        <v>78</v>
      </c>
      <c r="C177" s="12" t="s">
        <v>77</v>
      </c>
      <c r="D177" s="12">
        <v>2011</v>
      </c>
      <c r="E177" s="1"/>
      <c r="F177" s="1"/>
      <c r="G177" s="6">
        <v>0.58199999999999996</v>
      </c>
      <c r="H177" s="13">
        <f t="shared" ref="H177:H182" si="3">G177</f>
        <v>0.58199999999999996</v>
      </c>
      <c r="I177" s="6">
        <f>(H177*(1-H177))/2221</f>
        <v>1.0953444394416931E-4</v>
      </c>
      <c r="J177" s="7"/>
      <c r="K177" s="7"/>
      <c r="L177" t="s">
        <v>0</v>
      </c>
      <c r="M177" s="8" t="s">
        <v>89</v>
      </c>
    </row>
    <row r="178" spans="1:24" x14ac:dyDescent="0.25">
      <c r="A178" s="12" t="s">
        <v>86</v>
      </c>
      <c r="B178" s="12" t="s">
        <v>78</v>
      </c>
      <c r="C178" s="12" t="s">
        <v>77</v>
      </c>
      <c r="D178" s="12">
        <v>2011</v>
      </c>
      <c r="E178" s="1"/>
      <c r="F178" s="1"/>
      <c r="G178" s="6">
        <v>0.41799999999999998</v>
      </c>
      <c r="H178" s="13">
        <f t="shared" si="3"/>
        <v>0.41799999999999998</v>
      </c>
      <c r="I178" s="6">
        <f>(H178*(1-H178))/2221</f>
        <v>1.0953444394416931E-4</v>
      </c>
      <c r="J178" s="7"/>
      <c r="K178" s="7"/>
      <c r="L178" t="s">
        <v>0</v>
      </c>
      <c r="M178" s="8"/>
    </row>
    <row r="179" spans="1:24" ht="30" x14ac:dyDescent="0.25">
      <c r="A179" s="12" t="s">
        <v>84</v>
      </c>
      <c r="B179" s="12" t="s">
        <v>78</v>
      </c>
      <c r="C179" s="12" t="s">
        <v>77</v>
      </c>
      <c r="D179" s="12">
        <v>2011</v>
      </c>
      <c r="E179" s="1"/>
      <c r="F179" s="1"/>
      <c r="G179" s="6">
        <v>0.67100000000000004</v>
      </c>
      <c r="H179" s="13">
        <f t="shared" si="3"/>
        <v>0.67100000000000004</v>
      </c>
      <c r="I179" s="6">
        <f>(H179*(1-H179))/299</f>
        <v>7.3832441471571896E-4</v>
      </c>
      <c r="J179" s="7"/>
      <c r="K179" s="7"/>
      <c r="L179" t="s">
        <v>0</v>
      </c>
      <c r="M179" s="8" t="s">
        <v>90</v>
      </c>
    </row>
    <row r="180" spans="1:24" x14ac:dyDescent="0.25">
      <c r="A180" s="12" t="s">
        <v>87</v>
      </c>
      <c r="B180" s="12" t="s">
        <v>78</v>
      </c>
      <c r="C180" s="12" t="s">
        <v>77</v>
      </c>
      <c r="D180" s="12">
        <v>2011</v>
      </c>
      <c r="E180" s="1"/>
      <c r="F180" s="1"/>
      <c r="G180" s="6">
        <v>0.32900000000000001</v>
      </c>
      <c r="H180" s="13">
        <f t="shared" si="3"/>
        <v>0.32900000000000001</v>
      </c>
      <c r="I180" s="6">
        <f>(H180*(1-H180))/299</f>
        <v>7.3832441471571907E-4</v>
      </c>
      <c r="J180" s="7"/>
      <c r="K180" s="7"/>
      <c r="L180" t="s">
        <v>0</v>
      </c>
      <c r="M180" s="8"/>
    </row>
    <row r="181" spans="1:24" ht="29.45" customHeight="1" x14ac:dyDescent="0.25">
      <c r="A181" s="12" t="s">
        <v>85</v>
      </c>
      <c r="B181" s="12" t="s">
        <v>78</v>
      </c>
      <c r="C181" s="12" t="s">
        <v>77</v>
      </c>
      <c r="D181" s="12">
        <v>2011</v>
      </c>
      <c r="E181" s="1"/>
      <c r="F181" s="1"/>
      <c r="G181" s="6">
        <v>0.82899999999999996</v>
      </c>
      <c r="H181" s="13">
        <f t="shared" si="3"/>
        <v>0.82899999999999996</v>
      </c>
      <c r="I181" s="6">
        <f>(H181*(1-H181))/185</f>
        <v>7.6626486486486495E-4</v>
      </c>
      <c r="J181" s="7"/>
      <c r="K181" s="7"/>
      <c r="L181" t="s">
        <v>0</v>
      </c>
      <c r="M181" s="8" t="s">
        <v>91</v>
      </c>
    </row>
    <row r="182" spans="1:24" ht="15" customHeight="1" x14ac:dyDescent="0.25">
      <c r="A182" s="12" t="s">
        <v>88</v>
      </c>
      <c r="B182" s="12" t="s">
        <v>78</v>
      </c>
      <c r="C182" s="12" t="s">
        <v>77</v>
      </c>
      <c r="D182" s="12">
        <v>2011</v>
      </c>
      <c r="G182" s="6">
        <v>0.17100000000000001</v>
      </c>
      <c r="H182" s="13">
        <f t="shared" si="3"/>
        <v>0.17100000000000001</v>
      </c>
      <c r="I182" s="6">
        <f>(H182*(1-H182))/185</f>
        <v>7.6626486486486485E-4</v>
      </c>
      <c r="L182" t="s">
        <v>0</v>
      </c>
      <c r="M182" s="8"/>
    </row>
    <row r="183" spans="1:24" ht="165.75" customHeight="1" x14ac:dyDescent="0.25">
      <c r="A183" s="15" t="s">
        <v>79</v>
      </c>
      <c r="B183" s="1" t="s">
        <v>75</v>
      </c>
      <c r="C183" s="12" t="s">
        <v>77</v>
      </c>
      <c r="D183" s="12">
        <v>2011</v>
      </c>
      <c r="G183" s="17">
        <f>1-G184</f>
        <v>0.85780595009985727</v>
      </c>
      <c r="H183" s="17">
        <f>G183</f>
        <v>0.85780595009985727</v>
      </c>
      <c r="I183">
        <f>(0.25^2)*SUM(U183:X183)</f>
        <v>9.5934786594766949E-5</v>
      </c>
      <c r="L183" t="s">
        <v>58</v>
      </c>
      <c r="M183" s="8" t="s">
        <v>93</v>
      </c>
      <c r="O183" s="27">
        <f>1-O184</f>
        <v>0.83819095477386929</v>
      </c>
      <c r="P183">
        <f>1-P184</f>
        <v>0.86764705882352933</v>
      </c>
      <c r="Q183">
        <f>1-Q184</f>
        <v>0.83299999999999996</v>
      </c>
      <c r="R183">
        <f>1-R184</f>
        <v>0.8923857868020304</v>
      </c>
      <c r="S183" s="28">
        <f>AVERAGE(O183:R183)</f>
        <v>0.85780595009985738</v>
      </c>
      <c r="U183">
        <f>(O183*(1-O183))/2000</f>
        <v>6.7813439054569349E-5</v>
      </c>
      <c r="V183">
        <f>(P183*(1-P183))/544</f>
        <v>2.1109492672501538E-4</v>
      </c>
      <c r="W183">
        <f>(Q183*(1-Q183))/181</f>
        <v>7.6856906077348074E-4</v>
      </c>
      <c r="X183">
        <f>(R183*(1-R183))/197</f>
        <v>4.874791589632058E-4</v>
      </c>
    </row>
    <row r="184" spans="1:24" x14ac:dyDescent="0.25">
      <c r="A184" s="15" t="s">
        <v>80</v>
      </c>
      <c r="B184" s="1" t="s">
        <v>75</v>
      </c>
      <c r="C184" s="12" t="s">
        <v>77</v>
      </c>
      <c r="D184" s="12">
        <v>2011</v>
      </c>
      <c r="G184" s="18">
        <v>0.14219404990014273</v>
      </c>
      <c r="H184" s="17">
        <f t="shared" ref="H184:H190" si="4">G184</f>
        <v>0.14219404990014273</v>
      </c>
      <c r="I184">
        <f>(0.25^2)*SUM(U184:X184)</f>
        <v>9.5934786594766935E-5</v>
      </c>
      <c r="L184" t="s">
        <v>58</v>
      </c>
      <c r="O184" s="25">
        <v>0.16180904522613065</v>
      </c>
      <c r="P184" s="19">
        <v>0.13235294117647067</v>
      </c>
      <c r="Q184" s="26">
        <v>0.16700000000000001</v>
      </c>
      <c r="R184" s="19">
        <v>0.10761421319796954</v>
      </c>
      <c r="S184" s="28">
        <f>AVERAGE(O184:R184)</f>
        <v>0.14219404990014273</v>
      </c>
      <c r="U184">
        <f>(O184*(1-O184))/2000</f>
        <v>6.7813439054569322E-5</v>
      </c>
      <c r="V184">
        <f>(P184*(1-P184))/544</f>
        <v>2.1109492672501538E-4</v>
      </c>
      <c r="W184">
        <f>(Q184*(1-Q184))/181</f>
        <v>7.6856906077348074E-4</v>
      </c>
      <c r="X184">
        <f>(R184*(1-R184))/197</f>
        <v>4.8747915896320553E-4</v>
      </c>
    </row>
    <row r="185" spans="1:24" ht="137.25" customHeight="1" x14ac:dyDescent="0.25">
      <c r="A185" s="15" t="s">
        <v>83</v>
      </c>
      <c r="B185" s="1" t="s">
        <v>75</v>
      </c>
      <c r="C185" s="12" t="s">
        <v>77</v>
      </c>
      <c r="D185" s="12">
        <v>2011</v>
      </c>
      <c r="G185" s="17">
        <f>1-G186</f>
        <v>0.46822135734532</v>
      </c>
      <c r="H185" s="17">
        <f t="shared" si="4"/>
        <v>0.46822135734532</v>
      </c>
      <c r="I185">
        <f>(0.5^2)*SUM(S185:T185)</f>
        <v>1.0483495851331361E-4</v>
      </c>
      <c r="L185" t="s">
        <v>58</v>
      </c>
      <c r="M185" s="8" t="s">
        <v>94</v>
      </c>
      <c r="O185">
        <f>1-O186</f>
        <v>0.46309999999999996</v>
      </c>
      <c r="P185">
        <f>1-P186</f>
        <v>0.47340000000000004</v>
      </c>
      <c r="Q185" s="20">
        <f>AVERAGE(O185:P185)</f>
        <v>0.46825</v>
      </c>
      <c r="S185">
        <f>(O185*(1-O185))/2000</f>
        <v>1.2431919499999999E-4</v>
      </c>
      <c r="T185">
        <f>(P185*(1-P185))/845</f>
        <v>2.9502063905325444E-4</v>
      </c>
    </row>
    <row r="186" spans="1:24" x14ac:dyDescent="0.25">
      <c r="A186" s="15" t="s">
        <v>86</v>
      </c>
      <c r="B186" s="1" t="s">
        <v>75</v>
      </c>
      <c r="C186" s="12" t="s">
        <v>77</v>
      </c>
      <c r="D186" s="12">
        <v>2011</v>
      </c>
      <c r="G186" s="17">
        <v>0.53177864265468</v>
      </c>
      <c r="H186" s="17">
        <f t="shared" si="4"/>
        <v>0.53177864265468</v>
      </c>
      <c r="I186">
        <f>(0.5^2)*SUM(S186:T186)</f>
        <v>1.0483495851331361E-4</v>
      </c>
      <c r="L186" t="s">
        <v>58</v>
      </c>
      <c r="O186">
        <v>0.53690000000000004</v>
      </c>
      <c r="P186" s="19">
        <v>0.52659999999999996</v>
      </c>
      <c r="Q186" s="20">
        <f>AVERAGE(O186:P186)</f>
        <v>0.53174999999999994</v>
      </c>
      <c r="S186">
        <f>(O186*(1-O186))/2000</f>
        <v>1.2431919499999999E-4</v>
      </c>
      <c r="T186">
        <f>(P186*(1-P186))/845</f>
        <v>2.9502063905325444E-4</v>
      </c>
    </row>
    <row r="187" spans="1:24" ht="108.75" customHeight="1" x14ac:dyDescent="0.25">
      <c r="A187" s="15" t="s">
        <v>84</v>
      </c>
      <c r="B187" s="1" t="s">
        <v>75</v>
      </c>
      <c r="C187" s="12" t="s">
        <v>77</v>
      </c>
      <c r="D187" s="12">
        <v>2011</v>
      </c>
      <c r="G187" s="17">
        <f>1-G188</f>
        <v>0.51915783320342934</v>
      </c>
      <c r="H187" s="17">
        <f t="shared" si="4"/>
        <v>0.51915783320342934</v>
      </c>
      <c r="I187">
        <f>(0.5^2)*SUM(S187:T187)</f>
        <v>1.0176762375286258E-3</v>
      </c>
      <c r="L187" t="s">
        <v>58</v>
      </c>
      <c r="M187" s="8" t="s">
        <v>95</v>
      </c>
      <c r="O187" s="22">
        <f>1-O188</f>
        <v>0.46531566640685873</v>
      </c>
      <c r="P187">
        <f>1-P188</f>
        <v>0.57299999999999995</v>
      </c>
      <c r="Q187" s="20">
        <f>AVERAGE(O187:P187)</f>
        <v>0.51915783320342934</v>
      </c>
      <c r="S187">
        <f>(O187*(1-O187))/2000</f>
        <v>1.2439849850159985E-4</v>
      </c>
      <c r="T187">
        <f>(P187*(1-P187))/62</f>
        <v>3.9463064516129034E-3</v>
      </c>
    </row>
    <row r="188" spans="1:24" x14ac:dyDescent="0.25">
      <c r="A188" s="15" t="s">
        <v>87</v>
      </c>
      <c r="B188" s="1" t="s">
        <v>75</v>
      </c>
      <c r="C188" s="12" t="s">
        <v>77</v>
      </c>
      <c r="D188" s="12">
        <v>2011</v>
      </c>
      <c r="G188" s="17">
        <v>0.48084216679657066</v>
      </c>
      <c r="H188" s="17">
        <f t="shared" si="4"/>
        <v>0.48084216679657066</v>
      </c>
      <c r="I188">
        <f>(0.5^2)*SUM(S188:T188)</f>
        <v>1.0176762375286258E-3</v>
      </c>
      <c r="L188" t="s">
        <v>58</v>
      </c>
      <c r="O188" s="21">
        <v>0.53468433359314127</v>
      </c>
      <c r="P188" s="16">
        <v>0.42700000000000005</v>
      </c>
      <c r="Q188" s="20">
        <f>AVERAGE(O188:P188)</f>
        <v>0.48084216679657066</v>
      </c>
      <c r="S188">
        <f>(O188*(1-O188))/2000</f>
        <v>1.2439849850159985E-4</v>
      </c>
      <c r="T188">
        <f>(P188*(1-P188))/62</f>
        <v>3.9463064516129034E-3</v>
      </c>
    </row>
    <row r="189" spans="1:24" ht="90" x14ac:dyDescent="0.25">
      <c r="A189" s="15" t="s">
        <v>85</v>
      </c>
      <c r="B189" s="1" t="s">
        <v>75</v>
      </c>
      <c r="C189" s="12" t="s">
        <v>77</v>
      </c>
      <c r="D189" s="12">
        <v>2011</v>
      </c>
      <c r="G189" s="17">
        <f>1-G190</f>
        <v>0.73709892344552175</v>
      </c>
      <c r="H189" s="17">
        <f t="shared" si="4"/>
        <v>0.73709892344552175</v>
      </c>
      <c r="I189">
        <f>((1/3)^2)*SUM(V189:X189)</f>
        <v>2.4583988317562153E-4</v>
      </c>
      <c r="L189" t="s">
        <v>58</v>
      </c>
      <c r="M189" s="8" t="s">
        <v>96</v>
      </c>
      <c r="O189" s="22">
        <f>1-O190</f>
        <v>0.58539765319426329</v>
      </c>
      <c r="P189" s="22">
        <f t="shared" ref="P189:R189" si="5">1-P190</f>
        <v>0.67319804058782362</v>
      </c>
      <c r="Q189" s="22">
        <f t="shared" si="5"/>
        <v>0.85680000000000001</v>
      </c>
      <c r="R189" s="22">
        <f t="shared" si="5"/>
        <v>0.83299999999999996</v>
      </c>
      <c r="S189" s="22">
        <f>AVERAGE(Q189:R189)</f>
        <v>0.84489999999999998</v>
      </c>
      <c r="T189" s="24">
        <f>AVERAGE(O189:S189)</f>
        <v>0.75865913875641744</v>
      </c>
      <c r="V189">
        <f>(O189*(1-O189))/2000</f>
        <v>1.2135362041445617E-4</v>
      </c>
      <c r="W189">
        <f>(P189*(1-P189))/137</f>
        <v>1.6058572170550263E-3</v>
      </c>
      <c r="X189">
        <f>(S189*(1-S189))/270</f>
        <v>4.8534811111111112E-4</v>
      </c>
    </row>
    <row r="190" spans="1:24" x14ac:dyDescent="0.25">
      <c r="A190" s="15" t="s">
        <v>88</v>
      </c>
      <c r="B190" s="1" t="s">
        <v>75</v>
      </c>
      <c r="C190" s="12" t="s">
        <v>77</v>
      </c>
      <c r="D190" s="12">
        <v>2011</v>
      </c>
      <c r="G190" s="17">
        <v>0.26290107655447825</v>
      </c>
      <c r="H190" s="17">
        <f t="shared" si="4"/>
        <v>0.26290107655447825</v>
      </c>
      <c r="I190">
        <f>((1/3)^2)*SUM(V190:X190)</f>
        <v>2.4583988317562153E-4</v>
      </c>
      <c r="L190" t="s">
        <v>58</v>
      </c>
      <c r="O190" s="21">
        <v>0.41460234680573665</v>
      </c>
      <c r="P190" s="23">
        <v>0.32680195941217638</v>
      </c>
      <c r="Q190" s="16">
        <v>0.14319999999999999</v>
      </c>
      <c r="R190" s="16">
        <v>0.16700000000000001</v>
      </c>
      <c r="S190" s="22">
        <f>AVERAGE(Q190:R190)</f>
        <v>0.15510000000000002</v>
      </c>
      <c r="T190" s="24">
        <f>AVERAGE(O190:R190)</f>
        <v>0.26290107655447825</v>
      </c>
      <c r="V190">
        <f>(O190*(1-O190))/2000</f>
        <v>1.2135362041445614E-4</v>
      </c>
      <c r="W190">
        <f>(P190*(1-P190))/137</f>
        <v>1.6058572170550263E-3</v>
      </c>
      <c r="X190">
        <f>(S190*(1-S190))/270</f>
        <v>4.8534811111111112E-4</v>
      </c>
    </row>
    <row r="191" spans="1:24" ht="120" x14ac:dyDescent="0.25">
      <c r="A191" s="15" t="s">
        <v>110</v>
      </c>
      <c r="B191" s="1" t="s">
        <v>75</v>
      </c>
      <c r="C191" s="29" t="s">
        <v>97</v>
      </c>
      <c r="D191" s="12">
        <v>1996</v>
      </c>
      <c r="E191">
        <v>964546</v>
      </c>
      <c r="F191">
        <v>8244075</v>
      </c>
      <c r="G191">
        <v>0.11699869300073083</v>
      </c>
      <c r="H191" s="30">
        <f>G191</f>
        <v>0.11699869300073083</v>
      </c>
      <c r="I191">
        <f>(H191*(1-H191))/F191</f>
        <v>1.253142394226782E-8</v>
      </c>
      <c r="L191" t="s">
        <v>58</v>
      </c>
      <c r="M191" s="8" t="s">
        <v>111</v>
      </c>
    </row>
    <row r="192" spans="1:24" x14ac:dyDescent="0.25">
      <c r="A192" s="15" t="s">
        <v>110</v>
      </c>
      <c r="B192" s="1" t="s">
        <v>75</v>
      </c>
      <c r="C192" s="29" t="s">
        <v>98</v>
      </c>
      <c r="D192">
        <f>D191</f>
        <v>1996</v>
      </c>
      <c r="E192">
        <v>1005944</v>
      </c>
      <c r="F192">
        <v>8244075</v>
      </c>
      <c r="G192">
        <v>0.12202023877754629</v>
      </c>
      <c r="H192" s="30">
        <f t="shared" ref="H192:H255" si="6">G192</f>
        <v>0.12202023877754629</v>
      </c>
      <c r="I192">
        <f t="shared" ref="I192:I255" si="7">(H192*(1-H192))/F192</f>
        <v>1.2994944867218806E-8</v>
      </c>
      <c r="L192" t="s">
        <v>58</v>
      </c>
    </row>
    <row r="193" spans="1:12" x14ac:dyDescent="0.25">
      <c r="A193" s="15" t="s">
        <v>110</v>
      </c>
      <c r="B193" s="1" t="s">
        <v>75</v>
      </c>
      <c r="C193" s="29" t="s">
        <v>99</v>
      </c>
      <c r="D193">
        <f t="shared" ref="D193:D206" si="8">D192</f>
        <v>1996</v>
      </c>
      <c r="E193">
        <v>1018218</v>
      </c>
      <c r="F193">
        <v>8244075</v>
      </c>
      <c r="G193">
        <v>0.12350906560165938</v>
      </c>
      <c r="H193" s="30">
        <f t="shared" si="6"/>
        <v>0.12350906560165938</v>
      </c>
      <c r="I193">
        <f t="shared" si="7"/>
        <v>1.3131197413398637E-8</v>
      </c>
      <c r="L193" t="s">
        <v>58</v>
      </c>
    </row>
    <row r="194" spans="1:12" x14ac:dyDescent="0.25">
      <c r="A194" s="15" t="s">
        <v>110</v>
      </c>
      <c r="B194" s="1" t="s">
        <v>75</v>
      </c>
      <c r="C194" s="29" t="s">
        <v>100</v>
      </c>
      <c r="D194">
        <f>D193</f>
        <v>1996</v>
      </c>
      <c r="E194">
        <v>914305</v>
      </c>
      <c r="F194">
        <v>8244075</v>
      </c>
      <c r="G194">
        <v>0.11090449807892334</v>
      </c>
      <c r="H194" s="30">
        <f t="shared" si="6"/>
        <v>0.11090449807892334</v>
      </c>
      <c r="I194">
        <f t="shared" si="7"/>
        <v>1.1960673621332343E-8</v>
      </c>
      <c r="L194" t="s">
        <v>58</v>
      </c>
    </row>
    <row r="195" spans="1:12" x14ac:dyDescent="0.25">
      <c r="A195" s="15" t="s">
        <v>110</v>
      </c>
      <c r="B195" s="1" t="s">
        <v>75</v>
      </c>
      <c r="C195" s="29" t="s">
        <v>101</v>
      </c>
      <c r="D195">
        <f t="shared" si="8"/>
        <v>1996</v>
      </c>
      <c r="E195">
        <v>851953</v>
      </c>
      <c r="F195">
        <v>8244075</v>
      </c>
      <c r="G195">
        <v>0.10334124810849003</v>
      </c>
      <c r="H195" s="30">
        <f t="shared" si="6"/>
        <v>0.10334124810849003</v>
      </c>
      <c r="I195">
        <f t="shared" si="7"/>
        <v>1.1239809747954688E-8</v>
      </c>
      <c r="L195" t="s">
        <v>58</v>
      </c>
    </row>
    <row r="196" spans="1:12" x14ac:dyDescent="0.25">
      <c r="A196" s="15" t="s">
        <v>110</v>
      </c>
      <c r="B196" s="1" t="s">
        <v>75</v>
      </c>
      <c r="C196" s="29" t="s">
        <v>102</v>
      </c>
      <c r="D196">
        <f t="shared" si="8"/>
        <v>1996</v>
      </c>
      <c r="E196">
        <v>684675</v>
      </c>
      <c r="F196">
        <v>8244075</v>
      </c>
      <c r="G196">
        <v>8.3050554489133108E-2</v>
      </c>
      <c r="H196" s="30">
        <f t="shared" si="6"/>
        <v>8.3050554489133108E-2</v>
      </c>
      <c r="I196">
        <f t="shared" si="7"/>
        <v>9.2373201224128406E-9</v>
      </c>
      <c r="L196" t="s">
        <v>58</v>
      </c>
    </row>
    <row r="197" spans="1:12" x14ac:dyDescent="0.25">
      <c r="A197" s="15" t="s">
        <v>110</v>
      </c>
      <c r="B197" s="1" t="s">
        <v>75</v>
      </c>
      <c r="C197" s="29" t="s">
        <v>103</v>
      </c>
      <c r="D197">
        <f t="shared" si="8"/>
        <v>1996</v>
      </c>
      <c r="E197">
        <v>590583</v>
      </c>
      <c r="F197">
        <v>8244075</v>
      </c>
      <c r="G197">
        <v>7.1637266764312549E-2</v>
      </c>
      <c r="H197" s="30">
        <f t="shared" si="6"/>
        <v>7.1637266764312549E-2</v>
      </c>
      <c r="I197">
        <f t="shared" si="7"/>
        <v>8.0670504301393744E-9</v>
      </c>
      <c r="L197" t="s">
        <v>58</v>
      </c>
    </row>
    <row r="198" spans="1:12" x14ac:dyDescent="0.25">
      <c r="A198" s="15" t="s">
        <v>110</v>
      </c>
      <c r="B198" s="1" t="s">
        <v>75</v>
      </c>
      <c r="C198" s="29" t="s">
        <v>104</v>
      </c>
      <c r="D198">
        <f t="shared" si="8"/>
        <v>1996</v>
      </c>
      <c r="E198">
        <v>504746</v>
      </c>
      <c r="F198">
        <v>8244075</v>
      </c>
      <c r="G198">
        <v>6.1225304233646589E-2</v>
      </c>
      <c r="H198" s="30">
        <f t="shared" si="6"/>
        <v>6.1225304233646589E-2</v>
      </c>
      <c r="I198">
        <f t="shared" si="7"/>
        <v>6.9718878534152113E-9</v>
      </c>
      <c r="L198" t="s">
        <v>58</v>
      </c>
    </row>
    <row r="199" spans="1:12" x14ac:dyDescent="0.25">
      <c r="A199" s="15" t="s">
        <v>110</v>
      </c>
      <c r="B199" s="1" t="s">
        <v>75</v>
      </c>
      <c r="C199" s="29" t="s">
        <v>105</v>
      </c>
      <c r="D199">
        <f t="shared" si="8"/>
        <v>1996</v>
      </c>
      <c r="E199">
        <v>408926</v>
      </c>
      <c r="F199">
        <v>8244075</v>
      </c>
      <c r="G199">
        <v>4.9602411428814025E-2</v>
      </c>
      <c r="H199" s="30">
        <f t="shared" si="6"/>
        <v>4.9602411428814025E-2</v>
      </c>
      <c r="I199">
        <f t="shared" si="7"/>
        <v>5.7182900700516043E-9</v>
      </c>
      <c r="L199" t="s">
        <v>58</v>
      </c>
    </row>
    <row r="200" spans="1:12" x14ac:dyDescent="0.25">
      <c r="A200" s="15" t="s">
        <v>110</v>
      </c>
      <c r="B200" s="1" t="s">
        <v>75</v>
      </c>
      <c r="C200" s="29" t="s">
        <v>106</v>
      </c>
      <c r="D200">
        <f t="shared" si="8"/>
        <v>1996</v>
      </c>
      <c r="E200">
        <v>337933</v>
      </c>
      <c r="F200">
        <v>8244075</v>
      </c>
      <c r="G200">
        <v>4.0991014759084551E-2</v>
      </c>
      <c r="H200" s="30">
        <f t="shared" si="6"/>
        <v>4.0991014759084551E-2</v>
      </c>
      <c r="I200">
        <f t="shared" si="7"/>
        <v>4.7683641243080716E-9</v>
      </c>
      <c r="L200" t="s">
        <v>58</v>
      </c>
    </row>
    <row r="201" spans="1:12" x14ac:dyDescent="0.25">
      <c r="A201" s="15" t="s">
        <v>110</v>
      </c>
      <c r="B201" s="1" t="s">
        <v>75</v>
      </c>
      <c r="C201" s="29" t="s">
        <v>107</v>
      </c>
      <c r="D201">
        <f t="shared" si="8"/>
        <v>1996</v>
      </c>
      <c r="E201">
        <v>248877</v>
      </c>
      <c r="F201">
        <v>8244075</v>
      </c>
      <c r="G201">
        <v>3.0188589987354554E-2</v>
      </c>
      <c r="H201" s="30">
        <f t="shared" si="6"/>
        <v>3.0188589987354554E-2</v>
      </c>
      <c r="I201">
        <f t="shared" si="7"/>
        <v>3.551306729005977E-9</v>
      </c>
      <c r="L201" t="s">
        <v>58</v>
      </c>
    </row>
    <row r="202" spans="1:12" x14ac:dyDescent="0.25">
      <c r="A202" s="15" t="s">
        <v>110</v>
      </c>
      <c r="B202" s="1" t="s">
        <v>75</v>
      </c>
      <c r="C202" s="29" t="s">
        <v>108</v>
      </c>
      <c r="D202">
        <f t="shared" si="8"/>
        <v>1996</v>
      </c>
      <c r="E202">
        <v>212751</v>
      </c>
      <c r="F202">
        <v>8244075</v>
      </c>
      <c r="G202">
        <v>2.58065337833535E-2</v>
      </c>
      <c r="H202" s="30">
        <f t="shared" si="6"/>
        <v>2.58065337833535E-2</v>
      </c>
      <c r="I202">
        <f t="shared" si="7"/>
        <v>3.0495303108525985E-9</v>
      </c>
      <c r="L202" t="s">
        <v>58</v>
      </c>
    </row>
    <row r="203" spans="1:12" x14ac:dyDescent="0.25">
      <c r="A203" s="15" t="s">
        <v>110</v>
      </c>
      <c r="B203" s="1" t="s">
        <v>75</v>
      </c>
      <c r="C203" s="29" t="s">
        <v>109</v>
      </c>
      <c r="D203">
        <f t="shared" si="8"/>
        <v>1996</v>
      </c>
      <c r="E203">
        <v>178471</v>
      </c>
      <c r="F203">
        <v>8244075</v>
      </c>
      <c r="G203">
        <v>2.1648395969226384E-2</v>
      </c>
      <c r="H203" s="30">
        <f t="shared" si="6"/>
        <v>2.1648395969226384E-2</v>
      </c>
      <c r="I203">
        <f t="shared" si="7"/>
        <v>2.5690866375167577E-9</v>
      </c>
      <c r="L203" t="s">
        <v>58</v>
      </c>
    </row>
    <row r="204" spans="1:12" x14ac:dyDescent="0.25">
      <c r="A204" s="15" t="s">
        <v>110</v>
      </c>
      <c r="B204" s="1" t="s">
        <v>75</v>
      </c>
      <c r="C204" s="29" t="s">
        <v>67</v>
      </c>
      <c r="D204">
        <f t="shared" si="8"/>
        <v>1996</v>
      </c>
      <c r="E204">
        <v>158208</v>
      </c>
      <c r="F204">
        <v>8244075</v>
      </c>
      <c r="G204">
        <v>1.9190509547766122E-2</v>
      </c>
      <c r="H204" s="30">
        <f t="shared" si="6"/>
        <v>1.9190509547766122E-2</v>
      </c>
      <c r="I204">
        <f t="shared" si="7"/>
        <v>2.2831225930214389E-9</v>
      </c>
      <c r="L204" t="s">
        <v>58</v>
      </c>
    </row>
    <row r="205" spans="1:12" x14ac:dyDescent="0.25">
      <c r="A205" s="15" t="s">
        <v>110</v>
      </c>
      <c r="B205" s="1" t="s">
        <v>75</v>
      </c>
      <c r="C205" s="29" t="s">
        <v>68</v>
      </c>
      <c r="D205">
        <f t="shared" si="8"/>
        <v>1996</v>
      </c>
      <c r="E205">
        <v>95372</v>
      </c>
      <c r="F205">
        <v>8244075</v>
      </c>
      <c r="G205">
        <v>1.1568550747051671E-2</v>
      </c>
      <c r="H205" s="30">
        <f t="shared" si="6"/>
        <v>1.1568550747051671E-2</v>
      </c>
      <c r="I205">
        <f t="shared" si="7"/>
        <v>1.3870227260989937E-9</v>
      </c>
      <c r="L205" t="s">
        <v>58</v>
      </c>
    </row>
    <row r="206" spans="1:12" x14ac:dyDescent="0.25">
      <c r="A206" s="15" t="s">
        <v>110</v>
      </c>
      <c r="B206" s="1" t="s">
        <v>75</v>
      </c>
      <c r="C206" s="29" t="s">
        <v>69</v>
      </c>
      <c r="D206">
        <f t="shared" si="8"/>
        <v>1996</v>
      </c>
      <c r="E206">
        <v>68567</v>
      </c>
      <c r="F206">
        <v>8244075</v>
      </c>
      <c r="G206">
        <v>8.3171247229070575E-3</v>
      </c>
      <c r="H206" s="30">
        <f t="shared" si="6"/>
        <v>8.3171247229070575E-3</v>
      </c>
      <c r="I206">
        <f t="shared" si="7"/>
        <v>1.0004700538569418E-9</v>
      </c>
      <c r="L206" t="s">
        <v>58</v>
      </c>
    </row>
    <row r="207" spans="1:12" x14ac:dyDescent="0.25">
      <c r="A207" s="15" t="s">
        <v>110</v>
      </c>
      <c r="B207" s="1" t="s">
        <v>75</v>
      </c>
      <c r="C207" s="29" t="s">
        <v>97</v>
      </c>
      <c r="D207">
        <v>2001</v>
      </c>
      <c r="E207">
        <v>1012649</v>
      </c>
      <c r="F207" s="12">
        <v>9348178</v>
      </c>
      <c r="G207">
        <v>0.10832581493420429</v>
      </c>
      <c r="H207" s="30">
        <f t="shared" si="6"/>
        <v>0.10832581493420429</v>
      </c>
      <c r="I207">
        <f t="shared" si="7"/>
        <v>1.0332637306761254E-8</v>
      </c>
      <c r="L207" t="s">
        <v>0</v>
      </c>
    </row>
    <row r="208" spans="1:12" x14ac:dyDescent="0.25">
      <c r="A208" s="15" t="s">
        <v>110</v>
      </c>
      <c r="B208" s="1" t="s">
        <v>75</v>
      </c>
      <c r="C208" s="29" t="s">
        <v>98</v>
      </c>
      <c r="D208">
        <v>2001</v>
      </c>
      <c r="E208">
        <v>1117011</v>
      </c>
      <c r="F208" s="12">
        <v>9348178</v>
      </c>
      <c r="G208">
        <v>0.11948970162955819</v>
      </c>
      <c r="H208" s="30">
        <f t="shared" si="6"/>
        <v>0.11948970162955819</v>
      </c>
      <c r="I208">
        <f t="shared" si="7"/>
        <v>1.1254804180454987E-8</v>
      </c>
      <c r="L208" t="s">
        <v>0</v>
      </c>
    </row>
    <row r="209" spans="1:12" x14ac:dyDescent="0.25">
      <c r="A209" s="15" t="s">
        <v>110</v>
      </c>
      <c r="B209" s="1" t="s">
        <v>75</v>
      </c>
      <c r="C209" s="29" t="s">
        <v>99</v>
      </c>
      <c r="D209">
        <v>2001</v>
      </c>
      <c r="E209">
        <v>1141322</v>
      </c>
      <c r="F209" s="12">
        <v>9348178</v>
      </c>
      <c r="G209">
        <v>0.12209031535343037</v>
      </c>
      <c r="H209" s="30">
        <f t="shared" si="6"/>
        <v>0.12209031535343037</v>
      </c>
      <c r="I209">
        <f t="shared" si="7"/>
        <v>1.1465792612242759E-8</v>
      </c>
      <c r="L209" t="s">
        <v>0</v>
      </c>
    </row>
    <row r="210" spans="1:12" x14ac:dyDescent="0.25">
      <c r="A210" s="15" t="s">
        <v>110</v>
      </c>
      <c r="B210" s="1" t="s">
        <v>75</v>
      </c>
      <c r="C210" s="29" t="s">
        <v>100</v>
      </c>
      <c r="D210">
        <v>2001</v>
      </c>
      <c r="E210">
        <v>1126495</v>
      </c>
      <c r="F210" s="12">
        <v>9348178</v>
      </c>
      <c r="G210">
        <v>0.12050423087793151</v>
      </c>
      <c r="H210" s="30">
        <f t="shared" si="6"/>
        <v>0.12050423087793151</v>
      </c>
      <c r="I210">
        <f t="shared" si="7"/>
        <v>1.1337285321102111E-8</v>
      </c>
      <c r="L210" t="s">
        <v>0</v>
      </c>
    </row>
    <row r="211" spans="1:12" x14ac:dyDescent="0.25">
      <c r="A211" s="15" t="s">
        <v>110</v>
      </c>
      <c r="B211" s="1" t="s">
        <v>75</v>
      </c>
      <c r="C211" s="29" t="s">
        <v>101</v>
      </c>
      <c r="D211">
        <v>2001</v>
      </c>
      <c r="E211">
        <v>905222</v>
      </c>
      <c r="F211" s="12">
        <v>9348178</v>
      </c>
      <c r="G211">
        <v>9.6834056861133791E-2</v>
      </c>
      <c r="H211" s="30">
        <f t="shared" si="6"/>
        <v>9.6834056861133791E-2</v>
      </c>
      <c r="I211">
        <f t="shared" si="7"/>
        <v>9.3555366931340526E-9</v>
      </c>
      <c r="L211" t="s">
        <v>0</v>
      </c>
    </row>
    <row r="212" spans="1:12" x14ac:dyDescent="0.25">
      <c r="A212" s="15" t="s">
        <v>110</v>
      </c>
      <c r="B212" s="1" t="s">
        <v>75</v>
      </c>
      <c r="C212" s="29" t="s">
        <v>102</v>
      </c>
      <c r="D212">
        <v>2001</v>
      </c>
      <c r="E212">
        <v>790823</v>
      </c>
      <c r="F212" s="12">
        <v>9348178</v>
      </c>
      <c r="G212">
        <v>8.4596485004885438E-2</v>
      </c>
      <c r="H212" s="30">
        <f t="shared" si="6"/>
        <v>8.4596485004885438E-2</v>
      </c>
      <c r="I212">
        <f t="shared" si="7"/>
        <v>8.2839586205679468E-9</v>
      </c>
      <c r="L212" t="s">
        <v>0</v>
      </c>
    </row>
    <row r="213" spans="1:12" x14ac:dyDescent="0.25">
      <c r="A213" s="15" t="s">
        <v>110</v>
      </c>
      <c r="B213" s="1" t="s">
        <v>75</v>
      </c>
      <c r="C213" s="29" t="s">
        <v>103</v>
      </c>
      <c r="D213">
        <v>2001</v>
      </c>
      <c r="E213">
        <v>633129</v>
      </c>
      <c r="F213" s="12">
        <v>9348178</v>
      </c>
      <c r="G213">
        <v>6.7727529364545694E-2</v>
      </c>
      <c r="H213" s="30">
        <f t="shared" si="6"/>
        <v>6.7727529364545694E-2</v>
      </c>
      <c r="I213">
        <f t="shared" si="7"/>
        <v>6.7543120307208839E-9</v>
      </c>
      <c r="L213" t="s">
        <v>0</v>
      </c>
    </row>
    <row r="214" spans="1:12" x14ac:dyDescent="0.25">
      <c r="A214" s="15" t="s">
        <v>110</v>
      </c>
      <c r="B214" s="1" t="s">
        <v>75</v>
      </c>
      <c r="C214" s="29" t="s">
        <v>104</v>
      </c>
      <c r="D214">
        <v>2001</v>
      </c>
      <c r="E214">
        <v>585772</v>
      </c>
      <c r="F214" s="12">
        <v>9348178</v>
      </c>
      <c r="G214">
        <v>6.2661622403852382E-2</v>
      </c>
      <c r="H214" s="30">
        <f t="shared" si="6"/>
        <v>6.2661622403852382E-2</v>
      </c>
      <c r="I214">
        <f t="shared" si="7"/>
        <v>6.2830578837469086E-9</v>
      </c>
      <c r="L214" t="s">
        <v>0</v>
      </c>
    </row>
    <row r="215" spans="1:12" x14ac:dyDescent="0.25">
      <c r="A215" s="15" t="s">
        <v>110</v>
      </c>
      <c r="B215" s="1" t="s">
        <v>75</v>
      </c>
      <c r="C215" s="29" t="s">
        <v>105</v>
      </c>
      <c r="D215">
        <v>2001</v>
      </c>
      <c r="E215">
        <v>491309</v>
      </c>
      <c r="F215" s="12">
        <v>9348178</v>
      </c>
      <c r="G215">
        <v>5.2556658634441922E-2</v>
      </c>
      <c r="H215" s="30">
        <f t="shared" si="6"/>
        <v>5.2556658634441922E-2</v>
      </c>
      <c r="I215">
        <f t="shared" si="7"/>
        <v>5.3266482802985421E-9</v>
      </c>
      <c r="L215" t="s">
        <v>0</v>
      </c>
    </row>
    <row r="216" spans="1:12" x14ac:dyDescent="0.25">
      <c r="A216" s="15" t="s">
        <v>110</v>
      </c>
      <c r="B216" s="1" t="s">
        <v>75</v>
      </c>
      <c r="C216" s="29" t="s">
        <v>106</v>
      </c>
      <c r="D216">
        <v>2001</v>
      </c>
      <c r="E216">
        <v>396021</v>
      </c>
      <c r="F216" s="12">
        <v>9348178</v>
      </c>
      <c r="G216">
        <v>4.2363442373476418E-2</v>
      </c>
      <c r="H216" s="30">
        <f t="shared" si="6"/>
        <v>4.2363442373476418E-2</v>
      </c>
      <c r="I216">
        <f t="shared" si="7"/>
        <v>4.3397527436625145E-9</v>
      </c>
      <c r="L216" t="s">
        <v>0</v>
      </c>
    </row>
    <row r="217" spans="1:12" x14ac:dyDescent="0.25">
      <c r="A217" s="15" t="s">
        <v>110</v>
      </c>
      <c r="B217" s="1" t="s">
        <v>75</v>
      </c>
      <c r="C217" s="29" t="s">
        <v>107</v>
      </c>
      <c r="D217">
        <v>2001</v>
      </c>
      <c r="E217">
        <v>332888</v>
      </c>
      <c r="F217" s="12">
        <v>9348178</v>
      </c>
      <c r="G217">
        <v>3.5609933828816692E-2</v>
      </c>
      <c r="H217" s="30">
        <f t="shared" si="6"/>
        <v>3.5609933828816692E-2</v>
      </c>
      <c r="I217">
        <f t="shared" si="7"/>
        <v>3.6736427613513551E-9</v>
      </c>
      <c r="L217" t="s">
        <v>0</v>
      </c>
    </row>
    <row r="218" spans="1:12" x14ac:dyDescent="0.25">
      <c r="A218" s="15" t="s">
        <v>110</v>
      </c>
      <c r="B218" s="1" t="s">
        <v>75</v>
      </c>
      <c r="C218" s="29" t="s">
        <v>108</v>
      </c>
      <c r="D218">
        <v>2001</v>
      </c>
      <c r="E218">
        <v>240916</v>
      </c>
      <c r="F218" s="12">
        <v>9348178</v>
      </c>
      <c r="G218">
        <v>2.5771439097543928E-2</v>
      </c>
      <c r="H218" s="30">
        <f t="shared" si="6"/>
        <v>2.5771439097543928E-2</v>
      </c>
      <c r="I218">
        <f t="shared" si="7"/>
        <v>2.6857931058207825E-9</v>
      </c>
      <c r="L218" t="s">
        <v>0</v>
      </c>
    </row>
    <row r="219" spans="1:12" x14ac:dyDescent="0.25">
      <c r="A219" s="15" t="s">
        <v>110</v>
      </c>
      <c r="B219" s="1" t="s">
        <v>75</v>
      </c>
      <c r="C219" s="29" t="s">
        <v>109</v>
      </c>
      <c r="D219">
        <v>2001</v>
      </c>
      <c r="E219">
        <v>215539</v>
      </c>
      <c r="F219" s="12">
        <v>9348178</v>
      </c>
      <c r="G219">
        <v>2.3056792457310932E-2</v>
      </c>
      <c r="H219" s="30">
        <f t="shared" si="6"/>
        <v>2.3056792457310932E-2</v>
      </c>
      <c r="I219">
        <f t="shared" si="7"/>
        <v>2.4095793617634816E-9</v>
      </c>
      <c r="L219" t="s">
        <v>0</v>
      </c>
    </row>
    <row r="220" spans="1:12" x14ac:dyDescent="0.25">
      <c r="A220" s="15" t="s">
        <v>110</v>
      </c>
      <c r="B220" s="1" t="s">
        <v>75</v>
      </c>
      <c r="C220" s="29" t="s">
        <v>67</v>
      </c>
      <c r="D220">
        <v>2001</v>
      </c>
      <c r="E220">
        <v>154802</v>
      </c>
      <c r="F220" s="12">
        <v>9348178</v>
      </c>
      <c r="G220">
        <v>1.6559590542670453E-2</v>
      </c>
      <c r="H220" s="30">
        <f t="shared" si="6"/>
        <v>1.6559590542670453E-2</v>
      </c>
      <c r="I220">
        <f t="shared" si="7"/>
        <v>1.7420903307285709E-9</v>
      </c>
      <c r="L220" t="s">
        <v>0</v>
      </c>
    </row>
    <row r="221" spans="1:12" x14ac:dyDescent="0.25">
      <c r="A221" s="15" t="s">
        <v>110</v>
      </c>
      <c r="B221" s="1" t="s">
        <v>75</v>
      </c>
      <c r="C221" s="29" t="s">
        <v>68</v>
      </c>
      <c r="D221">
        <v>2001</v>
      </c>
      <c r="E221">
        <v>131779</v>
      </c>
      <c r="F221" s="12">
        <v>9348178</v>
      </c>
      <c r="G221">
        <v>1.4096757678341169E-2</v>
      </c>
      <c r="H221" s="30">
        <f t="shared" si="6"/>
        <v>1.4096757678341169E-2</v>
      </c>
      <c r="I221">
        <f t="shared" si="7"/>
        <v>1.486711004144262E-9</v>
      </c>
      <c r="L221" t="s">
        <v>0</v>
      </c>
    </row>
    <row r="222" spans="1:12" x14ac:dyDescent="0.25">
      <c r="A222" s="15" t="s">
        <v>110</v>
      </c>
      <c r="B222" s="1" t="s">
        <v>75</v>
      </c>
      <c r="C222" s="29" t="s">
        <v>69</v>
      </c>
      <c r="D222">
        <v>2001</v>
      </c>
      <c r="E222">
        <v>72501</v>
      </c>
      <c r="F222" s="12">
        <v>9348178</v>
      </c>
      <c r="G222">
        <v>7.7556289578568144E-3</v>
      </c>
      <c r="H222" s="30">
        <f t="shared" si="6"/>
        <v>7.7556289578568144E-3</v>
      </c>
      <c r="I222">
        <f t="shared" si="7"/>
        <v>8.2320631649556376E-10</v>
      </c>
      <c r="L222" t="s">
        <v>0</v>
      </c>
    </row>
    <row r="223" spans="1:12" x14ac:dyDescent="0.25">
      <c r="A223" s="15" t="s">
        <v>110</v>
      </c>
      <c r="B223" s="1" t="s">
        <v>75</v>
      </c>
      <c r="C223" s="29" t="s">
        <v>97</v>
      </c>
      <c r="D223">
        <v>2011</v>
      </c>
      <c r="E223">
        <v>1198134</v>
      </c>
      <c r="F223" s="12">
        <v>10159121</v>
      </c>
      <c r="G223">
        <v>0.11793677819173529</v>
      </c>
      <c r="H223" s="30">
        <f t="shared" si="6"/>
        <v>0.11793677819173529</v>
      </c>
      <c r="I223">
        <f t="shared" si="7"/>
        <v>1.0239832219882873E-8</v>
      </c>
      <c r="L223" t="s">
        <v>58</v>
      </c>
    </row>
    <row r="224" spans="1:12" x14ac:dyDescent="0.25">
      <c r="A224" s="15" t="s">
        <v>110</v>
      </c>
      <c r="B224" s="1" t="s">
        <v>75</v>
      </c>
      <c r="C224" s="29" t="s">
        <v>98</v>
      </c>
      <c r="D224">
        <v>2011</v>
      </c>
      <c r="E224">
        <v>1042528</v>
      </c>
      <c r="F224" s="12">
        <v>10159121</v>
      </c>
      <c r="G224">
        <v>0.10261990185961954</v>
      </c>
      <c r="H224" s="30">
        <f t="shared" si="6"/>
        <v>0.10261990185961954</v>
      </c>
      <c r="I224">
        <f t="shared" si="7"/>
        <v>9.0646678587588034E-9</v>
      </c>
      <c r="L224" t="s">
        <v>58</v>
      </c>
    </row>
    <row r="225" spans="1:12" x14ac:dyDescent="0.25">
      <c r="A225" s="15" t="s">
        <v>110</v>
      </c>
      <c r="B225" s="1" t="s">
        <v>75</v>
      </c>
      <c r="C225" s="29" t="s">
        <v>99</v>
      </c>
      <c r="D225">
        <v>2011</v>
      </c>
      <c r="E225">
        <v>1038857</v>
      </c>
      <c r="F225" s="12">
        <v>10159121</v>
      </c>
      <c r="G225">
        <v>0.10225855169950235</v>
      </c>
      <c r="H225" s="30">
        <f t="shared" si="6"/>
        <v>0.10225855169950235</v>
      </c>
      <c r="I225">
        <f t="shared" si="7"/>
        <v>9.0363861503197521E-9</v>
      </c>
      <c r="L225" t="s">
        <v>58</v>
      </c>
    </row>
    <row r="226" spans="1:12" x14ac:dyDescent="0.25">
      <c r="A226" s="15" t="s">
        <v>110</v>
      </c>
      <c r="B226" s="1" t="s">
        <v>75</v>
      </c>
      <c r="C226" s="29" t="s">
        <v>100</v>
      </c>
      <c r="D226">
        <v>2011</v>
      </c>
      <c r="E226">
        <v>1119535</v>
      </c>
      <c r="F226" s="12">
        <v>10159121</v>
      </c>
      <c r="G226">
        <v>0.11019998679019573</v>
      </c>
      <c r="H226" s="30">
        <f t="shared" si="6"/>
        <v>0.11019998679019573</v>
      </c>
      <c r="I226">
        <f t="shared" si="7"/>
        <v>9.6520112027050787E-9</v>
      </c>
      <c r="L226" t="s">
        <v>58</v>
      </c>
    </row>
    <row r="227" spans="1:12" x14ac:dyDescent="0.25">
      <c r="A227" s="15" t="s">
        <v>110</v>
      </c>
      <c r="B227" s="1" t="s">
        <v>75</v>
      </c>
      <c r="C227" s="29" t="s">
        <v>101</v>
      </c>
      <c r="D227">
        <v>2011</v>
      </c>
      <c r="E227">
        <v>1102388</v>
      </c>
      <c r="F227" s="12">
        <v>10159121</v>
      </c>
      <c r="G227">
        <v>0.10851214391481311</v>
      </c>
      <c r="H227" s="30">
        <f t="shared" si="6"/>
        <v>0.10851214391481311</v>
      </c>
      <c r="I227">
        <f t="shared" si="7"/>
        <v>9.5222075352605795E-9</v>
      </c>
      <c r="L227" t="s">
        <v>58</v>
      </c>
    </row>
    <row r="228" spans="1:12" x14ac:dyDescent="0.25">
      <c r="A228" s="15" t="s">
        <v>110</v>
      </c>
      <c r="B228" s="1" t="s">
        <v>75</v>
      </c>
      <c r="C228" s="29" t="s">
        <v>102</v>
      </c>
      <c r="D228">
        <v>2011</v>
      </c>
      <c r="E228">
        <v>980929</v>
      </c>
      <c r="F228" s="12">
        <v>10159121</v>
      </c>
      <c r="G228">
        <v>9.655648357766386E-2</v>
      </c>
      <c r="H228" s="30">
        <f t="shared" si="6"/>
        <v>9.655648357766386E-2</v>
      </c>
      <c r="I228">
        <f t="shared" si="7"/>
        <v>8.5867004691429685E-9</v>
      </c>
      <c r="L228" t="s">
        <v>58</v>
      </c>
    </row>
    <row r="229" spans="1:12" x14ac:dyDescent="0.25">
      <c r="A229" s="15" t="s">
        <v>110</v>
      </c>
      <c r="B229" s="1" t="s">
        <v>75</v>
      </c>
      <c r="C229" s="29" t="s">
        <v>103</v>
      </c>
      <c r="D229">
        <v>2011</v>
      </c>
      <c r="E229">
        <v>729230</v>
      </c>
      <c r="F229" s="12">
        <v>10159121</v>
      </c>
      <c r="G229">
        <v>7.1780816470243827E-2</v>
      </c>
      <c r="H229" s="30">
        <f t="shared" si="6"/>
        <v>7.1780816470243827E-2</v>
      </c>
      <c r="I229">
        <f t="shared" si="7"/>
        <v>6.5584739917074511E-9</v>
      </c>
      <c r="L229" t="s">
        <v>58</v>
      </c>
    </row>
    <row r="230" spans="1:12" x14ac:dyDescent="0.25">
      <c r="A230" s="15" t="s">
        <v>110</v>
      </c>
      <c r="B230" s="1" t="s">
        <v>75</v>
      </c>
      <c r="C230" s="29" t="s">
        <v>104</v>
      </c>
      <c r="D230">
        <v>2011</v>
      </c>
      <c r="E230">
        <v>612615</v>
      </c>
      <c r="F230" s="12">
        <v>10159121</v>
      </c>
      <c r="G230">
        <v>6.030196903846307E-2</v>
      </c>
      <c r="H230" s="30">
        <f t="shared" si="6"/>
        <v>6.030196903846307E-2</v>
      </c>
      <c r="I230">
        <f t="shared" si="7"/>
        <v>5.5778094943989062E-9</v>
      </c>
      <c r="L230" t="s">
        <v>58</v>
      </c>
    </row>
    <row r="231" spans="1:12" x14ac:dyDescent="0.25">
      <c r="A231" s="15" t="s">
        <v>110</v>
      </c>
      <c r="B231" s="1" t="s">
        <v>75</v>
      </c>
      <c r="C231" s="29" t="s">
        <v>105</v>
      </c>
      <c r="D231">
        <v>2011</v>
      </c>
      <c r="E231">
        <v>499102</v>
      </c>
      <c r="F231" s="12">
        <v>10159121</v>
      </c>
      <c r="G231">
        <v>4.9128462984149905E-2</v>
      </c>
      <c r="H231" s="30">
        <f t="shared" si="6"/>
        <v>4.9128462984149905E-2</v>
      </c>
      <c r="I231">
        <f t="shared" si="7"/>
        <v>4.5983168336084311E-9</v>
      </c>
      <c r="L231" t="s">
        <v>58</v>
      </c>
    </row>
    <row r="232" spans="1:12" x14ac:dyDescent="0.25">
      <c r="A232" s="15" t="s">
        <v>110</v>
      </c>
      <c r="B232" s="1" t="s">
        <v>75</v>
      </c>
      <c r="C232" s="29" t="s">
        <v>106</v>
      </c>
      <c r="D232">
        <v>2011</v>
      </c>
      <c r="E232">
        <v>454637</v>
      </c>
      <c r="F232" s="12">
        <v>10159121</v>
      </c>
      <c r="G232">
        <v>4.4751607939308921E-2</v>
      </c>
      <c r="H232" s="30">
        <f t="shared" si="6"/>
        <v>4.4751607939308921E-2</v>
      </c>
      <c r="I232">
        <f t="shared" si="7"/>
        <v>4.2079331003297735E-9</v>
      </c>
      <c r="L232" t="s">
        <v>58</v>
      </c>
    </row>
    <row r="233" spans="1:12" x14ac:dyDescent="0.25">
      <c r="A233" s="15" t="s">
        <v>110</v>
      </c>
      <c r="B233" s="1" t="s">
        <v>75</v>
      </c>
      <c r="C233" s="29" t="s">
        <v>107</v>
      </c>
      <c r="D233">
        <v>2011</v>
      </c>
      <c r="E233">
        <v>384397</v>
      </c>
      <c r="F233" s="12">
        <v>10159121</v>
      </c>
      <c r="G233">
        <v>3.7837623944040041E-2</v>
      </c>
      <c r="H233" s="30">
        <f t="shared" si="6"/>
        <v>3.7837623944040041E-2</v>
      </c>
      <c r="I233">
        <f t="shared" si="7"/>
        <v>3.5835716651381008E-9</v>
      </c>
      <c r="L233" t="s">
        <v>58</v>
      </c>
    </row>
    <row r="234" spans="1:12" x14ac:dyDescent="0.25">
      <c r="A234" s="15" t="s">
        <v>110</v>
      </c>
      <c r="B234" s="1" t="s">
        <v>75</v>
      </c>
      <c r="C234" s="29" t="s">
        <v>108</v>
      </c>
      <c r="D234">
        <v>2011</v>
      </c>
      <c r="E234">
        <v>325571</v>
      </c>
      <c r="F234" s="12">
        <v>10159121</v>
      </c>
      <c r="G234">
        <v>3.2047162348002353E-2</v>
      </c>
      <c r="H234" s="30">
        <f t="shared" si="6"/>
        <v>3.2047162348002353E-2</v>
      </c>
      <c r="I234">
        <f t="shared" si="7"/>
        <v>3.0534277260250306E-9</v>
      </c>
      <c r="L234" t="s">
        <v>58</v>
      </c>
    </row>
    <row r="235" spans="1:12" x14ac:dyDescent="0.25">
      <c r="A235" s="15" t="s">
        <v>110</v>
      </c>
      <c r="B235" s="1" t="s">
        <v>75</v>
      </c>
      <c r="C235" s="29" t="s">
        <v>109</v>
      </c>
      <c r="D235">
        <v>2011</v>
      </c>
      <c r="E235">
        <v>271326</v>
      </c>
      <c r="F235" s="12">
        <v>10159121</v>
      </c>
      <c r="G235">
        <v>2.6707625590836056E-2</v>
      </c>
      <c r="H235" s="30">
        <f t="shared" si="6"/>
        <v>2.6707625590836056E-2</v>
      </c>
      <c r="I235">
        <f t="shared" si="7"/>
        <v>2.5587182519172453E-9</v>
      </c>
      <c r="L235" t="s">
        <v>58</v>
      </c>
    </row>
    <row r="236" spans="1:12" x14ac:dyDescent="0.25">
      <c r="A236" s="15" t="s">
        <v>110</v>
      </c>
      <c r="B236" s="1" t="s">
        <v>75</v>
      </c>
      <c r="C236" s="29" t="s">
        <v>67</v>
      </c>
      <c r="D236">
        <v>2011</v>
      </c>
      <c r="E236">
        <v>175673</v>
      </c>
      <c r="F236" s="12">
        <v>10159121</v>
      </c>
      <c r="G236">
        <v>1.7292145649215124E-2</v>
      </c>
      <c r="H236" s="30">
        <f t="shared" si="6"/>
        <v>1.7292145649215124E-2</v>
      </c>
      <c r="I236">
        <f t="shared" si="7"/>
        <v>1.6726966189359743E-9</v>
      </c>
      <c r="L236" t="s">
        <v>58</v>
      </c>
    </row>
    <row r="237" spans="1:12" x14ac:dyDescent="0.25">
      <c r="A237" s="15" t="s">
        <v>110</v>
      </c>
      <c r="B237" s="1" t="s">
        <v>75</v>
      </c>
      <c r="C237" s="29" t="s">
        <v>68</v>
      </c>
      <c r="D237">
        <v>2011</v>
      </c>
      <c r="E237">
        <v>137821</v>
      </c>
      <c r="F237" s="12">
        <v>10159121</v>
      </c>
      <c r="G237">
        <v>1.3566232747892263E-2</v>
      </c>
      <c r="H237" s="30">
        <f t="shared" si="6"/>
        <v>1.3566232747892263E-2</v>
      </c>
      <c r="I237">
        <f t="shared" si="7"/>
        <v>1.317258656228455E-9</v>
      </c>
      <c r="L237" t="s">
        <v>58</v>
      </c>
    </row>
    <row r="238" spans="1:12" x14ac:dyDescent="0.25">
      <c r="A238" s="15" t="s">
        <v>110</v>
      </c>
      <c r="B238" s="1" t="s">
        <v>75</v>
      </c>
      <c r="C238" s="29" t="s">
        <v>69</v>
      </c>
      <c r="D238">
        <v>2011</v>
      </c>
      <c r="E238">
        <v>86378</v>
      </c>
      <c r="F238" s="12">
        <v>10159121</v>
      </c>
      <c r="G238">
        <v>8.502507254318557E-3</v>
      </c>
      <c r="H238" s="30">
        <f t="shared" si="6"/>
        <v>8.502507254318557E-3</v>
      </c>
      <c r="I238">
        <f t="shared" si="7"/>
        <v>8.2981732619473843E-10</v>
      </c>
      <c r="L238" t="s">
        <v>58</v>
      </c>
    </row>
    <row r="239" spans="1:12" x14ac:dyDescent="0.25">
      <c r="A239" s="15" t="s">
        <v>110</v>
      </c>
      <c r="B239" s="1" t="s">
        <v>75</v>
      </c>
      <c r="C239" s="29" t="s">
        <v>97</v>
      </c>
      <c r="D239">
        <v>2016</v>
      </c>
      <c r="E239">
        <v>1343532</v>
      </c>
      <c r="F239">
        <v>10987234</v>
      </c>
      <c r="G239">
        <v>0.12228118560139886</v>
      </c>
      <c r="H239" s="30">
        <f t="shared" si="6"/>
        <v>0.12228118560139886</v>
      </c>
      <c r="I239">
        <f t="shared" si="7"/>
        <v>9.7684728703616492E-9</v>
      </c>
      <c r="L239" t="s">
        <v>0</v>
      </c>
    </row>
    <row r="240" spans="1:12" x14ac:dyDescent="0.25">
      <c r="A240" s="15" t="s">
        <v>110</v>
      </c>
      <c r="B240" s="1" t="s">
        <v>75</v>
      </c>
      <c r="C240" s="29" t="s">
        <v>98</v>
      </c>
      <c r="D240">
        <v>2016</v>
      </c>
      <c r="E240">
        <v>1291700</v>
      </c>
      <c r="F240">
        <v>10987234</v>
      </c>
      <c r="G240">
        <v>0.11756371075741173</v>
      </c>
      <c r="H240" s="30">
        <f t="shared" si="6"/>
        <v>0.11756371075741173</v>
      </c>
      <c r="I240">
        <f t="shared" si="7"/>
        <v>9.4420929480849662E-9</v>
      </c>
      <c r="L240" t="s">
        <v>0</v>
      </c>
    </row>
    <row r="241" spans="1:12" x14ac:dyDescent="0.25">
      <c r="A241" s="15" t="s">
        <v>110</v>
      </c>
      <c r="B241" s="1" t="s">
        <v>75</v>
      </c>
      <c r="C241" s="29" t="s">
        <v>99</v>
      </c>
      <c r="D241">
        <v>2016</v>
      </c>
      <c r="E241">
        <v>1213716</v>
      </c>
      <c r="F241">
        <v>10987234</v>
      </c>
      <c r="G241">
        <v>0.11046601901807133</v>
      </c>
      <c r="H241" s="30">
        <f t="shared" si="6"/>
        <v>0.11046601901807133</v>
      </c>
      <c r="I241">
        <f t="shared" si="7"/>
        <v>8.9434044692568144E-9</v>
      </c>
      <c r="L241" t="s">
        <v>0</v>
      </c>
    </row>
    <row r="242" spans="1:12" x14ac:dyDescent="0.25">
      <c r="A242" s="15" t="s">
        <v>110</v>
      </c>
      <c r="B242" s="1" t="s">
        <v>75</v>
      </c>
      <c r="C242" s="29" t="s">
        <v>100</v>
      </c>
      <c r="D242">
        <v>2016</v>
      </c>
      <c r="E242">
        <v>1079257</v>
      </c>
      <c r="F242">
        <v>10987234</v>
      </c>
      <c r="G242">
        <v>9.8228271100806633E-2</v>
      </c>
      <c r="H242" s="30">
        <f t="shared" si="6"/>
        <v>9.8228271100806633E-2</v>
      </c>
      <c r="I242">
        <f t="shared" si="7"/>
        <v>8.0620361646391683E-9</v>
      </c>
      <c r="L242" t="s">
        <v>0</v>
      </c>
    </row>
    <row r="243" spans="1:12" x14ac:dyDescent="0.25">
      <c r="A243" s="15" t="s">
        <v>110</v>
      </c>
      <c r="B243" s="1" t="s">
        <v>75</v>
      </c>
      <c r="C243" s="29" t="s">
        <v>101</v>
      </c>
      <c r="D243">
        <v>2016</v>
      </c>
      <c r="E243">
        <v>1071893</v>
      </c>
      <c r="F243">
        <v>10987234</v>
      </c>
      <c r="G243">
        <v>9.7558038720209295E-2</v>
      </c>
      <c r="H243" s="30">
        <f t="shared" si="6"/>
        <v>9.7558038720209295E-2</v>
      </c>
      <c r="I243">
        <f t="shared" si="7"/>
        <v>8.0129783165877258E-9</v>
      </c>
      <c r="L243" t="s">
        <v>0</v>
      </c>
    </row>
    <row r="244" spans="1:12" x14ac:dyDescent="0.25">
      <c r="A244" s="15" t="s">
        <v>110</v>
      </c>
      <c r="B244" s="1" t="s">
        <v>75</v>
      </c>
      <c r="C244" s="29" t="s">
        <v>102</v>
      </c>
      <c r="D244">
        <v>2016</v>
      </c>
      <c r="E244">
        <v>1044784</v>
      </c>
      <c r="F244">
        <v>10987234</v>
      </c>
      <c r="G244">
        <v>9.5090720740087994E-2</v>
      </c>
      <c r="H244" s="30">
        <f t="shared" si="6"/>
        <v>9.5090720740087994E-2</v>
      </c>
      <c r="I244">
        <f t="shared" si="7"/>
        <v>7.831677706074032E-9</v>
      </c>
      <c r="L244" t="s">
        <v>0</v>
      </c>
    </row>
    <row r="245" spans="1:12" x14ac:dyDescent="0.25">
      <c r="A245" s="15" t="s">
        <v>110</v>
      </c>
      <c r="B245" s="1" t="s">
        <v>75</v>
      </c>
      <c r="C245" s="29" t="s">
        <v>103</v>
      </c>
      <c r="D245">
        <v>2016</v>
      </c>
      <c r="E245">
        <v>853251</v>
      </c>
      <c r="F245">
        <v>10987234</v>
      </c>
      <c r="G245">
        <v>7.7658398829041048E-2</v>
      </c>
      <c r="H245" s="30">
        <f t="shared" si="6"/>
        <v>7.7658398829041048E-2</v>
      </c>
      <c r="I245">
        <f t="shared" si="7"/>
        <v>6.5191632325615928E-9</v>
      </c>
      <c r="L245" t="s">
        <v>0</v>
      </c>
    </row>
    <row r="246" spans="1:12" x14ac:dyDescent="0.25">
      <c r="A246" s="15" t="s">
        <v>110</v>
      </c>
      <c r="B246" s="1" t="s">
        <v>75</v>
      </c>
      <c r="C246" s="29" t="s">
        <v>104</v>
      </c>
      <c r="D246">
        <v>2016</v>
      </c>
      <c r="E246">
        <v>665736</v>
      </c>
      <c r="F246">
        <v>10987234</v>
      </c>
      <c r="G246">
        <v>6.0591774053415079E-2</v>
      </c>
      <c r="H246" s="30">
        <f t="shared" si="6"/>
        <v>6.0591774053415079E-2</v>
      </c>
      <c r="I246">
        <f t="shared" si="7"/>
        <v>5.1805951316295778E-9</v>
      </c>
      <c r="L246" t="s">
        <v>0</v>
      </c>
    </row>
    <row r="247" spans="1:12" x14ac:dyDescent="0.25">
      <c r="A247" s="15" t="s">
        <v>110</v>
      </c>
      <c r="B247" s="1" t="s">
        <v>75</v>
      </c>
      <c r="C247" s="29" t="s">
        <v>105</v>
      </c>
      <c r="D247">
        <v>2016</v>
      </c>
      <c r="E247">
        <v>538152</v>
      </c>
      <c r="F247">
        <v>10987234</v>
      </c>
      <c r="G247">
        <v>4.897975231982863E-2</v>
      </c>
      <c r="H247" s="30">
        <f t="shared" si="6"/>
        <v>4.897975231982863E-2</v>
      </c>
      <c r="I247">
        <f t="shared" si="7"/>
        <v>4.2395325504596404E-9</v>
      </c>
      <c r="L247" t="s">
        <v>0</v>
      </c>
    </row>
    <row r="248" spans="1:12" x14ac:dyDescent="0.25">
      <c r="A248" s="15" t="s">
        <v>110</v>
      </c>
      <c r="B248" s="1" t="s">
        <v>75</v>
      </c>
      <c r="C248" s="29" t="s">
        <v>106</v>
      </c>
      <c r="D248">
        <v>2016</v>
      </c>
      <c r="E248">
        <v>446144</v>
      </c>
      <c r="F248">
        <v>10987234</v>
      </c>
      <c r="G248">
        <v>4.0605670180502207E-2</v>
      </c>
      <c r="H248" s="30">
        <f t="shared" si="6"/>
        <v>4.0605670180502207E-2</v>
      </c>
      <c r="I248">
        <f t="shared" si="7"/>
        <v>3.5456466777438688E-9</v>
      </c>
      <c r="L248" t="s">
        <v>0</v>
      </c>
    </row>
    <row r="249" spans="1:12" x14ac:dyDescent="0.25">
      <c r="A249" s="15" t="s">
        <v>110</v>
      </c>
      <c r="B249" s="1" t="s">
        <v>75</v>
      </c>
      <c r="C249" s="29" t="s">
        <v>107</v>
      </c>
      <c r="D249">
        <v>2016</v>
      </c>
      <c r="E249">
        <v>383581</v>
      </c>
      <c r="F249">
        <v>10987234</v>
      </c>
      <c r="G249">
        <v>3.4911516401671248E-2</v>
      </c>
      <c r="H249" s="30">
        <f t="shared" si="6"/>
        <v>3.4911516401671248E-2</v>
      </c>
      <c r="I249">
        <f t="shared" si="7"/>
        <v>3.0665317971936424E-9</v>
      </c>
      <c r="L249" t="s">
        <v>0</v>
      </c>
    </row>
    <row r="250" spans="1:12" x14ac:dyDescent="0.25">
      <c r="A250" s="15" t="s">
        <v>110</v>
      </c>
      <c r="B250" s="1" t="s">
        <v>75</v>
      </c>
      <c r="C250" s="29" t="s">
        <v>108</v>
      </c>
      <c r="D250">
        <v>2016</v>
      </c>
      <c r="E250">
        <v>327522</v>
      </c>
      <c r="F250">
        <v>10987234</v>
      </c>
      <c r="G250">
        <v>2.9809322346279327E-2</v>
      </c>
      <c r="H250" s="30">
        <f t="shared" si="6"/>
        <v>2.9809322346279327E-2</v>
      </c>
      <c r="I250">
        <f t="shared" si="7"/>
        <v>2.6322117693620562E-9</v>
      </c>
      <c r="L250" t="s">
        <v>0</v>
      </c>
    </row>
    <row r="251" spans="1:12" x14ac:dyDescent="0.25">
      <c r="A251" s="15" t="s">
        <v>110</v>
      </c>
      <c r="B251" s="1" t="s">
        <v>75</v>
      </c>
      <c r="C251" s="29" t="s">
        <v>109</v>
      </c>
      <c r="D251">
        <v>2016</v>
      </c>
      <c r="E251">
        <v>278361</v>
      </c>
      <c r="F251">
        <v>10987234</v>
      </c>
      <c r="G251">
        <v>2.5334947813071062E-2</v>
      </c>
      <c r="H251" s="30">
        <f t="shared" si="6"/>
        <v>2.5334947813071062E-2</v>
      </c>
      <c r="I251">
        <f t="shared" si="7"/>
        <v>2.2474344527822039E-9</v>
      </c>
      <c r="L251" t="s">
        <v>0</v>
      </c>
    </row>
    <row r="252" spans="1:12" x14ac:dyDescent="0.25">
      <c r="A252" s="15" t="s">
        <v>110</v>
      </c>
      <c r="B252" s="1" t="s">
        <v>75</v>
      </c>
      <c r="C252" s="29" t="s">
        <v>67</v>
      </c>
      <c r="D252">
        <v>2016</v>
      </c>
      <c r="E252">
        <v>220261</v>
      </c>
      <c r="F252">
        <v>10987234</v>
      </c>
      <c r="G252">
        <v>2.0046992719004619E-2</v>
      </c>
      <c r="H252" s="30">
        <f t="shared" si="6"/>
        <v>2.0046992719004619E-2</v>
      </c>
      <c r="I252">
        <f t="shared" si="7"/>
        <v>1.7879942123676255E-9</v>
      </c>
      <c r="L252" t="s">
        <v>0</v>
      </c>
    </row>
    <row r="253" spans="1:12" x14ac:dyDescent="0.25">
      <c r="A253" s="15" t="s">
        <v>110</v>
      </c>
      <c r="B253" s="1" t="s">
        <v>75</v>
      </c>
      <c r="C253" s="29" t="s">
        <v>68</v>
      </c>
      <c r="D253">
        <v>2016</v>
      </c>
      <c r="E253">
        <v>144852</v>
      </c>
      <c r="F253">
        <v>10987234</v>
      </c>
      <c r="G253">
        <v>1.3183663877550983E-2</v>
      </c>
      <c r="H253" s="30">
        <f t="shared" si="6"/>
        <v>1.3183663877550983E-2</v>
      </c>
      <c r="I253">
        <f t="shared" si="7"/>
        <v>1.1840882686502118E-9</v>
      </c>
      <c r="L253" t="s">
        <v>0</v>
      </c>
    </row>
    <row r="254" spans="1:12" x14ac:dyDescent="0.25">
      <c r="A254" s="15" t="s">
        <v>110</v>
      </c>
      <c r="B254" s="1" t="s">
        <v>75</v>
      </c>
      <c r="C254" s="29" t="s">
        <v>69</v>
      </c>
      <c r="D254">
        <v>2016</v>
      </c>
      <c r="E254">
        <v>84492</v>
      </c>
      <c r="F254">
        <v>10987234</v>
      </c>
      <c r="G254">
        <v>7.6900155216499443E-3</v>
      </c>
      <c r="H254" s="30">
        <f t="shared" si="6"/>
        <v>7.6900155216499443E-3</v>
      </c>
      <c r="I254">
        <f t="shared" si="7"/>
        <v>6.9452231407165145E-10</v>
      </c>
      <c r="L254" t="s">
        <v>0</v>
      </c>
    </row>
    <row r="255" spans="1:12" x14ac:dyDescent="0.25">
      <c r="A255" s="15" t="s">
        <v>110</v>
      </c>
      <c r="B255" s="1" t="s">
        <v>75</v>
      </c>
      <c r="C255" s="29" t="s">
        <v>97</v>
      </c>
      <c r="D255">
        <v>2019</v>
      </c>
      <c r="E255">
        <v>1231101</v>
      </c>
      <c r="F255">
        <v>11192662</v>
      </c>
      <c r="G255">
        <v>0.1099917964108985</v>
      </c>
      <c r="H255" s="30">
        <f t="shared" si="6"/>
        <v>0.1099917964108985</v>
      </c>
      <c r="I255">
        <f t="shared" si="7"/>
        <v>8.746230443946397E-9</v>
      </c>
      <c r="L255" t="s">
        <v>58</v>
      </c>
    </row>
    <row r="256" spans="1:12" x14ac:dyDescent="0.25">
      <c r="A256" s="15" t="s">
        <v>110</v>
      </c>
      <c r="B256" s="1" t="s">
        <v>75</v>
      </c>
      <c r="C256" s="29" t="s">
        <v>98</v>
      </c>
      <c r="D256">
        <v>2019</v>
      </c>
      <c r="E256">
        <v>1196909</v>
      </c>
      <c r="F256">
        <v>11192662</v>
      </c>
      <c r="G256">
        <v>0.10693693779013429</v>
      </c>
      <c r="H256" s="30">
        <f t="shared" ref="H256:H270" si="9">G256</f>
        <v>0.10693693779013429</v>
      </c>
      <c r="I256">
        <f t="shared" ref="I256:I270" si="10">(H256*(1-H256))/F256</f>
        <v>8.5325036283775244E-9</v>
      </c>
      <c r="L256" t="s">
        <v>58</v>
      </c>
    </row>
    <row r="257" spans="1:13" x14ac:dyDescent="0.25">
      <c r="A257" s="15" t="s">
        <v>110</v>
      </c>
      <c r="B257" s="1" t="s">
        <v>75</v>
      </c>
      <c r="C257" s="29" t="s">
        <v>99</v>
      </c>
      <c r="D257">
        <v>2019</v>
      </c>
      <c r="E257">
        <v>1136163</v>
      </c>
      <c r="F257">
        <v>11192662</v>
      </c>
      <c r="G257">
        <v>0.10150963193563783</v>
      </c>
      <c r="H257" s="30">
        <f t="shared" si="9"/>
        <v>0.10150963193563783</v>
      </c>
      <c r="I257">
        <f t="shared" si="10"/>
        <v>8.1486804979842301E-9</v>
      </c>
      <c r="L257" t="s">
        <v>58</v>
      </c>
    </row>
    <row r="258" spans="1:13" x14ac:dyDescent="0.25">
      <c r="A258" s="15" t="s">
        <v>110</v>
      </c>
      <c r="B258" s="1" t="s">
        <v>75</v>
      </c>
      <c r="C258" s="29" t="s">
        <v>100</v>
      </c>
      <c r="D258">
        <v>2019</v>
      </c>
      <c r="E258">
        <v>980573</v>
      </c>
      <c r="F258">
        <v>11192662</v>
      </c>
      <c r="G258">
        <v>8.7608559965448793E-2</v>
      </c>
      <c r="H258" s="30">
        <f t="shared" si="9"/>
        <v>8.7608559965448793E-2</v>
      </c>
      <c r="I258">
        <f t="shared" si="10"/>
        <v>7.1415808130567291E-9</v>
      </c>
      <c r="L258" t="s">
        <v>58</v>
      </c>
    </row>
    <row r="259" spans="1:13" x14ac:dyDescent="0.25">
      <c r="A259" s="15" t="s">
        <v>110</v>
      </c>
      <c r="B259" s="1" t="s">
        <v>75</v>
      </c>
      <c r="C259" s="29" t="s">
        <v>101</v>
      </c>
      <c r="D259">
        <v>2019</v>
      </c>
      <c r="E259">
        <v>1006031</v>
      </c>
      <c r="F259">
        <v>11192662</v>
      </c>
      <c r="G259">
        <v>8.9883085900387238E-2</v>
      </c>
      <c r="H259" s="30">
        <f t="shared" si="9"/>
        <v>8.9883085900387238E-2</v>
      </c>
      <c r="I259">
        <f t="shared" si="10"/>
        <v>7.3087275189236353E-9</v>
      </c>
      <c r="L259" t="s">
        <v>58</v>
      </c>
    </row>
    <row r="260" spans="1:13" x14ac:dyDescent="0.25">
      <c r="A260" s="15" t="s">
        <v>110</v>
      </c>
      <c r="B260" s="1" t="s">
        <v>75</v>
      </c>
      <c r="C260" s="29" t="s">
        <v>102</v>
      </c>
      <c r="D260">
        <v>2019</v>
      </c>
      <c r="E260">
        <v>1061072</v>
      </c>
      <c r="F260">
        <v>11192662</v>
      </c>
      <c r="G260">
        <v>9.480068280450174E-2</v>
      </c>
      <c r="H260" s="30">
        <f t="shared" si="9"/>
        <v>9.480068280450174E-2</v>
      </c>
      <c r="I260">
        <f t="shared" si="10"/>
        <v>7.6669440517637356E-9</v>
      </c>
      <c r="L260" t="s">
        <v>58</v>
      </c>
    </row>
    <row r="261" spans="1:13" x14ac:dyDescent="0.25">
      <c r="A261" s="15" t="s">
        <v>110</v>
      </c>
      <c r="B261" s="1" t="s">
        <v>75</v>
      </c>
      <c r="C261" s="29" t="s">
        <v>103</v>
      </c>
      <c r="D261">
        <v>2019</v>
      </c>
      <c r="E261">
        <v>1008573</v>
      </c>
      <c r="F261">
        <v>11192662</v>
      </c>
      <c r="G261">
        <v>9.0110198985728335E-2</v>
      </c>
      <c r="H261" s="30">
        <f t="shared" si="9"/>
        <v>9.0110198985728335E-2</v>
      </c>
      <c r="I261">
        <f t="shared" si="10"/>
        <v>7.32536647890205E-9</v>
      </c>
      <c r="L261" t="s">
        <v>58</v>
      </c>
    </row>
    <row r="262" spans="1:13" x14ac:dyDescent="0.25">
      <c r="A262" s="15" t="s">
        <v>110</v>
      </c>
      <c r="B262" s="1" t="s">
        <v>75</v>
      </c>
      <c r="C262" s="29" t="s">
        <v>104</v>
      </c>
      <c r="D262">
        <v>2019</v>
      </c>
      <c r="E262">
        <v>805405</v>
      </c>
      <c r="F262">
        <v>11192662</v>
      </c>
      <c r="G262">
        <v>7.195830625458001E-2</v>
      </c>
      <c r="H262" s="30">
        <f t="shared" si="9"/>
        <v>7.195830625458001E-2</v>
      </c>
      <c r="I262">
        <f t="shared" si="10"/>
        <v>5.9664366185231072E-9</v>
      </c>
      <c r="L262" t="s">
        <v>58</v>
      </c>
    </row>
    <row r="263" spans="1:13" x14ac:dyDescent="0.25">
      <c r="A263" s="15" t="s">
        <v>110</v>
      </c>
      <c r="B263" s="1" t="s">
        <v>75</v>
      </c>
      <c r="C263" s="29" t="s">
        <v>105</v>
      </c>
      <c r="D263">
        <v>2019</v>
      </c>
      <c r="E263">
        <v>613052</v>
      </c>
      <c r="F263">
        <v>11192662</v>
      </c>
      <c r="G263">
        <v>5.4772671595014664E-2</v>
      </c>
      <c r="H263" s="30">
        <f t="shared" si="9"/>
        <v>5.4772671595014664E-2</v>
      </c>
      <c r="I263">
        <f t="shared" si="10"/>
        <v>4.6255864816930365E-9</v>
      </c>
      <c r="L263" t="s">
        <v>58</v>
      </c>
    </row>
    <row r="264" spans="1:13" x14ac:dyDescent="0.25">
      <c r="A264" s="15" t="s">
        <v>110</v>
      </c>
      <c r="B264" s="1" t="s">
        <v>75</v>
      </c>
      <c r="C264" s="29" t="s">
        <v>106</v>
      </c>
      <c r="D264">
        <v>2019</v>
      </c>
      <c r="E264">
        <v>517032</v>
      </c>
      <c r="F264">
        <v>11192662</v>
      </c>
      <c r="G264">
        <v>4.6193836640470338E-2</v>
      </c>
      <c r="H264" s="30">
        <f t="shared" si="9"/>
        <v>4.6193836640470338E-2</v>
      </c>
      <c r="I264">
        <f t="shared" si="10"/>
        <v>3.9365046578645785E-9</v>
      </c>
      <c r="L264" t="s">
        <v>58</v>
      </c>
    </row>
    <row r="265" spans="1:13" x14ac:dyDescent="0.25">
      <c r="A265" s="15" t="s">
        <v>110</v>
      </c>
      <c r="B265" s="1" t="s">
        <v>75</v>
      </c>
      <c r="C265" s="29" t="s">
        <v>107</v>
      </c>
      <c r="D265">
        <v>2019</v>
      </c>
      <c r="E265">
        <v>423932</v>
      </c>
      <c r="F265">
        <v>11192662</v>
      </c>
      <c r="G265">
        <v>3.7875886898040875E-2</v>
      </c>
      <c r="H265" s="30">
        <f t="shared" si="9"/>
        <v>3.7875886898040875E-2</v>
      </c>
      <c r="I265">
        <f t="shared" si="10"/>
        <v>3.2558210093119662E-9</v>
      </c>
      <c r="L265" t="s">
        <v>58</v>
      </c>
    </row>
    <row r="266" spans="1:13" x14ac:dyDescent="0.25">
      <c r="A266" s="15" t="s">
        <v>110</v>
      </c>
      <c r="B266" s="1" t="s">
        <v>75</v>
      </c>
      <c r="C266" s="29" t="s">
        <v>108</v>
      </c>
      <c r="D266">
        <v>2019</v>
      </c>
      <c r="E266">
        <v>376538</v>
      </c>
      <c r="F266">
        <v>11192662</v>
      </c>
      <c r="G266">
        <v>3.3641505479214864E-2</v>
      </c>
      <c r="H266" s="30">
        <f t="shared" si="9"/>
        <v>3.3641505479214864E-2</v>
      </c>
      <c r="I266">
        <f t="shared" si="10"/>
        <v>2.9045596649221447E-9</v>
      </c>
      <c r="L266" t="s">
        <v>58</v>
      </c>
    </row>
    <row r="267" spans="1:13" x14ac:dyDescent="0.25">
      <c r="A267" s="15" t="s">
        <v>110</v>
      </c>
      <c r="B267" s="1" t="s">
        <v>75</v>
      </c>
      <c r="C267" s="29" t="s">
        <v>109</v>
      </c>
      <c r="D267">
        <v>2019</v>
      </c>
      <c r="E267">
        <v>306529</v>
      </c>
      <c r="F267">
        <v>11192662</v>
      </c>
      <c r="G267">
        <v>2.7386603830259502E-2</v>
      </c>
      <c r="H267" s="30">
        <f t="shared" si="9"/>
        <v>2.7386603830259502E-2</v>
      </c>
      <c r="I267">
        <f t="shared" si="10"/>
        <v>2.3798250819066919E-9</v>
      </c>
      <c r="L267" t="s">
        <v>58</v>
      </c>
    </row>
    <row r="268" spans="1:13" x14ac:dyDescent="0.25">
      <c r="A268" s="15" t="s">
        <v>110</v>
      </c>
      <c r="B268" s="1" t="s">
        <v>75</v>
      </c>
      <c r="C268" s="29" t="s">
        <v>67</v>
      </c>
      <c r="D268">
        <v>2019</v>
      </c>
      <c r="E268">
        <v>244864</v>
      </c>
      <c r="F268">
        <v>11192662</v>
      </c>
      <c r="G268">
        <v>2.1877190609347445E-2</v>
      </c>
      <c r="H268" s="30">
        <f t="shared" si="9"/>
        <v>2.1877190609347445E-2</v>
      </c>
      <c r="I268">
        <f t="shared" si="10"/>
        <v>1.9118400198620957E-9</v>
      </c>
      <c r="L268" t="s">
        <v>58</v>
      </c>
    </row>
    <row r="269" spans="1:13" x14ac:dyDescent="0.25">
      <c r="A269" s="15" t="s">
        <v>110</v>
      </c>
      <c r="B269" s="1" t="s">
        <v>75</v>
      </c>
      <c r="C269" s="29" t="s">
        <v>68</v>
      </c>
      <c r="D269">
        <v>2019</v>
      </c>
      <c r="E269">
        <v>178784</v>
      </c>
      <c r="F269">
        <v>11192662</v>
      </c>
      <c r="G269">
        <v>1.597332252148774E-2</v>
      </c>
      <c r="H269" s="30">
        <f t="shared" si="9"/>
        <v>1.597332252148774E-2</v>
      </c>
      <c r="I269">
        <f t="shared" si="10"/>
        <v>1.404328611827309E-9</v>
      </c>
      <c r="L269" t="s">
        <v>58</v>
      </c>
    </row>
    <row r="270" spans="1:13" x14ac:dyDescent="0.25">
      <c r="A270" s="15" t="s">
        <v>110</v>
      </c>
      <c r="B270" s="1" t="s">
        <v>75</v>
      </c>
      <c r="C270" s="29" t="s">
        <v>69</v>
      </c>
      <c r="D270">
        <v>2019</v>
      </c>
      <c r="E270">
        <v>106104</v>
      </c>
      <c r="F270">
        <v>11192662</v>
      </c>
      <c r="G270">
        <v>9.4797823788478567E-3</v>
      </c>
      <c r="H270" s="30">
        <f t="shared" si="9"/>
        <v>9.4797823788478567E-3</v>
      </c>
      <c r="I270">
        <f t="shared" si="10"/>
        <v>8.3893501875581897E-10</v>
      </c>
      <c r="L270" t="s">
        <v>58</v>
      </c>
    </row>
    <row r="271" spans="1:13" ht="123.75" customHeight="1" x14ac:dyDescent="0.25">
      <c r="A271" s="15" t="s">
        <v>113</v>
      </c>
      <c r="B271" s="12" t="s">
        <v>75</v>
      </c>
      <c r="C271" s="31" t="s">
        <v>112</v>
      </c>
      <c r="D271">
        <v>2001</v>
      </c>
      <c r="H271">
        <v>9348178</v>
      </c>
      <c r="I271">
        <f>(395000/1.96)^2</f>
        <v>40614587671.803413</v>
      </c>
      <c r="L271" t="s">
        <v>58</v>
      </c>
      <c r="M271" s="8" t="s">
        <v>115</v>
      </c>
    </row>
    <row r="272" spans="1:13" ht="121.5" customHeight="1" x14ac:dyDescent="0.25">
      <c r="A272" s="15" t="s">
        <v>113</v>
      </c>
      <c r="B272" s="12" t="s">
        <v>75</v>
      </c>
      <c r="C272" s="31" t="s">
        <v>112</v>
      </c>
      <c r="D272">
        <v>2011</v>
      </c>
      <c r="H272">
        <v>10159121</v>
      </c>
      <c r="I272">
        <f>(109994)^2</f>
        <v>12098680036</v>
      </c>
      <c r="L272" t="s">
        <v>58</v>
      </c>
      <c r="M272" s="8" t="s">
        <v>116</v>
      </c>
    </row>
    <row r="273" spans="1:13" ht="45" x14ac:dyDescent="0.25">
      <c r="A273" s="15" t="s">
        <v>113</v>
      </c>
      <c r="B273" s="12" t="s">
        <v>75</v>
      </c>
      <c r="C273" s="31" t="s">
        <v>112</v>
      </c>
      <c r="D273">
        <v>2019</v>
      </c>
      <c r="H273">
        <v>11192662</v>
      </c>
      <c r="I273">
        <f>(109994)^2</f>
        <v>12098680036</v>
      </c>
      <c r="L273" t="s">
        <v>58</v>
      </c>
      <c r="M273" s="8" t="s">
        <v>114</v>
      </c>
    </row>
    <row r="274" spans="1:13" ht="120" x14ac:dyDescent="0.25">
      <c r="A274" s="1" t="s">
        <v>70</v>
      </c>
      <c r="B274" s="12" t="s">
        <v>117</v>
      </c>
      <c r="C274" s="35" t="s">
        <v>119</v>
      </c>
      <c r="D274" s="12">
        <v>2012</v>
      </c>
      <c r="E274" s="12"/>
      <c r="F274" s="10"/>
      <c r="G274" s="34">
        <v>21.9</v>
      </c>
      <c r="H274" s="33">
        <f>G274</f>
        <v>21.9</v>
      </c>
      <c r="I274" s="7">
        <f>H274</f>
        <v>21.9</v>
      </c>
      <c r="J274" s="7"/>
      <c r="K274" s="7"/>
      <c r="L274" t="s">
        <v>0</v>
      </c>
      <c r="M274" s="14" t="s">
        <v>118</v>
      </c>
    </row>
    <row r="275" spans="1:13" x14ac:dyDescent="0.25">
      <c r="A275" s="1" t="s">
        <v>70</v>
      </c>
      <c r="B275" s="1" t="s">
        <v>117</v>
      </c>
      <c r="C275" s="2" t="s">
        <v>65</v>
      </c>
      <c r="D275" s="1">
        <v>2012</v>
      </c>
      <c r="E275" s="1"/>
      <c r="F275" s="10"/>
      <c r="G275" s="34">
        <v>0.1</v>
      </c>
      <c r="H275" s="33">
        <f>G275</f>
        <v>0.1</v>
      </c>
      <c r="I275" s="7">
        <f>H275</f>
        <v>0.1</v>
      </c>
      <c r="J275" s="7"/>
      <c r="K275" s="7"/>
      <c r="L275" t="s">
        <v>58</v>
      </c>
      <c r="M275" s="14"/>
    </row>
    <row r="276" spans="1:13" x14ac:dyDescent="0.25">
      <c r="A276" s="1" t="s">
        <v>70</v>
      </c>
      <c r="B276" s="1" t="s">
        <v>117</v>
      </c>
      <c r="C276" s="2" t="s">
        <v>13</v>
      </c>
      <c r="D276" s="1">
        <v>2012</v>
      </c>
      <c r="E276" s="1"/>
      <c r="F276" s="10"/>
      <c r="G276" s="32">
        <v>2.646467153656904</v>
      </c>
      <c r="H276" s="33">
        <f t="shared" ref="H276:H287" si="11">G276</f>
        <v>2.646467153656904</v>
      </c>
      <c r="I276" s="7">
        <f t="shared" ref="I276:I287" si="12">H276</f>
        <v>2.646467153656904</v>
      </c>
      <c r="J276" s="7"/>
      <c r="K276" s="7"/>
      <c r="L276" t="s">
        <v>58</v>
      </c>
    </row>
    <row r="277" spans="1:13" x14ac:dyDescent="0.25">
      <c r="A277" s="1" t="s">
        <v>70</v>
      </c>
      <c r="B277" s="1" t="s">
        <v>117</v>
      </c>
      <c r="C277" s="2" t="s">
        <v>14</v>
      </c>
      <c r="D277" s="1">
        <v>2012</v>
      </c>
      <c r="E277" s="1"/>
      <c r="F277" s="10"/>
      <c r="G277" s="32">
        <v>8.848389035625793</v>
      </c>
      <c r="H277" s="33">
        <f t="shared" si="11"/>
        <v>8.848389035625793</v>
      </c>
      <c r="I277" s="7">
        <f t="shared" si="12"/>
        <v>8.848389035625793</v>
      </c>
      <c r="J277" s="7"/>
      <c r="K277" s="7"/>
      <c r="L277" t="s">
        <v>58</v>
      </c>
    </row>
    <row r="278" spans="1:13" x14ac:dyDescent="0.25">
      <c r="A278" s="1" t="s">
        <v>70</v>
      </c>
      <c r="B278" s="1" t="s">
        <v>117</v>
      </c>
      <c r="C278" s="2" t="s">
        <v>15</v>
      </c>
      <c r="D278" s="1">
        <v>2012</v>
      </c>
      <c r="E278" s="12"/>
      <c r="F278" s="10"/>
      <c r="G278" s="32">
        <v>45.193737900145855</v>
      </c>
      <c r="H278" s="33">
        <f t="shared" si="11"/>
        <v>45.193737900145855</v>
      </c>
      <c r="I278" s="7">
        <f t="shared" si="12"/>
        <v>45.193737900145855</v>
      </c>
      <c r="J278" s="7"/>
      <c r="K278" s="7"/>
      <c r="L278" t="s">
        <v>58</v>
      </c>
    </row>
    <row r="279" spans="1:13" x14ac:dyDescent="0.25">
      <c r="A279" s="1" t="s">
        <v>70</v>
      </c>
      <c r="B279" s="1" t="s">
        <v>117</v>
      </c>
      <c r="C279" s="2" t="s">
        <v>16</v>
      </c>
      <c r="D279" s="1">
        <v>2012</v>
      </c>
      <c r="E279" s="12"/>
      <c r="F279" s="10"/>
      <c r="G279" s="32">
        <v>53.40682333812245</v>
      </c>
      <c r="H279" s="33">
        <f t="shared" si="11"/>
        <v>53.40682333812245</v>
      </c>
      <c r="I279" s="7">
        <f t="shared" si="12"/>
        <v>53.40682333812245</v>
      </c>
      <c r="J279" s="7"/>
      <c r="K279" s="7"/>
      <c r="L279" t="s">
        <v>58</v>
      </c>
    </row>
    <row r="280" spans="1:13" x14ac:dyDescent="0.25">
      <c r="A280" s="1" t="s">
        <v>70</v>
      </c>
      <c r="B280" s="1" t="s">
        <v>117</v>
      </c>
      <c r="C280" s="2" t="s">
        <v>17</v>
      </c>
      <c r="D280" s="1">
        <v>2012</v>
      </c>
      <c r="E280" s="12"/>
      <c r="F280" s="10"/>
      <c r="G280" s="32">
        <v>63.4</v>
      </c>
      <c r="H280" s="33">
        <f t="shared" si="11"/>
        <v>63.4</v>
      </c>
      <c r="I280" s="7">
        <f t="shared" si="12"/>
        <v>63.4</v>
      </c>
      <c r="J280" s="7"/>
      <c r="K280" s="7"/>
      <c r="L280" t="s">
        <v>58</v>
      </c>
    </row>
    <row r="281" spans="1:13" x14ac:dyDescent="0.25">
      <c r="A281" s="1" t="s">
        <v>70</v>
      </c>
      <c r="B281" s="1" t="s">
        <v>117</v>
      </c>
      <c r="C281" s="2" t="s">
        <v>18</v>
      </c>
      <c r="D281" s="1">
        <v>2012</v>
      </c>
      <c r="E281" s="12"/>
      <c r="F281" s="10"/>
      <c r="G281" s="32">
        <v>68.3</v>
      </c>
      <c r="H281" s="33">
        <f t="shared" si="11"/>
        <v>68.3</v>
      </c>
      <c r="I281" s="7">
        <f t="shared" si="12"/>
        <v>68.3</v>
      </c>
      <c r="J281" s="7"/>
      <c r="K281" s="7"/>
      <c r="L281" t="s">
        <v>58</v>
      </c>
    </row>
    <row r="282" spans="1:13" x14ac:dyDescent="0.25">
      <c r="A282" s="1" t="s">
        <v>70</v>
      </c>
      <c r="B282" s="1" t="s">
        <v>117</v>
      </c>
      <c r="C282" s="2" t="s">
        <v>19</v>
      </c>
      <c r="D282" s="1">
        <v>2012</v>
      </c>
      <c r="E282" s="12"/>
      <c r="F282" s="10"/>
      <c r="G282" s="32">
        <v>70.7</v>
      </c>
      <c r="H282" s="33">
        <f t="shared" si="11"/>
        <v>70.7</v>
      </c>
      <c r="I282" s="7">
        <f t="shared" si="12"/>
        <v>70.7</v>
      </c>
      <c r="J282" s="7"/>
      <c r="K282" s="7"/>
      <c r="L282" t="s">
        <v>58</v>
      </c>
    </row>
    <row r="283" spans="1:13" x14ac:dyDescent="0.25">
      <c r="A283" s="1" t="s">
        <v>70</v>
      </c>
      <c r="B283" s="1" t="s">
        <v>117</v>
      </c>
      <c r="C283" s="2" t="s">
        <v>20</v>
      </c>
      <c r="D283" s="1">
        <v>2012</v>
      </c>
      <c r="E283" s="12"/>
      <c r="F283" s="10"/>
      <c r="G283" s="32">
        <v>73</v>
      </c>
      <c r="H283" s="33">
        <f t="shared" si="11"/>
        <v>73</v>
      </c>
      <c r="I283" s="7">
        <f t="shared" si="12"/>
        <v>73</v>
      </c>
      <c r="J283" s="7"/>
      <c r="K283" s="7"/>
      <c r="L283" t="s">
        <v>58</v>
      </c>
    </row>
    <row r="284" spans="1:13" x14ac:dyDescent="0.25">
      <c r="A284" s="1" t="s">
        <v>70</v>
      </c>
      <c r="B284" s="1" t="s">
        <v>117</v>
      </c>
      <c r="C284" s="2" t="s">
        <v>66</v>
      </c>
      <c r="D284" s="1">
        <v>2012</v>
      </c>
      <c r="E284" s="12"/>
      <c r="F284" s="10"/>
      <c r="G284" s="32">
        <v>77.400000000000006</v>
      </c>
      <c r="H284" s="33">
        <f t="shared" si="11"/>
        <v>77.400000000000006</v>
      </c>
      <c r="I284" s="7">
        <f t="shared" si="12"/>
        <v>77.400000000000006</v>
      </c>
      <c r="J284" s="7"/>
      <c r="K284" s="7"/>
      <c r="L284" t="s">
        <v>58</v>
      </c>
    </row>
    <row r="285" spans="1:13" x14ac:dyDescent="0.25">
      <c r="A285" s="1" t="s">
        <v>70</v>
      </c>
      <c r="B285" s="1" t="s">
        <v>117</v>
      </c>
      <c r="C285" s="1" t="s">
        <v>67</v>
      </c>
      <c r="D285" s="1">
        <v>2012</v>
      </c>
      <c r="E285" s="12"/>
      <c r="F285" s="10"/>
      <c r="G285" s="32">
        <v>82.7</v>
      </c>
      <c r="H285" s="33">
        <f t="shared" si="11"/>
        <v>82.7</v>
      </c>
      <c r="I285" s="7">
        <f t="shared" si="12"/>
        <v>82.7</v>
      </c>
      <c r="J285" s="7"/>
      <c r="K285" s="7"/>
      <c r="L285" t="s">
        <v>58</v>
      </c>
    </row>
    <row r="286" spans="1:13" x14ac:dyDescent="0.25">
      <c r="A286" s="1" t="s">
        <v>70</v>
      </c>
      <c r="B286" s="1" t="s">
        <v>117</v>
      </c>
      <c r="C286" s="1" t="s">
        <v>68</v>
      </c>
      <c r="D286" s="1">
        <v>2012</v>
      </c>
      <c r="E286" s="12"/>
      <c r="F286" s="10"/>
      <c r="G286" s="32">
        <v>88.6</v>
      </c>
      <c r="H286" s="33">
        <f t="shared" si="11"/>
        <v>88.6</v>
      </c>
      <c r="I286" s="7">
        <f t="shared" si="12"/>
        <v>88.6</v>
      </c>
      <c r="J286" s="7"/>
      <c r="K286" s="7"/>
      <c r="L286" t="s">
        <v>58</v>
      </c>
    </row>
    <row r="287" spans="1:13" x14ac:dyDescent="0.25">
      <c r="A287" s="1" t="s">
        <v>70</v>
      </c>
      <c r="B287" s="1" t="s">
        <v>117</v>
      </c>
      <c r="C287" s="1" t="s">
        <v>69</v>
      </c>
      <c r="D287" s="1">
        <v>2012</v>
      </c>
      <c r="E287" s="12"/>
      <c r="F287" s="10"/>
      <c r="G287" s="32">
        <v>95.2</v>
      </c>
      <c r="H287" s="33">
        <f t="shared" si="11"/>
        <v>95.2</v>
      </c>
      <c r="I287" s="7">
        <f t="shared" si="12"/>
        <v>95.2</v>
      </c>
      <c r="J287" s="7"/>
      <c r="K287" s="7"/>
      <c r="L287" t="s">
        <v>58</v>
      </c>
    </row>
    <row r="288" spans="1:13" ht="90" x14ac:dyDescent="0.25">
      <c r="A288" t="s">
        <v>120</v>
      </c>
      <c r="B288" s="8" t="s">
        <v>123</v>
      </c>
      <c r="C288" t="s">
        <v>124</v>
      </c>
      <c r="D288">
        <v>2015</v>
      </c>
      <c r="E288">
        <v>45</v>
      </c>
      <c r="F288">
        <v>333</v>
      </c>
      <c r="G288">
        <f>E288/F288</f>
        <v>0.13513513513513514</v>
      </c>
      <c r="H288">
        <f>G288</f>
        <v>0.13513513513513514</v>
      </c>
      <c r="I288">
        <f>(H288*(1-H288))/F288</f>
        <v>3.509718630244562E-4</v>
      </c>
      <c r="L288" t="s">
        <v>58</v>
      </c>
      <c r="M288" s="8" t="s">
        <v>129</v>
      </c>
    </row>
    <row r="289" spans="1:12" x14ac:dyDescent="0.25">
      <c r="A289" t="s">
        <v>121</v>
      </c>
      <c r="B289" t="s">
        <v>128</v>
      </c>
      <c r="C289" t="s">
        <v>124</v>
      </c>
      <c r="D289">
        <v>2015</v>
      </c>
      <c r="E289">
        <v>28</v>
      </c>
      <c r="F289">
        <v>333</v>
      </c>
      <c r="G289">
        <f t="shared" ref="G289:G293" si="13">E289/F289</f>
        <v>8.408408408408409E-2</v>
      </c>
      <c r="H289">
        <f t="shared" ref="H289:H293" si="14">G289</f>
        <v>8.408408408408409E-2</v>
      </c>
      <c r="I289">
        <f t="shared" ref="I289:I293" si="15">(H289*(1-H289))/F289</f>
        <v>2.3127312578926357E-4</v>
      </c>
      <c r="L289" t="s">
        <v>58</v>
      </c>
    </row>
    <row r="290" spans="1:12" x14ac:dyDescent="0.25">
      <c r="A290" t="s">
        <v>122</v>
      </c>
      <c r="B290" t="s">
        <v>128</v>
      </c>
      <c r="C290" t="s">
        <v>124</v>
      </c>
      <c r="D290">
        <v>2015</v>
      </c>
      <c r="E290">
        <v>23</v>
      </c>
      <c r="F290">
        <v>333</v>
      </c>
      <c r="G290">
        <f t="shared" si="13"/>
        <v>6.9069069069069067E-2</v>
      </c>
      <c r="H290">
        <f t="shared" si="14"/>
        <v>6.9069069069069067E-2</v>
      </c>
      <c r="I290">
        <f t="shared" si="15"/>
        <v>1.930886869879917E-4</v>
      </c>
      <c r="L290" t="s">
        <v>58</v>
      </c>
    </row>
    <row r="291" spans="1:12" x14ac:dyDescent="0.25">
      <c r="A291" t="s">
        <v>125</v>
      </c>
      <c r="B291" t="s">
        <v>128</v>
      </c>
      <c r="C291" t="s">
        <v>124</v>
      </c>
      <c r="D291">
        <v>2015</v>
      </c>
      <c r="E291">
        <v>28</v>
      </c>
      <c r="F291">
        <v>382</v>
      </c>
      <c r="G291">
        <f t="shared" si="13"/>
        <v>7.3298429319371722E-2</v>
      </c>
      <c r="H291">
        <f t="shared" si="14"/>
        <v>7.3298429319371722E-2</v>
      </c>
      <c r="I291">
        <f t="shared" si="15"/>
        <v>1.7781615072954134E-4</v>
      </c>
      <c r="L291" t="s">
        <v>58</v>
      </c>
    </row>
    <row r="292" spans="1:12" x14ac:dyDescent="0.25">
      <c r="A292" t="s">
        <v>126</v>
      </c>
      <c r="B292" t="s">
        <v>128</v>
      </c>
      <c r="C292" t="s">
        <v>124</v>
      </c>
      <c r="D292">
        <v>2015</v>
      </c>
      <c r="E292">
        <v>8</v>
      </c>
      <c r="F292">
        <v>382</v>
      </c>
      <c r="G292">
        <f t="shared" si="13"/>
        <v>2.0942408376963352E-2</v>
      </c>
      <c r="H292">
        <f t="shared" si="14"/>
        <v>2.0942408376963352E-2</v>
      </c>
      <c r="I292">
        <f t="shared" si="15"/>
        <v>5.367493169721426E-5</v>
      </c>
      <c r="L292" t="s">
        <v>58</v>
      </c>
    </row>
    <row r="293" spans="1:12" x14ac:dyDescent="0.25">
      <c r="A293" t="s">
        <v>127</v>
      </c>
      <c r="B293" t="s">
        <v>128</v>
      </c>
      <c r="C293" t="s">
        <v>124</v>
      </c>
      <c r="D293">
        <v>2015</v>
      </c>
      <c r="E293">
        <v>10</v>
      </c>
      <c r="F293">
        <v>382</v>
      </c>
      <c r="G293">
        <f t="shared" si="13"/>
        <v>2.6178010471204188E-2</v>
      </c>
      <c r="H293">
        <f t="shared" si="14"/>
        <v>2.6178010471204188E-2</v>
      </c>
      <c r="I293">
        <f t="shared" si="15"/>
        <v>6.6734874971135369E-5</v>
      </c>
      <c r="L293" t="s">
        <v>58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Bayer</cp:lastModifiedBy>
  <dcterms:created xsi:type="dcterms:W3CDTF">2017-06-15T13:43:16Z</dcterms:created>
  <dcterms:modified xsi:type="dcterms:W3CDTF">2020-08-03T20:14:00Z</dcterms:modified>
</cp:coreProperties>
</file>