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essica\OneDrive - UW\SPEED\Model\code\Github\"/>
    </mc:Choice>
  </mc:AlternateContent>
  <xr:revisionPtr revIDLastSave="6" documentId="13_ncr:1_{F2E5A6F3-A78D-4BE9-857D-56B397C638A6}" xr6:coauthVersionLast="45" xr6:coauthVersionMax="45" xr10:uidLastSave="{52A5C43A-FB3B-4C29-BE1F-E80FF0470D6F}"/>
  <bookViews>
    <workbookView xWindow="-108" yWindow="-108" windowWidth="23256" windowHeight="12576" tabRatio="724" xr2:uid="{00000000-000D-0000-FFFF-FFFF00000000}"/>
  </bookViews>
  <sheets>
    <sheet name="Sources" sheetId="34" r:id="rId1"/>
    <sheet name="initial_population" sheetId="43" r:id="rId2"/>
    <sheet name="art_coverage" sheetId="8" r:id="rId3"/>
    <sheet name="art_coverage_sensL" sheetId="49" r:id="rId4"/>
    <sheet name="art_coverage_sensH" sheetId="50" r:id="rId5"/>
    <sheet name="cd4_probs" sheetId="48" r:id="rId6"/>
    <sheet name="art_dropout" sheetId="32" r:id="rId7"/>
    <sheet name="base_fertility" sheetId="2" r:id="rId8"/>
    <sheet name="fert_red" sheetId="36" r:id="rId9"/>
    <sheet name="vertical_transmission" sheetId="23" r:id="rId10"/>
    <sheet name="pregnancy" sheetId="46" r:id="rId11"/>
    <sheet name="circumcision" sheetId="31" r:id="rId12"/>
    <sheet name="background_mortality" sheetId="5" r:id="rId13"/>
    <sheet name="hiv_mortality" sheetId="17" r:id="rId14"/>
    <sheet name="disease_progression" sheetId="19" r:id="rId15"/>
    <sheet name="deltas" sheetId="20" r:id="rId16"/>
    <sheet name="epsilons" sheetId="18" r:id="rId17"/>
    <sheet name="risk_int" sheetId="40" r:id="rId18"/>
    <sheet name="risk_proportions" sheetId="28" r:id="rId19"/>
    <sheet name="partners_per_year" sheetId="29" r:id="rId20"/>
    <sheet name="acts_per_partnership" sheetId="12" r:id="rId21"/>
    <sheet name="STIs" sheetId="45" r:id="rId22"/>
    <sheet name="transmission_probabilities" sheetId="24" r:id="rId23"/>
    <sheet name="risk_reduction" sheetId="27" r:id="rId24"/>
    <sheet name="DALYs" sheetId="44" r:id="rId25"/>
    <sheet name="population" sheetId="13" r:id="rId26"/>
    <sheet name="adult_prevalence" sheetId="25" r:id="rId27"/>
    <sheet name="aya_prevalence" sheetId="39" r:id="rId28"/>
    <sheet name="age_specific_prevalence" sheetId="9" r:id="rId29"/>
    <sheet name="adult_prevalence (UNAIDS model)" sheetId="41" r:id="rId30"/>
    <sheet name="aya_prevalence (UNAIDS model)" sheetId="42" r:id="rId31"/>
    <sheet name="incidence (UNAIDS model)" sheetId="47" r:id="rId32"/>
  </sheets>
  <definedNames>
    <definedName name="_xlnm._FilterDatabase" localSheetId="12" hidden="1">background_mortality!$A$1:$G$409</definedName>
    <definedName name="_xlnm._FilterDatabase" localSheetId="13" hidden="1">hiv_mortality!$A$1:$O$145</definedName>
    <definedName name="_xlnm._FilterDatabase" localSheetId="25" hidden="1">population!$O$1:$O$637</definedName>
    <definedName name="acts_per_partnership">acts_per_partnership!$A$1:$C$7</definedName>
    <definedName name="adult_prevalence">adult_prevalence!$A$1:$D$6</definedName>
    <definedName name="adult_prevalence_unaids">'adult_prevalence (UNAIDS model)'!$A$1:$B$35</definedName>
    <definedName name="age_specific_prevalence">age_specific_prevalence!$A$1:$F$73</definedName>
    <definedName name="art_coverage">art_coverage!$A$1:$D$673</definedName>
    <definedName name="art_coverage_H" localSheetId="4">art_coverage_sensH!$A$1:$D$673</definedName>
    <definedName name="art_coverage_L" localSheetId="3">art_coverage_sensL!$A$1:$D$673</definedName>
    <definedName name="art_dropout">art_dropout!$A$1:$B$13</definedName>
    <definedName name="aya_prevalence" localSheetId="27">aya_prevalence!$A$1:$E$9</definedName>
    <definedName name="aya_prevalence_unaids" localSheetId="30">'aya_prevalence (UNAIDS model)'!$A$1:$C$67</definedName>
    <definedName name="background_mortality">background_mortality!$A$1:$D$409</definedName>
    <definedName name="base_fertility">base_fertility!$A$1:$D$73</definedName>
    <definedName name="cd4_probs">cd4_probs!$A$1:$B$6</definedName>
    <definedName name="circ">circumcision!$A$1:$C$61</definedName>
    <definedName name="DALYs">DALYs!$A$1:$D$12</definedName>
    <definedName name="deltas">deltas!$A$1:$B$3</definedName>
    <definedName name="disease_progression">disease_progression!$A$1:$E$51</definedName>
    <definedName name="dropout">art_dropout!$A$1:$B$13</definedName>
    <definedName name="epsilons">epsilons!$A$1:$C$3</definedName>
    <definedName name="fert_red">fert_red!$A$1:$C$43</definedName>
    <definedName name="hiv_mortality">hiv_mortality!$A$1:$D$145</definedName>
    <definedName name="incidence">'incidence (UNAIDS model)'!$A$1:$D$29</definedName>
    <definedName name="initial_population" localSheetId="1">initial_population!$A$1:$D$25</definedName>
    <definedName name="partners_per_year">partners_per_year!$A$1:$E$73</definedName>
    <definedName name="pop_data">population!$A$1:$D$97</definedName>
    <definedName name="pregnancy">pregnancy!$A$1:$D$97</definedName>
    <definedName name="risk_int">risk_int!$A$1:$B$42</definedName>
    <definedName name="risk_proportions">risk_proportions!$A$1:$E$73</definedName>
    <definedName name="risk_reduction">risk_reduction!$A$1:$B$2</definedName>
    <definedName name="sti">STIs!$A$1:$D$25</definedName>
    <definedName name="trans_probs">transmission_probabilities!$A$1:$C$13</definedName>
    <definedName name="vertical_transmission">vertical_transmission!$A$1:$B$5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26" i="50" l="1"/>
  <c r="A517" i="50"/>
  <c r="D517" i="50" s="1"/>
  <c r="A516" i="50"/>
  <c r="D516" i="50" s="1"/>
  <c r="D515" i="50"/>
  <c r="A515" i="50"/>
  <c r="A527" i="50" s="1"/>
  <c r="A514" i="50"/>
  <c r="D514" i="50" s="1"/>
  <c r="A513" i="50"/>
  <c r="A512" i="50"/>
  <c r="A511" i="50"/>
  <c r="A523" i="50" s="1"/>
  <c r="A510" i="50"/>
  <c r="A509" i="50"/>
  <c r="A508" i="50"/>
  <c r="D508" i="50" s="1"/>
  <c r="D507" i="50"/>
  <c r="A507" i="50"/>
  <c r="A519" i="50" s="1"/>
  <c r="A506" i="50"/>
  <c r="D506" i="50" s="1"/>
  <c r="D505" i="50"/>
  <c r="D504" i="50"/>
  <c r="D503" i="50"/>
  <c r="D502" i="50"/>
  <c r="D496" i="50"/>
  <c r="D495" i="50"/>
  <c r="D494" i="50"/>
  <c r="D493" i="50"/>
  <c r="D492" i="50"/>
  <c r="D491" i="50"/>
  <c r="D490" i="50"/>
  <c r="D484" i="50"/>
  <c r="D483" i="50"/>
  <c r="D482" i="50"/>
  <c r="D481" i="50"/>
  <c r="D480" i="50"/>
  <c r="D479" i="50"/>
  <c r="D478" i="50"/>
  <c r="D472" i="50"/>
  <c r="D471" i="50"/>
  <c r="D470" i="50"/>
  <c r="D469" i="50"/>
  <c r="D468" i="50"/>
  <c r="D467" i="50"/>
  <c r="D466" i="50"/>
  <c r="D460" i="50"/>
  <c r="D459" i="50"/>
  <c r="D458" i="50"/>
  <c r="D457" i="50"/>
  <c r="D456" i="50"/>
  <c r="D455" i="50"/>
  <c r="D454" i="50"/>
  <c r="D448" i="50"/>
  <c r="D447" i="50"/>
  <c r="D446" i="50"/>
  <c r="D445" i="50"/>
  <c r="D444" i="50"/>
  <c r="D443" i="50"/>
  <c r="D442" i="50"/>
  <c r="D436" i="50"/>
  <c r="D435" i="50"/>
  <c r="D434" i="50"/>
  <c r="D433" i="50"/>
  <c r="D432" i="50"/>
  <c r="D431" i="50"/>
  <c r="D430" i="50"/>
  <c r="D424" i="50"/>
  <c r="D423" i="50"/>
  <c r="D422" i="50"/>
  <c r="D349" i="50"/>
  <c r="D348" i="50"/>
  <c r="D347" i="50"/>
  <c r="D346" i="50"/>
  <c r="D340" i="50"/>
  <c r="D339" i="50"/>
  <c r="D338" i="50"/>
  <c r="D181" i="50"/>
  <c r="A181" i="50"/>
  <c r="A193" i="50" s="1"/>
  <c r="A180" i="50"/>
  <c r="D180" i="50" s="1"/>
  <c r="A179" i="50"/>
  <c r="D179" i="50" s="1"/>
  <c r="A178" i="50"/>
  <c r="D178" i="50" s="1"/>
  <c r="A177" i="50"/>
  <c r="A189" i="50" s="1"/>
  <c r="A176" i="50"/>
  <c r="A188" i="50" s="1"/>
  <c r="A175" i="50"/>
  <c r="D175" i="50" s="1"/>
  <c r="A174" i="50"/>
  <c r="D174" i="50" s="1"/>
  <c r="A173" i="50"/>
  <c r="A185" i="50" s="1"/>
  <c r="A172" i="50"/>
  <c r="D172" i="50" s="1"/>
  <c r="A171" i="50"/>
  <c r="D171" i="50" s="1"/>
  <c r="A170" i="50"/>
  <c r="D170" i="50" s="1"/>
  <c r="D169" i="50"/>
  <c r="D168" i="50"/>
  <c r="D167" i="50"/>
  <c r="D166" i="50"/>
  <c r="D160" i="50"/>
  <c r="D159" i="50"/>
  <c r="D158" i="50"/>
  <c r="D157" i="50"/>
  <c r="D156" i="50"/>
  <c r="D155" i="50"/>
  <c r="D154" i="50"/>
  <c r="D148" i="50"/>
  <c r="D147" i="50"/>
  <c r="D146" i="50"/>
  <c r="D145" i="50"/>
  <c r="D144" i="50"/>
  <c r="D143" i="50"/>
  <c r="D142" i="50"/>
  <c r="D136" i="50"/>
  <c r="D135" i="50"/>
  <c r="D134" i="50"/>
  <c r="D133" i="50"/>
  <c r="D132" i="50"/>
  <c r="D131" i="50"/>
  <c r="D130" i="50"/>
  <c r="D124" i="50"/>
  <c r="D123" i="50"/>
  <c r="D122" i="50"/>
  <c r="D121" i="50"/>
  <c r="D120" i="50"/>
  <c r="D119" i="50"/>
  <c r="D118" i="50"/>
  <c r="D112" i="50"/>
  <c r="D111" i="50"/>
  <c r="D110" i="50"/>
  <c r="D109" i="50"/>
  <c r="D108" i="50"/>
  <c r="D107" i="50"/>
  <c r="D106" i="50"/>
  <c r="D100" i="50"/>
  <c r="D99" i="50"/>
  <c r="D98" i="50"/>
  <c r="D97" i="50"/>
  <c r="D96" i="50"/>
  <c r="D95" i="50"/>
  <c r="D94" i="50"/>
  <c r="D88" i="50"/>
  <c r="D87" i="50"/>
  <c r="D86" i="50"/>
  <c r="D70" i="50"/>
  <c r="H16" i="50"/>
  <c r="D177" i="50" s="1"/>
  <c r="Q15" i="50"/>
  <c r="H11" i="50" s="1"/>
  <c r="Q14" i="50"/>
  <c r="I15" i="50" s="1"/>
  <c r="H14" i="50"/>
  <c r="D149" i="50" s="1"/>
  <c r="I13" i="50"/>
  <c r="D13" i="50"/>
  <c r="D12" i="50"/>
  <c r="I11" i="50"/>
  <c r="D450" i="50" s="1"/>
  <c r="D11" i="50"/>
  <c r="D10" i="50"/>
  <c r="I9" i="50"/>
  <c r="D426" i="50" s="1"/>
  <c r="D9" i="50"/>
  <c r="J8" i="50"/>
  <c r="D76" i="50" s="1"/>
  <c r="I8" i="50"/>
  <c r="G8" i="50"/>
  <c r="D82" i="50" s="1"/>
  <c r="H7" i="50"/>
  <c r="D69" i="50" s="1"/>
  <c r="G7" i="50"/>
  <c r="D73" i="50" s="1"/>
  <c r="D4" i="50"/>
  <c r="D3" i="50"/>
  <c r="H2" i="50"/>
  <c r="D7" i="50" s="1"/>
  <c r="D2" i="50"/>
  <c r="K17" i="49"/>
  <c r="K18" i="49"/>
  <c r="K19" i="49"/>
  <c r="K20" i="49"/>
  <c r="K21" i="49"/>
  <c r="K22" i="49"/>
  <c r="K23" i="49"/>
  <c r="K24" i="49"/>
  <c r="K25" i="49"/>
  <c r="K26" i="49"/>
  <c r="K27" i="49"/>
  <c r="K28" i="49"/>
  <c r="K29" i="49"/>
  <c r="A517" i="49"/>
  <c r="D517" i="49" s="1"/>
  <c r="A516" i="49"/>
  <c r="D516" i="49" s="1"/>
  <c r="A515" i="49"/>
  <c r="D515" i="49" s="1"/>
  <c r="A514" i="49"/>
  <c r="D514" i="49" s="1"/>
  <c r="A513" i="49"/>
  <c r="A512" i="49"/>
  <c r="A511" i="49"/>
  <c r="A510" i="49"/>
  <c r="D510" i="49" s="1"/>
  <c r="A509" i="49"/>
  <c r="A508" i="49"/>
  <c r="D508" i="49" s="1"/>
  <c r="A507" i="49"/>
  <c r="D507" i="49" s="1"/>
  <c r="A506" i="49"/>
  <c r="D506" i="49" s="1"/>
  <c r="D505" i="49"/>
  <c r="D504" i="49"/>
  <c r="D503" i="49"/>
  <c r="D502" i="49"/>
  <c r="D496" i="49"/>
  <c r="D495" i="49"/>
  <c r="D494" i="49"/>
  <c r="D493" i="49"/>
  <c r="D492" i="49"/>
  <c r="D491" i="49"/>
  <c r="D490" i="49"/>
  <c r="D484" i="49"/>
  <c r="D483" i="49"/>
  <c r="D482" i="49"/>
  <c r="D481" i="49"/>
  <c r="D480" i="49"/>
  <c r="D479" i="49"/>
  <c r="D478" i="49"/>
  <c r="D472" i="49"/>
  <c r="D471" i="49"/>
  <c r="D470" i="49"/>
  <c r="D469" i="49"/>
  <c r="D468" i="49"/>
  <c r="D467" i="49"/>
  <c r="D466" i="49"/>
  <c r="D460" i="49"/>
  <c r="D459" i="49"/>
  <c r="D458" i="49"/>
  <c r="D457" i="49"/>
  <c r="D456" i="49"/>
  <c r="D455" i="49"/>
  <c r="D454" i="49"/>
  <c r="D448" i="49"/>
  <c r="D447" i="49"/>
  <c r="D446" i="49"/>
  <c r="D445" i="49"/>
  <c r="D444" i="49"/>
  <c r="D443" i="49"/>
  <c r="D442" i="49"/>
  <c r="D436" i="49"/>
  <c r="D435" i="49"/>
  <c r="D434" i="49"/>
  <c r="D433" i="49"/>
  <c r="D432" i="49"/>
  <c r="D431" i="49"/>
  <c r="D430" i="49"/>
  <c r="D424" i="49"/>
  <c r="D423" i="49"/>
  <c r="D422" i="49"/>
  <c r="D349" i="49"/>
  <c r="D348" i="49"/>
  <c r="D347" i="49"/>
  <c r="D346" i="49"/>
  <c r="D340" i="49"/>
  <c r="D339" i="49"/>
  <c r="D338" i="49"/>
  <c r="A185" i="49"/>
  <c r="A197" i="49" s="1"/>
  <c r="A181" i="49"/>
  <c r="D181" i="49" s="1"/>
  <c r="A180" i="49"/>
  <c r="D180" i="49" s="1"/>
  <c r="A179" i="49"/>
  <c r="D179" i="49" s="1"/>
  <c r="A178" i="49"/>
  <c r="D178" i="49" s="1"/>
  <c r="A177" i="49"/>
  <c r="A189" i="49" s="1"/>
  <c r="A176" i="49"/>
  <c r="A175" i="49"/>
  <c r="A174" i="49"/>
  <c r="A173" i="49"/>
  <c r="A172" i="49"/>
  <c r="D172" i="49" s="1"/>
  <c r="A171" i="49"/>
  <c r="D171" i="49" s="1"/>
  <c r="A170" i="49"/>
  <c r="D170" i="49" s="1"/>
  <c r="D169" i="49"/>
  <c r="D168" i="49"/>
  <c r="D167" i="49"/>
  <c r="D166" i="49"/>
  <c r="D160" i="49"/>
  <c r="D159" i="49"/>
  <c r="D158" i="49"/>
  <c r="D157" i="49"/>
  <c r="D156" i="49"/>
  <c r="D155" i="49"/>
  <c r="D154" i="49"/>
  <c r="D148" i="49"/>
  <c r="D147" i="49"/>
  <c r="D146" i="49"/>
  <c r="D145" i="49"/>
  <c r="D144" i="49"/>
  <c r="D143" i="49"/>
  <c r="D142" i="49"/>
  <c r="D136" i="49"/>
  <c r="D135" i="49"/>
  <c r="D134" i="49"/>
  <c r="D133" i="49"/>
  <c r="D132" i="49"/>
  <c r="D131" i="49"/>
  <c r="D130" i="49"/>
  <c r="D124" i="49"/>
  <c r="D123" i="49"/>
  <c r="D122" i="49"/>
  <c r="D121" i="49"/>
  <c r="D120" i="49"/>
  <c r="D119" i="49"/>
  <c r="D118" i="49"/>
  <c r="D112" i="49"/>
  <c r="D111" i="49"/>
  <c r="D110" i="49"/>
  <c r="D109" i="49"/>
  <c r="D108" i="49"/>
  <c r="D107" i="49"/>
  <c r="D106" i="49"/>
  <c r="D104" i="49"/>
  <c r="D100" i="49"/>
  <c r="D99" i="49"/>
  <c r="D98" i="49"/>
  <c r="D97" i="49"/>
  <c r="D96" i="49"/>
  <c r="D95" i="49"/>
  <c r="D94" i="49"/>
  <c r="D88" i="49"/>
  <c r="D87" i="49"/>
  <c r="D86" i="49"/>
  <c r="J17" i="49"/>
  <c r="J18" i="49" s="1"/>
  <c r="J19" i="49" s="1"/>
  <c r="J20" i="49" s="1"/>
  <c r="J21" i="49" s="1"/>
  <c r="J22" i="49" s="1"/>
  <c r="J23" i="49" s="1"/>
  <c r="J24" i="49" s="1"/>
  <c r="J25" i="49" s="1"/>
  <c r="J26" i="49" s="1"/>
  <c r="J27" i="49" s="1"/>
  <c r="J28" i="49" s="1"/>
  <c r="J29" i="49" s="1"/>
  <c r="G17" i="49"/>
  <c r="H17" i="49" s="1"/>
  <c r="I16" i="49"/>
  <c r="Q15" i="49"/>
  <c r="H12" i="49" s="1"/>
  <c r="I15" i="49"/>
  <c r="H15" i="49"/>
  <c r="D165" i="49" s="1"/>
  <c r="Q14" i="49"/>
  <c r="I11" i="49" s="1"/>
  <c r="I14" i="49"/>
  <c r="I13" i="49"/>
  <c r="H13" i="49"/>
  <c r="D141" i="49" s="1"/>
  <c r="D13" i="49"/>
  <c r="I12" i="49"/>
  <c r="D12" i="49"/>
  <c r="H11" i="49"/>
  <c r="D117" i="49" s="1"/>
  <c r="D11" i="49"/>
  <c r="I10" i="49"/>
  <c r="H10" i="49"/>
  <c r="D103" i="49" s="1"/>
  <c r="D10" i="49"/>
  <c r="I9" i="49"/>
  <c r="H9" i="49"/>
  <c r="D93" i="49" s="1"/>
  <c r="J8" i="49"/>
  <c r="D74" i="49" s="1"/>
  <c r="H8" i="49"/>
  <c r="D79" i="49" s="1"/>
  <c r="G8" i="49"/>
  <c r="D85" i="49" s="1"/>
  <c r="D8" i="49"/>
  <c r="D7" i="49"/>
  <c r="D6" i="49"/>
  <c r="D5" i="49"/>
  <c r="D4" i="49"/>
  <c r="D3" i="49"/>
  <c r="I2" i="49"/>
  <c r="D344" i="49" s="1"/>
  <c r="H2" i="49"/>
  <c r="D9" i="49" s="1"/>
  <c r="D2" i="49"/>
  <c r="D117" i="50" l="1"/>
  <c r="D116" i="50"/>
  <c r="D115" i="50"/>
  <c r="D114" i="50"/>
  <c r="D113" i="50"/>
  <c r="A205" i="50"/>
  <c r="J17" i="50"/>
  <c r="J18" i="50" s="1"/>
  <c r="J19" i="50" s="1"/>
  <c r="J20" i="50" s="1"/>
  <c r="J21" i="50" s="1"/>
  <c r="J22" i="50" s="1"/>
  <c r="J23" i="50" s="1"/>
  <c r="J24" i="50" s="1"/>
  <c r="J25" i="50" s="1"/>
  <c r="J26" i="50" s="1"/>
  <c r="J27" i="50" s="1"/>
  <c r="J28" i="50" s="1"/>
  <c r="J29" i="50" s="1"/>
  <c r="G17" i="50"/>
  <c r="D526" i="50" s="1"/>
  <c r="D497" i="50"/>
  <c r="D501" i="50"/>
  <c r="D500" i="50"/>
  <c r="D499" i="50"/>
  <c r="D498" i="50"/>
  <c r="A197" i="50"/>
  <c r="A200" i="50"/>
  <c r="A201" i="50"/>
  <c r="A184" i="50"/>
  <c r="A192" i="50"/>
  <c r="I2" i="50"/>
  <c r="D6" i="50"/>
  <c r="I7" i="50"/>
  <c r="H9" i="50"/>
  <c r="I14" i="50"/>
  <c r="I16" i="50"/>
  <c r="D511" i="50" s="1"/>
  <c r="D71" i="50"/>
  <c r="D151" i="50"/>
  <c r="D176" i="50"/>
  <c r="A535" i="50"/>
  <c r="A518" i="50"/>
  <c r="D425" i="50"/>
  <c r="D429" i="50"/>
  <c r="D428" i="50"/>
  <c r="D427" i="50"/>
  <c r="H12" i="50"/>
  <c r="D72" i="50"/>
  <c r="D152" i="50"/>
  <c r="A522" i="50"/>
  <c r="D150" i="50"/>
  <c r="G6" i="50"/>
  <c r="I12" i="50"/>
  <c r="D65" i="50"/>
  <c r="D153" i="50"/>
  <c r="D173" i="50"/>
  <c r="D8" i="50"/>
  <c r="H15" i="50"/>
  <c r="D66" i="50"/>
  <c r="D74" i="50"/>
  <c r="A182" i="50"/>
  <c r="A186" i="50"/>
  <c r="A190" i="50"/>
  <c r="D410" i="50"/>
  <c r="A531" i="50"/>
  <c r="J7" i="50"/>
  <c r="D5" i="50"/>
  <c r="D421" i="50"/>
  <c r="D420" i="50"/>
  <c r="D419" i="50"/>
  <c r="H10" i="50"/>
  <c r="H8" i="50"/>
  <c r="I10" i="50"/>
  <c r="H13" i="50"/>
  <c r="D67" i="50"/>
  <c r="D75" i="50"/>
  <c r="D83" i="50"/>
  <c r="D418" i="50"/>
  <c r="A539" i="50"/>
  <c r="D449" i="50"/>
  <c r="D453" i="50"/>
  <c r="D452" i="50"/>
  <c r="D451" i="50"/>
  <c r="D417" i="50"/>
  <c r="D416" i="50"/>
  <c r="D415" i="50"/>
  <c r="D414" i="50"/>
  <c r="D413" i="50"/>
  <c r="D473" i="50"/>
  <c r="D477" i="50"/>
  <c r="D476" i="50"/>
  <c r="D475" i="50"/>
  <c r="D68" i="50"/>
  <c r="D84" i="50"/>
  <c r="A183" i="50"/>
  <c r="A187" i="50"/>
  <c r="A191" i="50"/>
  <c r="A538" i="50"/>
  <c r="D409" i="50"/>
  <c r="D408" i="50"/>
  <c r="D407" i="50"/>
  <c r="D406" i="50"/>
  <c r="D412" i="50"/>
  <c r="D411" i="50"/>
  <c r="D85" i="50"/>
  <c r="D474" i="50"/>
  <c r="D509" i="50"/>
  <c r="A520" i="50"/>
  <c r="A524" i="50"/>
  <c r="A528" i="50"/>
  <c r="A521" i="50"/>
  <c r="A525" i="50"/>
  <c r="A529" i="50"/>
  <c r="I17" i="49"/>
  <c r="D176" i="49"/>
  <c r="A201" i="49"/>
  <c r="D189" i="49"/>
  <c r="D449" i="49"/>
  <c r="D453" i="49"/>
  <c r="D452" i="49"/>
  <c r="D451" i="49"/>
  <c r="D450" i="49"/>
  <c r="D127" i="49"/>
  <c r="D126" i="49"/>
  <c r="D128" i="49"/>
  <c r="D125" i="49"/>
  <c r="D129" i="49"/>
  <c r="A209" i="49"/>
  <c r="D175" i="49"/>
  <c r="A193" i="49"/>
  <c r="I8" i="49"/>
  <c r="D473" i="49"/>
  <c r="D477" i="49"/>
  <c r="D476" i="49"/>
  <c r="D475" i="49"/>
  <c r="D474" i="49"/>
  <c r="D81" i="49"/>
  <c r="D89" i="49"/>
  <c r="D105" i="49"/>
  <c r="D113" i="49"/>
  <c r="D137" i="49"/>
  <c r="D161" i="49"/>
  <c r="D185" i="49"/>
  <c r="D342" i="49"/>
  <c r="D511" i="49"/>
  <c r="D82" i="49"/>
  <c r="D90" i="49"/>
  <c r="D114" i="49"/>
  <c r="D138" i="49"/>
  <c r="D162" i="49"/>
  <c r="A182" i="49"/>
  <c r="A186" i="49"/>
  <c r="A190" i="49"/>
  <c r="D343" i="49"/>
  <c r="D512" i="49"/>
  <c r="D441" i="49"/>
  <c r="D440" i="49"/>
  <c r="D439" i="49"/>
  <c r="D438" i="49"/>
  <c r="D437" i="49"/>
  <c r="G7" i="49"/>
  <c r="D412" i="49"/>
  <c r="D411" i="49"/>
  <c r="D410" i="49"/>
  <c r="H14" i="49"/>
  <c r="H16" i="49"/>
  <c r="D173" i="49" s="1"/>
  <c r="G18" i="49"/>
  <c r="D75" i="49"/>
  <c r="D83" i="49"/>
  <c r="D91" i="49"/>
  <c r="D115" i="49"/>
  <c r="D139" i="49"/>
  <c r="D163" i="49"/>
  <c r="D513" i="49"/>
  <c r="D497" i="49"/>
  <c r="D501" i="49"/>
  <c r="D500" i="49"/>
  <c r="D499" i="49"/>
  <c r="D498" i="49"/>
  <c r="D345" i="49"/>
  <c r="D341" i="49"/>
  <c r="D76" i="49"/>
  <c r="D84" i="49"/>
  <c r="D92" i="49"/>
  <c r="D116" i="49"/>
  <c r="D140" i="49"/>
  <c r="D164" i="49"/>
  <c r="A183" i="49"/>
  <c r="A187" i="49"/>
  <c r="A191" i="49"/>
  <c r="D489" i="49"/>
  <c r="D488" i="49"/>
  <c r="D487" i="49"/>
  <c r="D486" i="49"/>
  <c r="D485" i="49"/>
  <c r="J7" i="49"/>
  <c r="D425" i="49"/>
  <c r="D429" i="49"/>
  <c r="D428" i="49"/>
  <c r="D427" i="49"/>
  <c r="D426" i="49"/>
  <c r="D77" i="49"/>
  <c r="D101" i="49"/>
  <c r="D78" i="49"/>
  <c r="D102" i="49"/>
  <c r="A184" i="49"/>
  <c r="A188" i="49"/>
  <c r="A192" i="49"/>
  <c r="D80" i="49"/>
  <c r="D465" i="49"/>
  <c r="D464" i="49"/>
  <c r="D463" i="49"/>
  <c r="D462" i="49"/>
  <c r="D461" i="49"/>
  <c r="D421" i="49"/>
  <c r="D420" i="49"/>
  <c r="D419" i="49"/>
  <c r="D418" i="49"/>
  <c r="D509" i="49"/>
  <c r="A518" i="49"/>
  <c r="A522" i="49"/>
  <c r="A526" i="49"/>
  <c r="A519" i="49"/>
  <c r="A523" i="49"/>
  <c r="A527" i="49"/>
  <c r="A520" i="49"/>
  <c r="A524" i="49"/>
  <c r="A528" i="49"/>
  <c r="A521" i="49"/>
  <c r="A525" i="49"/>
  <c r="A529" i="49"/>
  <c r="F17" i="40"/>
  <c r="F46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E34" i="40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F45" i="40" s="1"/>
  <c r="D193" i="50" l="1"/>
  <c r="D519" i="50"/>
  <c r="D527" i="50"/>
  <c r="D345" i="50"/>
  <c r="D344" i="50"/>
  <c r="D343" i="50"/>
  <c r="D342" i="50"/>
  <c r="D341" i="50"/>
  <c r="A209" i="50"/>
  <c r="D520" i="50"/>
  <c r="A532" i="50"/>
  <c r="D125" i="50"/>
  <c r="D129" i="50"/>
  <c r="D128" i="50"/>
  <c r="D127" i="50"/>
  <c r="D126" i="50"/>
  <c r="D529" i="50"/>
  <c r="A541" i="50"/>
  <c r="D191" i="50"/>
  <c r="A203" i="50"/>
  <c r="D141" i="50"/>
  <c r="D140" i="50"/>
  <c r="D139" i="50"/>
  <c r="D138" i="50"/>
  <c r="D137" i="50"/>
  <c r="D400" i="50"/>
  <c r="D399" i="50"/>
  <c r="D398" i="50"/>
  <c r="J6" i="50"/>
  <c r="D62" i="50"/>
  <c r="D64" i="50"/>
  <c r="D63" i="50"/>
  <c r="D465" i="50"/>
  <c r="D464" i="50"/>
  <c r="D463" i="50"/>
  <c r="D462" i="50"/>
  <c r="D461" i="50"/>
  <c r="D510" i="50"/>
  <c r="A217" i="50"/>
  <c r="A199" i="50"/>
  <c r="D441" i="50"/>
  <c r="D440" i="50"/>
  <c r="D439" i="50"/>
  <c r="D438" i="50"/>
  <c r="D437" i="50"/>
  <c r="D531" i="50"/>
  <c r="A543" i="50"/>
  <c r="D165" i="50"/>
  <c r="D164" i="50"/>
  <c r="D163" i="50"/>
  <c r="D162" i="50"/>
  <c r="D161" i="50"/>
  <c r="D397" i="50"/>
  <c r="D396" i="50"/>
  <c r="D395" i="50"/>
  <c r="D61" i="50"/>
  <c r="D60" i="50"/>
  <c r="D59" i="50"/>
  <c r="G5" i="50"/>
  <c r="H6" i="50"/>
  <c r="D58" i="50"/>
  <c r="I6" i="50"/>
  <c r="D394" i="50"/>
  <c r="D192" i="50"/>
  <c r="A204" i="50"/>
  <c r="A533" i="50"/>
  <c r="A196" i="50"/>
  <c r="D184" i="50"/>
  <c r="A537" i="50"/>
  <c r="D101" i="50"/>
  <c r="D102" i="50"/>
  <c r="D105" i="50"/>
  <c r="D104" i="50"/>
  <c r="D103" i="50"/>
  <c r="A534" i="50"/>
  <c r="D489" i="50"/>
  <c r="D488" i="50"/>
  <c r="D487" i="50"/>
  <c r="D486" i="50"/>
  <c r="D485" i="50"/>
  <c r="A213" i="50"/>
  <c r="A550" i="50"/>
  <c r="D183" i="50"/>
  <c r="A195" i="50"/>
  <c r="A551" i="50"/>
  <c r="D77" i="50"/>
  <c r="D78" i="50"/>
  <c r="D81" i="50"/>
  <c r="D80" i="50"/>
  <c r="D79" i="50"/>
  <c r="D528" i="50"/>
  <c r="A540" i="50"/>
  <c r="A536" i="50"/>
  <c r="D190" i="50"/>
  <c r="A202" i="50"/>
  <c r="D513" i="50"/>
  <c r="D512" i="50"/>
  <c r="D518" i="50"/>
  <c r="A530" i="50"/>
  <c r="D93" i="50"/>
  <c r="D92" i="50"/>
  <c r="D91" i="50"/>
  <c r="D90" i="50"/>
  <c r="D89" i="50"/>
  <c r="A198" i="50"/>
  <c r="A547" i="50"/>
  <c r="D401" i="50"/>
  <c r="D405" i="50"/>
  <c r="D404" i="50"/>
  <c r="D403" i="50"/>
  <c r="D402" i="50"/>
  <c r="D182" i="50"/>
  <c r="A194" i="50"/>
  <c r="A212" i="50"/>
  <c r="I17" i="50"/>
  <c r="D523" i="50" s="1"/>
  <c r="H17" i="50"/>
  <c r="D187" i="50" s="1"/>
  <c r="G18" i="50"/>
  <c r="D539" i="50" s="1"/>
  <c r="D525" i="49"/>
  <c r="A537" i="49"/>
  <c r="D526" i="49"/>
  <c r="A538" i="49"/>
  <c r="D184" i="49"/>
  <c r="A196" i="49"/>
  <c r="D191" i="49"/>
  <c r="A203" i="49"/>
  <c r="D177" i="49"/>
  <c r="D188" i="49"/>
  <c r="A200" i="49"/>
  <c r="I18" i="49"/>
  <c r="H18" i="49"/>
  <c r="D197" i="49" s="1"/>
  <c r="G19" i="49"/>
  <c r="D182" i="49"/>
  <c r="A194" i="49"/>
  <c r="A221" i="49"/>
  <c r="D521" i="49"/>
  <c r="A533" i="49"/>
  <c r="D522" i="49"/>
  <c r="A534" i="49"/>
  <c r="D187" i="49"/>
  <c r="A199" i="49"/>
  <c r="D151" i="49"/>
  <c r="D150" i="49"/>
  <c r="D149" i="49"/>
  <c r="D152" i="49"/>
  <c r="D153" i="49"/>
  <c r="D174" i="49"/>
  <c r="D528" i="49"/>
  <c r="A540" i="49"/>
  <c r="D518" i="49"/>
  <c r="A530" i="49"/>
  <c r="D400" i="49"/>
  <c r="D399" i="49"/>
  <c r="D398" i="49"/>
  <c r="D63" i="49"/>
  <c r="D62" i="49"/>
  <c r="D64" i="49"/>
  <c r="J6" i="49"/>
  <c r="D183" i="49"/>
  <c r="A195" i="49"/>
  <c r="D523" i="49"/>
  <c r="A535" i="49"/>
  <c r="D192" i="49"/>
  <c r="A204" i="49"/>
  <c r="D186" i="49"/>
  <c r="A198" i="49"/>
  <c r="D529" i="49"/>
  <c r="A541" i="49"/>
  <c r="D519" i="49"/>
  <c r="A531" i="49"/>
  <c r="D524" i="49"/>
  <c r="A536" i="49"/>
  <c r="D417" i="49"/>
  <c r="D416" i="49"/>
  <c r="D415" i="49"/>
  <c r="D414" i="49"/>
  <c r="D413" i="49"/>
  <c r="D527" i="49"/>
  <c r="A539" i="49"/>
  <c r="D409" i="49"/>
  <c r="D408" i="49"/>
  <c r="D407" i="49"/>
  <c r="D406" i="49"/>
  <c r="D71" i="49"/>
  <c r="D70" i="49"/>
  <c r="G6" i="49"/>
  <c r="I7" i="49"/>
  <c r="D72" i="49"/>
  <c r="H7" i="49"/>
  <c r="D73" i="49"/>
  <c r="D190" i="49"/>
  <c r="A202" i="49"/>
  <c r="D193" i="49"/>
  <c r="A205" i="49"/>
  <c r="A213" i="49"/>
  <c r="D520" i="49"/>
  <c r="A532" i="49"/>
  <c r="F42" i="40"/>
  <c r="F35" i="40"/>
  <c r="F37" i="40"/>
  <c r="F41" i="40"/>
  <c r="F34" i="40"/>
  <c r="F43" i="40"/>
  <c r="F36" i="40"/>
  <c r="F38" i="40"/>
  <c r="F40" i="40"/>
  <c r="F44" i="40"/>
  <c r="F39" i="40"/>
  <c r="G17" i="8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J17" i="8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Q15" i="8"/>
  <c r="Q14" i="8"/>
  <c r="D186" i="50" l="1"/>
  <c r="D194" i="50"/>
  <c r="A206" i="50"/>
  <c r="A210" i="50"/>
  <c r="A211" i="50"/>
  <c r="D541" i="50"/>
  <c r="A553" i="50"/>
  <c r="A562" i="50"/>
  <c r="A549" i="50"/>
  <c r="D543" i="50"/>
  <c r="A555" i="50"/>
  <c r="A221" i="50"/>
  <c r="D530" i="50"/>
  <c r="A542" i="50"/>
  <c r="D540" i="50"/>
  <c r="A552" i="50"/>
  <c r="G19" i="50"/>
  <c r="D217" i="50" s="1"/>
  <c r="I18" i="50"/>
  <c r="D535" i="50" s="1"/>
  <c r="H18" i="50"/>
  <c r="D198" i="50" s="1"/>
  <c r="D188" i="50"/>
  <c r="D189" i="50"/>
  <c r="D185" i="50"/>
  <c r="D202" i="50"/>
  <c r="A214" i="50"/>
  <c r="D538" i="50"/>
  <c r="D534" i="50"/>
  <c r="A546" i="50"/>
  <c r="D525" i="50"/>
  <c r="D393" i="50"/>
  <c r="D392" i="50"/>
  <c r="D391" i="50"/>
  <c r="D390" i="50"/>
  <c r="D389" i="50"/>
  <c r="A229" i="50"/>
  <c r="A225" i="50"/>
  <c r="D522" i="50"/>
  <c r="D205" i="50"/>
  <c r="A548" i="50"/>
  <c r="A208" i="50"/>
  <c r="D196" i="50"/>
  <c r="D53" i="50"/>
  <c r="D57" i="50"/>
  <c r="D56" i="50"/>
  <c r="D54" i="50"/>
  <c r="D55" i="50"/>
  <c r="A224" i="50"/>
  <c r="A559" i="50"/>
  <c r="D524" i="50"/>
  <c r="A563" i="50"/>
  <c r="A545" i="50"/>
  <c r="D385" i="50"/>
  <c r="D384" i="50"/>
  <c r="D383" i="50"/>
  <c r="D382" i="50"/>
  <c r="I5" i="50"/>
  <c r="H5" i="50"/>
  <c r="G4" i="50"/>
  <c r="D46" i="50"/>
  <c r="D49" i="50"/>
  <c r="D48" i="50"/>
  <c r="D47" i="50"/>
  <c r="D388" i="50"/>
  <c r="D387" i="50"/>
  <c r="D52" i="50"/>
  <c r="D51" i="50"/>
  <c r="D50" i="50"/>
  <c r="J5" i="50"/>
  <c r="D386" i="50"/>
  <c r="D521" i="50"/>
  <c r="D203" i="50"/>
  <c r="A215" i="50"/>
  <c r="D195" i="50"/>
  <c r="A207" i="50"/>
  <c r="D204" i="50"/>
  <c r="A216" i="50"/>
  <c r="D532" i="50"/>
  <c r="A544" i="50"/>
  <c r="D69" i="49"/>
  <c r="D68" i="49"/>
  <c r="D67" i="49"/>
  <c r="D66" i="49"/>
  <c r="D65" i="49"/>
  <c r="D540" i="49"/>
  <c r="A552" i="49"/>
  <c r="D199" i="49"/>
  <c r="A211" i="49"/>
  <c r="D194" i="49"/>
  <c r="A206" i="49"/>
  <c r="D203" i="49"/>
  <c r="A215" i="49"/>
  <c r="A225" i="49"/>
  <c r="D536" i="49"/>
  <c r="A548" i="49"/>
  <c r="D204" i="49"/>
  <c r="A216" i="49"/>
  <c r="D530" i="49"/>
  <c r="A542" i="49"/>
  <c r="D201" i="49"/>
  <c r="D401" i="49"/>
  <c r="D405" i="49"/>
  <c r="D404" i="49"/>
  <c r="D403" i="49"/>
  <c r="D402" i="49"/>
  <c r="D539" i="49"/>
  <c r="A551" i="49"/>
  <c r="D534" i="49"/>
  <c r="A546" i="49"/>
  <c r="G20" i="49"/>
  <c r="I19" i="49"/>
  <c r="H19" i="49"/>
  <c r="D209" i="49" s="1"/>
  <c r="D196" i="49"/>
  <c r="A208" i="49"/>
  <c r="D531" i="49"/>
  <c r="A543" i="49"/>
  <c r="D535" i="49"/>
  <c r="A547" i="49"/>
  <c r="D533" i="49"/>
  <c r="A545" i="49"/>
  <c r="D538" i="49"/>
  <c r="A550" i="49"/>
  <c r="D202" i="49"/>
  <c r="A214" i="49"/>
  <c r="D541" i="49"/>
  <c r="A553" i="49"/>
  <c r="D195" i="49"/>
  <c r="A207" i="49"/>
  <c r="D200" i="49"/>
  <c r="A212" i="49"/>
  <c r="D537" i="49"/>
  <c r="A549" i="49"/>
  <c r="A217" i="49"/>
  <c r="D205" i="49"/>
  <c r="D397" i="49"/>
  <c r="D396" i="49"/>
  <c r="D395" i="49"/>
  <c r="D394" i="49"/>
  <c r="I6" i="49"/>
  <c r="H6" i="49"/>
  <c r="D61" i="49"/>
  <c r="D60" i="49"/>
  <c r="D59" i="49"/>
  <c r="G5" i="49"/>
  <c r="D58" i="49"/>
  <c r="D532" i="49"/>
  <c r="A544" i="49"/>
  <c r="D198" i="49"/>
  <c r="A210" i="49"/>
  <c r="D388" i="49"/>
  <c r="D387" i="49"/>
  <c r="D386" i="49"/>
  <c r="D52" i="49"/>
  <c r="D51" i="49"/>
  <c r="J5" i="49"/>
  <c r="D50" i="49"/>
  <c r="A233" i="49"/>
  <c r="B5" i="32"/>
  <c r="D536" i="50" l="1"/>
  <c r="D533" i="50"/>
  <c r="D199" i="50"/>
  <c r="D537" i="50"/>
  <c r="D373" i="50"/>
  <c r="D372" i="50"/>
  <c r="D371" i="50"/>
  <c r="D370" i="50"/>
  <c r="D37" i="50"/>
  <c r="D36" i="50"/>
  <c r="D35" i="50"/>
  <c r="D34" i="50"/>
  <c r="G3" i="50"/>
  <c r="I4" i="50"/>
  <c r="H4" i="50"/>
  <c r="D45" i="50"/>
  <c r="D44" i="50"/>
  <c r="D43" i="50"/>
  <c r="D42" i="50"/>
  <c r="D41" i="50"/>
  <c r="D550" i="50"/>
  <c r="D544" i="50"/>
  <c r="A556" i="50"/>
  <c r="A571" i="50"/>
  <c r="A237" i="50"/>
  <c r="A233" i="50"/>
  <c r="D553" i="50"/>
  <c r="A565" i="50"/>
  <c r="D207" i="50"/>
  <c r="A219" i="50"/>
  <c r="A558" i="50"/>
  <c r="D201" i="50"/>
  <c r="D197" i="50"/>
  <c r="D200" i="50"/>
  <c r="A575" i="50"/>
  <c r="A228" i="50"/>
  <c r="D216" i="50"/>
  <c r="D376" i="50"/>
  <c r="D375" i="50"/>
  <c r="D374" i="50"/>
  <c r="D38" i="50"/>
  <c r="J4" i="50"/>
  <c r="D40" i="50"/>
  <c r="D39" i="50"/>
  <c r="A220" i="50"/>
  <c r="D208" i="50"/>
  <c r="A241" i="50"/>
  <c r="D555" i="50"/>
  <c r="A567" i="50"/>
  <c r="A223" i="50"/>
  <c r="A236" i="50"/>
  <c r="G20" i="50"/>
  <c r="D229" i="50" s="1"/>
  <c r="H19" i="50"/>
  <c r="D211" i="50" s="1"/>
  <c r="I19" i="50"/>
  <c r="D547" i="50" s="1"/>
  <c r="D214" i="50"/>
  <c r="A226" i="50"/>
  <c r="D552" i="50"/>
  <c r="A564" i="50"/>
  <c r="D549" i="50"/>
  <c r="A561" i="50"/>
  <c r="D210" i="50"/>
  <c r="A222" i="50"/>
  <c r="A557" i="50"/>
  <c r="A560" i="50"/>
  <c r="D215" i="50"/>
  <c r="A227" i="50"/>
  <c r="D377" i="50"/>
  <c r="D381" i="50"/>
  <c r="D380" i="50"/>
  <c r="D379" i="50"/>
  <c r="D378" i="50"/>
  <c r="D551" i="50"/>
  <c r="D542" i="50"/>
  <c r="A554" i="50"/>
  <c r="D562" i="50"/>
  <c r="A574" i="50"/>
  <c r="D206" i="50"/>
  <c r="A218" i="50"/>
  <c r="I20" i="49"/>
  <c r="H20" i="49"/>
  <c r="D221" i="49" s="1"/>
  <c r="G21" i="49"/>
  <c r="D210" i="49"/>
  <c r="A222" i="49"/>
  <c r="A229" i="49"/>
  <c r="D217" i="49"/>
  <c r="D546" i="49"/>
  <c r="A558" i="49"/>
  <c r="A237" i="49"/>
  <c r="D552" i="49"/>
  <c r="A564" i="49"/>
  <c r="A245" i="49"/>
  <c r="D547" i="49"/>
  <c r="A559" i="49"/>
  <c r="D55" i="49"/>
  <c r="D54" i="49"/>
  <c r="D53" i="49"/>
  <c r="D56" i="49"/>
  <c r="D57" i="49"/>
  <c r="D549" i="49"/>
  <c r="A561" i="49"/>
  <c r="D214" i="49"/>
  <c r="A226" i="49"/>
  <c r="D543" i="49"/>
  <c r="A555" i="49"/>
  <c r="D213" i="49"/>
  <c r="D385" i="49"/>
  <c r="D384" i="49"/>
  <c r="D383" i="49"/>
  <c r="D382" i="49"/>
  <c r="D47" i="49"/>
  <c r="D46" i="49"/>
  <c r="G4" i="49"/>
  <c r="I5" i="49"/>
  <c r="H5" i="49"/>
  <c r="D49" i="49"/>
  <c r="D48" i="49"/>
  <c r="D553" i="49"/>
  <c r="A565" i="49"/>
  <c r="D376" i="49"/>
  <c r="D375" i="49"/>
  <c r="D374" i="49"/>
  <c r="D39" i="49"/>
  <c r="J4" i="49"/>
  <c r="D38" i="49"/>
  <c r="D40" i="49"/>
  <c r="D544" i="49"/>
  <c r="A556" i="49"/>
  <c r="D393" i="49"/>
  <c r="D392" i="49"/>
  <c r="D391" i="49"/>
  <c r="D390" i="49"/>
  <c r="D389" i="49"/>
  <c r="D551" i="49"/>
  <c r="A563" i="49"/>
  <c r="D542" i="49"/>
  <c r="A554" i="49"/>
  <c r="D215" i="49"/>
  <c r="A227" i="49"/>
  <c r="D212" i="49"/>
  <c r="A224" i="49"/>
  <c r="D550" i="49"/>
  <c r="A562" i="49"/>
  <c r="D208" i="49"/>
  <c r="A220" i="49"/>
  <c r="D216" i="49"/>
  <c r="A228" i="49"/>
  <c r="D206" i="49"/>
  <c r="A218" i="49"/>
  <c r="D207" i="49"/>
  <c r="A219" i="49"/>
  <c r="D545" i="49"/>
  <c r="A557" i="49"/>
  <c r="D548" i="49"/>
  <c r="A560" i="49"/>
  <c r="D211" i="49"/>
  <c r="A223" i="49"/>
  <c r="D79" i="17"/>
  <c r="H28" i="17"/>
  <c r="D85" i="17" s="1"/>
  <c r="H27" i="17"/>
  <c r="D84" i="17" s="1"/>
  <c r="H26" i="17"/>
  <c r="D83" i="17" s="1"/>
  <c r="H25" i="17"/>
  <c r="D82" i="17" s="1"/>
  <c r="H24" i="17"/>
  <c r="D81" i="17" s="1"/>
  <c r="H23" i="17"/>
  <c r="D8" i="17" s="1"/>
  <c r="H22" i="17"/>
  <c r="H21" i="17"/>
  <c r="D545" i="50" l="1"/>
  <c r="D563" i="50"/>
  <c r="A586" i="50"/>
  <c r="D361" i="50"/>
  <c r="D360" i="50"/>
  <c r="D359" i="50"/>
  <c r="D358" i="50"/>
  <c r="D23" i="50"/>
  <c r="I3" i="50"/>
  <c r="D22" i="50"/>
  <c r="D24" i="50"/>
  <c r="H3" i="50"/>
  <c r="D25" i="50"/>
  <c r="D554" i="50"/>
  <c r="A566" i="50"/>
  <c r="A239" i="50"/>
  <c r="D227" i="50"/>
  <c r="A573" i="50"/>
  <c r="I20" i="50"/>
  <c r="D559" i="50" s="1"/>
  <c r="H20" i="50"/>
  <c r="D222" i="50" s="1"/>
  <c r="G21" i="50"/>
  <c r="D575" i="50" s="1"/>
  <c r="A253" i="50"/>
  <c r="A245" i="50"/>
  <c r="A570" i="50"/>
  <c r="D220" i="50"/>
  <c r="A232" i="50"/>
  <c r="A248" i="50"/>
  <c r="A235" i="50"/>
  <c r="D228" i="50"/>
  <c r="A240" i="50"/>
  <c r="A583" i="50"/>
  <c r="A572" i="50"/>
  <c r="D564" i="50"/>
  <c r="A576" i="50"/>
  <c r="D546" i="50"/>
  <c r="A249" i="50"/>
  <c r="D548" i="50"/>
  <c r="D219" i="50"/>
  <c r="A231" i="50"/>
  <c r="A230" i="50"/>
  <c r="D218" i="50"/>
  <c r="A569" i="50"/>
  <c r="D226" i="50"/>
  <c r="A238" i="50"/>
  <c r="A587" i="50"/>
  <c r="D567" i="50"/>
  <c r="A579" i="50"/>
  <c r="D364" i="50"/>
  <c r="D363" i="50"/>
  <c r="J3" i="50"/>
  <c r="D362" i="50"/>
  <c r="D27" i="50"/>
  <c r="D28" i="50"/>
  <c r="D26" i="50"/>
  <c r="D565" i="50"/>
  <c r="A577" i="50"/>
  <c r="D556" i="50"/>
  <c r="A568" i="50"/>
  <c r="D33" i="50"/>
  <c r="D32" i="50"/>
  <c r="D29" i="50"/>
  <c r="D31" i="50"/>
  <c r="D30" i="50"/>
  <c r="A234" i="50"/>
  <c r="D369" i="50"/>
  <c r="D368" i="50"/>
  <c r="D367" i="50"/>
  <c r="D366" i="50"/>
  <c r="D365" i="50"/>
  <c r="D212" i="50"/>
  <c r="D213" i="50"/>
  <c r="D209" i="50"/>
  <c r="D363" i="49"/>
  <c r="D362" i="49"/>
  <c r="D27" i="49"/>
  <c r="D28" i="49"/>
  <c r="J3" i="49"/>
  <c r="D26" i="49"/>
  <c r="D364" i="49"/>
  <c r="D560" i="49"/>
  <c r="A572" i="49"/>
  <c r="D228" i="49"/>
  <c r="A240" i="49"/>
  <c r="D227" i="49"/>
  <c r="A239" i="49"/>
  <c r="D45" i="49"/>
  <c r="D44" i="49"/>
  <c r="D43" i="49"/>
  <c r="D42" i="49"/>
  <c r="D41" i="49"/>
  <c r="A257" i="49"/>
  <c r="A241" i="49"/>
  <c r="D229" i="49"/>
  <c r="D377" i="49"/>
  <c r="D381" i="49"/>
  <c r="D380" i="49"/>
  <c r="D379" i="49"/>
  <c r="D378" i="49"/>
  <c r="D564" i="49"/>
  <c r="A576" i="49"/>
  <c r="D222" i="49"/>
  <c r="A234" i="49"/>
  <c r="D223" i="49"/>
  <c r="A235" i="49"/>
  <c r="D218" i="49"/>
  <c r="A230" i="49"/>
  <c r="D557" i="49"/>
  <c r="A569" i="49"/>
  <c r="D220" i="49"/>
  <c r="A232" i="49"/>
  <c r="D554" i="49"/>
  <c r="A566" i="49"/>
  <c r="D373" i="49"/>
  <c r="D372" i="49"/>
  <c r="D371" i="49"/>
  <c r="D370" i="49"/>
  <c r="G3" i="49"/>
  <c r="D37" i="49"/>
  <c r="I4" i="49"/>
  <c r="D36" i="49"/>
  <c r="H4" i="49"/>
  <c r="D35" i="49"/>
  <c r="D34" i="49"/>
  <c r="D555" i="49"/>
  <c r="A567" i="49"/>
  <c r="D224" i="49"/>
  <c r="A236" i="49"/>
  <c r="D556" i="49"/>
  <c r="A568" i="49"/>
  <c r="D225" i="49"/>
  <c r="G22" i="49"/>
  <c r="I21" i="49"/>
  <c r="H21" i="49"/>
  <c r="D233" i="49" s="1"/>
  <c r="D561" i="49"/>
  <c r="A573" i="49"/>
  <c r="D219" i="49"/>
  <c r="A231" i="49"/>
  <c r="D562" i="49"/>
  <c r="A574" i="49"/>
  <c r="D563" i="49"/>
  <c r="A575" i="49"/>
  <c r="D565" i="49"/>
  <c r="A577" i="49"/>
  <c r="D226" i="49"/>
  <c r="A238" i="49"/>
  <c r="D237" i="49"/>
  <c r="A249" i="49"/>
  <c r="D559" i="49"/>
  <c r="A571" i="49"/>
  <c r="D558" i="49"/>
  <c r="A570" i="49"/>
  <c r="D10" i="17"/>
  <c r="D12" i="17"/>
  <c r="D13" i="17"/>
  <c r="D11" i="17"/>
  <c r="D9" i="17"/>
  <c r="D80" i="17"/>
  <c r="D241" i="50" l="1"/>
  <c r="D223" i="50"/>
  <c r="D557" i="50"/>
  <c r="D560" i="50"/>
  <c r="D579" i="50"/>
  <c r="A591" i="50"/>
  <c r="D230" i="50"/>
  <c r="A242" i="50"/>
  <c r="A247" i="50"/>
  <c r="D353" i="50"/>
  <c r="D357" i="50"/>
  <c r="D356" i="50"/>
  <c r="D355" i="50"/>
  <c r="D354" i="50"/>
  <c r="A599" i="50"/>
  <c r="A243" i="50"/>
  <c r="D231" i="50"/>
  <c r="A584" i="50"/>
  <c r="A260" i="50"/>
  <c r="A251" i="50"/>
  <c r="D239" i="50"/>
  <c r="A265" i="50"/>
  <c r="D566" i="50"/>
  <c r="A578" i="50"/>
  <c r="D238" i="50"/>
  <c r="A250" i="50"/>
  <c r="A595" i="50"/>
  <c r="D232" i="50"/>
  <c r="A244" i="50"/>
  <c r="I21" i="50"/>
  <c r="D571" i="50" s="1"/>
  <c r="H21" i="50"/>
  <c r="D235" i="50" s="1"/>
  <c r="G22" i="50"/>
  <c r="D587" i="50" s="1"/>
  <c r="D568" i="50"/>
  <c r="A580" i="50"/>
  <c r="D352" i="50"/>
  <c r="D351" i="50"/>
  <c r="D350" i="50"/>
  <c r="D16" i="50"/>
  <c r="D14" i="50"/>
  <c r="D15" i="50"/>
  <c r="A261" i="50"/>
  <c r="D221" i="50"/>
  <c r="D224" i="50"/>
  <c r="D225" i="50"/>
  <c r="A581" i="50"/>
  <c r="D240" i="50"/>
  <c r="A252" i="50"/>
  <c r="A582" i="50"/>
  <c r="D19" i="50"/>
  <c r="D20" i="50"/>
  <c r="D18" i="50"/>
  <c r="D21" i="50"/>
  <c r="D17" i="50"/>
  <c r="A246" i="50"/>
  <c r="D558" i="50"/>
  <c r="A585" i="50"/>
  <c r="A598" i="50"/>
  <c r="D577" i="50"/>
  <c r="A589" i="50"/>
  <c r="D576" i="50"/>
  <c r="A588" i="50"/>
  <c r="A257" i="50"/>
  <c r="D561" i="50"/>
  <c r="D574" i="50"/>
  <c r="D232" i="49"/>
  <c r="A244" i="49"/>
  <c r="A246" i="49"/>
  <c r="D234" i="49"/>
  <c r="D567" i="49"/>
  <c r="A579" i="49"/>
  <c r="D361" i="49"/>
  <c r="D360" i="49"/>
  <c r="H3" i="49"/>
  <c r="I3" i="49"/>
  <c r="D359" i="49"/>
  <c r="D22" i="49"/>
  <c r="D24" i="49"/>
  <c r="D358" i="49"/>
  <c r="D25" i="49"/>
  <c r="D23" i="49"/>
  <c r="A250" i="49"/>
  <c r="D238" i="49"/>
  <c r="D568" i="49"/>
  <c r="A580" i="49"/>
  <c r="D570" i="49"/>
  <c r="A582" i="49"/>
  <c r="D577" i="49"/>
  <c r="A589" i="49"/>
  <c r="D573" i="49"/>
  <c r="A585" i="49"/>
  <c r="A248" i="49"/>
  <c r="D236" i="49"/>
  <c r="D369" i="49"/>
  <c r="D368" i="49"/>
  <c r="D365" i="49"/>
  <c r="D367" i="49"/>
  <c r="D366" i="49"/>
  <c r="D571" i="49"/>
  <c r="A583" i="49"/>
  <c r="D575" i="49"/>
  <c r="A587" i="49"/>
  <c r="D569" i="49"/>
  <c r="A581" i="49"/>
  <c r="D576" i="49"/>
  <c r="A588" i="49"/>
  <c r="D241" i="49"/>
  <c r="A253" i="49"/>
  <c r="D239" i="49"/>
  <c r="A251" i="49"/>
  <c r="D15" i="49"/>
  <c r="D352" i="49"/>
  <c r="D16" i="49"/>
  <c r="D14" i="49"/>
  <c r="D350" i="49"/>
  <c r="D351" i="49"/>
  <c r="G23" i="49"/>
  <c r="H22" i="49"/>
  <c r="D245" i="49" s="1"/>
  <c r="I22" i="49"/>
  <c r="A261" i="49"/>
  <c r="D574" i="49"/>
  <c r="A586" i="49"/>
  <c r="A269" i="49"/>
  <c r="A242" i="49"/>
  <c r="D230" i="49"/>
  <c r="A252" i="49"/>
  <c r="D240" i="49"/>
  <c r="D231" i="49"/>
  <c r="A243" i="49"/>
  <c r="D31" i="49"/>
  <c r="D30" i="49"/>
  <c r="D32" i="49"/>
  <c r="D33" i="49"/>
  <c r="D29" i="49"/>
  <c r="D566" i="49"/>
  <c r="A578" i="49"/>
  <c r="D235" i="49"/>
  <c r="A247" i="49"/>
  <c r="D572" i="49"/>
  <c r="A584" i="49"/>
  <c r="J13" i="31"/>
  <c r="P22" i="19"/>
  <c r="O22" i="19"/>
  <c r="N22" i="19"/>
  <c r="M22" i="19"/>
  <c r="L22" i="19"/>
  <c r="K22" i="19"/>
  <c r="J22" i="19"/>
  <c r="I22" i="19"/>
  <c r="P21" i="19"/>
  <c r="O21" i="19"/>
  <c r="N21" i="19"/>
  <c r="M21" i="19"/>
  <c r="L21" i="19"/>
  <c r="K21" i="19"/>
  <c r="J21" i="19"/>
  <c r="I21" i="19"/>
  <c r="P20" i="19"/>
  <c r="O20" i="19"/>
  <c r="N20" i="19"/>
  <c r="M20" i="19"/>
  <c r="L20" i="19"/>
  <c r="K20" i="19"/>
  <c r="J20" i="19"/>
  <c r="I20" i="19"/>
  <c r="P19" i="19"/>
  <c r="O19" i="19"/>
  <c r="N19" i="19"/>
  <c r="M19" i="19"/>
  <c r="L19" i="19"/>
  <c r="K19" i="19"/>
  <c r="J19" i="19"/>
  <c r="I19" i="19"/>
  <c r="P18" i="19"/>
  <c r="O18" i="19"/>
  <c r="N18" i="19"/>
  <c r="M18" i="19"/>
  <c r="L18" i="19"/>
  <c r="K18" i="19"/>
  <c r="J18" i="19"/>
  <c r="I18" i="19"/>
  <c r="R11" i="19"/>
  <c r="Q11" i="19"/>
  <c r="P11" i="19"/>
  <c r="O11" i="19"/>
  <c r="N11" i="19"/>
  <c r="M11" i="19"/>
  <c r="L11" i="19"/>
  <c r="K11" i="19"/>
  <c r="J11" i="19"/>
  <c r="I11" i="19"/>
  <c r="R10" i="19"/>
  <c r="Q10" i="19"/>
  <c r="P10" i="19"/>
  <c r="O10" i="19"/>
  <c r="N10" i="19"/>
  <c r="M10" i="19"/>
  <c r="L10" i="19"/>
  <c r="K10" i="19"/>
  <c r="J10" i="19"/>
  <c r="I10" i="19"/>
  <c r="R9" i="19"/>
  <c r="Q9" i="19"/>
  <c r="P9" i="19"/>
  <c r="O9" i="19"/>
  <c r="N9" i="19"/>
  <c r="M9" i="19"/>
  <c r="L9" i="19"/>
  <c r="K9" i="19"/>
  <c r="J9" i="19"/>
  <c r="I9" i="19"/>
  <c r="R8" i="19"/>
  <c r="Q8" i="19"/>
  <c r="P8" i="19"/>
  <c r="O8" i="19"/>
  <c r="N8" i="19"/>
  <c r="M8" i="19"/>
  <c r="L8" i="19"/>
  <c r="K8" i="19"/>
  <c r="J8" i="19"/>
  <c r="I8" i="19"/>
  <c r="D234" i="50" l="1"/>
  <c r="D569" i="50"/>
  <c r="D573" i="50"/>
  <c r="A593" i="50"/>
  <c r="D237" i="50"/>
  <c r="D236" i="50"/>
  <c r="D233" i="50"/>
  <c r="D586" i="50"/>
  <c r="D572" i="50"/>
  <c r="D244" i="50"/>
  <c r="A256" i="50"/>
  <c r="A277" i="50"/>
  <c r="D589" i="50"/>
  <c r="A601" i="50"/>
  <c r="A597" i="50"/>
  <c r="A269" i="50"/>
  <c r="D253" i="50"/>
  <c r="D588" i="50"/>
  <c r="A600" i="50"/>
  <c r="A255" i="50"/>
  <c r="D243" i="50"/>
  <c r="A594" i="50"/>
  <c r="A607" i="50"/>
  <c r="A611" i="50"/>
  <c r="A259" i="50"/>
  <c r="A258" i="50"/>
  <c r="D570" i="50"/>
  <c r="A273" i="50"/>
  <c r="D580" i="50"/>
  <c r="A592" i="50"/>
  <c r="A263" i="50"/>
  <c r="D251" i="50"/>
  <c r="D242" i="50"/>
  <c r="A254" i="50"/>
  <c r="D250" i="50"/>
  <c r="A262" i="50"/>
  <c r="A272" i="50"/>
  <c r="D591" i="50"/>
  <c r="A603" i="50"/>
  <c r="D252" i="50"/>
  <c r="A264" i="50"/>
  <c r="G23" i="50"/>
  <c r="I22" i="50"/>
  <c r="D583" i="50" s="1"/>
  <c r="H22" i="50"/>
  <c r="D246" i="50" s="1"/>
  <c r="A610" i="50"/>
  <c r="D578" i="50"/>
  <c r="A590" i="50"/>
  <c r="A596" i="50"/>
  <c r="D249" i="49"/>
  <c r="A264" i="49"/>
  <c r="D252" i="49"/>
  <c r="D581" i="49"/>
  <c r="A593" i="49"/>
  <c r="A273" i="49"/>
  <c r="D582" i="49"/>
  <c r="A594" i="49"/>
  <c r="D579" i="49"/>
  <c r="A591" i="49"/>
  <c r="D584" i="49"/>
  <c r="A596" i="49"/>
  <c r="D242" i="49"/>
  <c r="A254" i="49"/>
  <c r="D251" i="49"/>
  <c r="A263" i="49"/>
  <c r="D587" i="49"/>
  <c r="A599" i="49"/>
  <c r="A281" i="49"/>
  <c r="I23" i="49"/>
  <c r="H23" i="49"/>
  <c r="D257" i="49" s="1"/>
  <c r="G24" i="49"/>
  <c r="D580" i="49"/>
  <c r="A592" i="49"/>
  <c r="D247" i="49"/>
  <c r="A259" i="49"/>
  <c r="D253" i="49"/>
  <c r="A265" i="49"/>
  <c r="D583" i="49"/>
  <c r="A595" i="49"/>
  <c r="D248" i="49"/>
  <c r="A260" i="49"/>
  <c r="A258" i="49"/>
  <c r="D246" i="49"/>
  <c r="D243" i="49"/>
  <c r="A255" i="49"/>
  <c r="D586" i="49"/>
  <c r="A598" i="49"/>
  <c r="D585" i="49"/>
  <c r="A597" i="49"/>
  <c r="D353" i="49"/>
  <c r="D357" i="49"/>
  <c r="D355" i="49"/>
  <c r="D356" i="49"/>
  <c r="D354" i="49"/>
  <c r="A256" i="49"/>
  <c r="D244" i="49"/>
  <c r="D589" i="49"/>
  <c r="A601" i="49"/>
  <c r="D578" i="49"/>
  <c r="A590" i="49"/>
  <c r="D588" i="49"/>
  <c r="A600" i="49"/>
  <c r="A262" i="49"/>
  <c r="D250" i="49"/>
  <c r="D19" i="49"/>
  <c r="D17" i="49"/>
  <c r="D20" i="49"/>
  <c r="D18" i="49"/>
  <c r="D21" i="49"/>
  <c r="D102" i="17"/>
  <c r="D90" i="17"/>
  <c r="D30" i="17"/>
  <c r="D18" i="17"/>
  <c r="D126" i="17"/>
  <c r="D114" i="17"/>
  <c r="D54" i="17"/>
  <c r="D42" i="17"/>
  <c r="D7" i="17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9" i="36"/>
  <c r="D584" i="50" l="1"/>
  <c r="D585" i="50"/>
  <c r="D247" i="50"/>
  <c r="D581" i="50"/>
  <c r="G24" i="50"/>
  <c r="D277" i="50" s="1"/>
  <c r="H23" i="50"/>
  <c r="D258" i="50" s="1"/>
  <c r="I23" i="50"/>
  <c r="D595" i="50" s="1"/>
  <c r="D265" i="50"/>
  <c r="D590" i="50"/>
  <c r="A602" i="50"/>
  <c r="A270" i="50"/>
  <c r="A606" i="50"/>
  <c r="A619" i="50"/>
  <c r="D254" i="50"/>
  <c r="A266" i="50"/>
  <c r="D603" i="50"/>
  <c r="A615" i="50"/>
  <c r="D582" i="50"/>
  <c r="A609" i="50"/>
  <c r="A608" i="50"/>
  <c r="D610" i="50"/>
  <c r="A622" i="50"/>
  <c r="D598" i="50"/>
  <c r="A284" i="50"/>
  <c r="D592" i="50"/>
  <c r="A604" i="50"/>
  <c r="A271" i="50"/>
  <c r="A267" i="50"/>
  <c r="D255" i="50"/>
  <c r="D601" i="50"/>
  <c r="A613" i="50"/>
  <c r="D249" i="50"/>
  <c r="D245" i="50"/>
  <c r="D248" i="50"/>
  <c r="A623" i="50"/>
  <c r="D600" i="50"/>
  <c r="A612" i="50"/>
  <c r="A275" i="50"/>
  <c r="D263" i="50"/>
  <c r="D262" i="50"/>
  <c r="A274" i="50"/>
  <c r="A285" i="50"/>
  <c r="D599" i="50"/>
  <c r="A289" i="50"/>
  <c r="A605" i="50"/>
  <c r="D264" i="50"/>
  <c r="A276" i="50"/>
  <c r="A281" i="50"/>
  <c r="D256" i="50"/>
  <c r="A268" i="50"/>
  <c r="D261" i="49"/>
  <c r="D263" i="49"/>
  <c r="A275" i="49"/>
  <c r="D594" i="49"/>
  <c r="A606" i="49"/>
  <c r="A274" i="49"/>
  <c r="D262" i="49"/>
  <c r="A268" i="49"/>
  <c r="D256" i="49"/>
  <c r="D598" i="49"/>
  <c r="A610" i="49"/>
  <c r="D595" i="49"/>
  <c r="A607" i="49"/>
  <c r="G25" i="49"/>
  <c r="I24" i="49"/>
  <c r="H24" i="49"/>
  <c r="D269" i="49" s="1"/>
  <c r="D600" i="49"/>
  <c r="A612" i="49"/>
  <c r="A266" i="49"/>
  <c r="D254" i="49"/>
  <c r="A285" i="49"/>
  <c r="D255" i="49"/>
  <c r="A267" i="49"/>
  <c r="D265" i="49"/>
  <c r="A277" i="49"/>
  <c r="D590" i="49"/>
  <c r="A602" i="49"/>
  <c r="A293" i="49"/>
  <c r="D596" i="49"/>
  <c r="A608" i="49"/>
  <c r="D593" i="49"/>
  <c r="A605" i="49"/>
  <c r="D259" i="49"/>
  <c r="A271" i="49"/>
  <c r="D601" i="49"/>
  <c r="A613" i="49"/>
  <c r="D258" i="49"/>
  <c r="A270" i="49"/>
  <c r="D599" i="49"/>
  <c r="A611" i="49"/>
  <c r="D591" i="49"/>
  <c r="A603" i="49"/>
  <c r="D597" i="49"/>
  <c r="A609" i="49"/>
  <c r="A272" i="49"/>
  <c r="D260" i="49"/>
  <c r="D592" i="49"/>
  <c r="A604" i="49"/>
  <c r="D264" i="49"/>
  <c r="A276" i="49"/>
  <c r="D32" i="17"/>
  <c r="D37" i="17"/>
  <c r="D36" i="17"/>
  <c r="D35" i="17"/>
  <c r="D34" i="17"/>
  <c r="D33" i="17"/>
  <c r="D31" i="17"/>
  <c r="D94" i="17"/>
  <c r="D93" i="17"/>
  <c r="D92" i="17"/>
  <c r="D91" i="17"/>
  <c r="D95" i="17"/>
  <c r="D97" i="17"/>
  <c r="D96" i="17"/>
  <c r="D107" i="17"/>
  <c r="D106" i="17"/>
  <c r="D105" i="17"/>
  <c r="D109" i="17"/>
  <c r="D104" i="17"/>
  <c r="D103" i="17"/>
  <c r="D108" i="17"/>
  <c r="D43" i="17"/>
  <c r="D45" i="17"/>
  <c r="D49" i="17"/>
  <c r="D48" i="17"/>
  <c r="D44" i="17"/>
  <c r="D47" i="17"/>
  <c r="D46" i="17"/>
  <c r="D56" i="17"/>
  <c r="D55" i="17"/>
  <c r="D57" i="17"/>
  <c r="D61" i="17"/>
  <c r="D58" i="17"/>
  <c r="D60" i="17"/>
  <c r="D59" i="17"/>
  <c r="D120" i="17"/>
  <c r="D119" i="17"/>
  <c r="D121" i="17"/>
  <c r="D118" i="17"/>
  <c r="D117" i="17"/>
  <c r="D116" i="17"/>
  <c r="D115" i="17"/>
  <c r="D133" i="17"/>
  <c r="D132" i="17"/>
  <c r="D131" i="17"/>
  <c r="D130" i="17"/>
  <c r="D129" i="17"/>
  <c r="D127" i="17"/>
  <c r="D128" i="17"/>
  <c r="D25" i="17"/>
  <c r="D24" i="17"/>
  <c r="D23" i="17"/>
  <c r="D19" i="17"/>
  <c r="D22" i="17"/>
  <c r="D21" i="17"/>
  <c r="D20" i="17"/>
  <c r="D2" i="2"/>
  <c r="D3" i="2"/>
  <c r="D4" i="2"/>
  <c r="D5" i="2"/>
  <c r="D6" i="2"/>
  <c r="D7" i="2"/>
  <c r="D8" i="2"/>
  <c r="D9" i="2"/>
  <c r="D10" i="2"/>
  <c r="D11" i="2"/>
  <c r="D12" i="2"/>
  <c r="D13" i="2"/>
  <c r="D593" i="50" l="1"/>
  <c r="D611" i="50"/>
  <c r="D259" i="50"/>
  <c r="A293" i="50"/>
  <c r="D615" i="50"/>
  <c r="A627" i="50"/>
  <c r="A282" i="50"/>
  <c r="D276" i="50"/>
  <c r="A288" i="50"/>
  <c r="D266" i="50"/>
  <c r="A278" i="50"/>
  <c r="D602" i="50"/>
  <c r="A614" i="50"/>
  <c r="A635" i="50"/>
  <c r="A634" i="50"/>
  <c r="D274" i="50"/>
  <c r="A286" i="50"/>
  <c r="A283" i="50"/>
  <c r="A620" i="50"/>
  <c r="A297" i="50"/>
  <c r="A279" i="50"/>
  <c r="D267" i="50"/>
  <c r="A617" i="50"/>
  <c r="D604" i="50"/>
  <c r="A616" i="50"/>
  <c r="D596" i="50"/>
  <c r="A631" i="50"/>
  <c r="D268" i="50"/>
  <c r="A280" i="50"/>
  <c r="A301" i="50"/>
  <c r="A287" i="50"/>
  <c r="D275" i="50"/>
  <c r="D613" i="50"/>
  <c r="A625" i="50"/>
  <c r="A296" i="50"/>
  <c r="D597" i="50"/>
  <c r="A618" i="50"/>
  <c r="D260" i="50"/>
  <c r="D261" i="50"/>
  <c r="D257" i="50"/>
  <c r="A621" i="50"/>
  <c r="D612" i="50"/>
  <c r="A624" i="50"/>
  <c r="D594" i="50"/>
  <c r="I24" i="50"/>
  <c r="D607" i="50" s="1"/>
  <c r="H24" i="50"/>
  <c r="G25" i="50"/>
  <c r="D623" i="50" s="1"/>
  <c r="A282" i="49"/>
  <c r="D270" i="49"/>
  <c r="D608" i="49"/>
  <c r="A620" i="49"/>
  <c r="D267" i="49"/>
  <c r="A279" i="49"/>
  <c r="A280" i="49"/>
  <c r="D268" i="49"/>
  <c r="A284" i="49"/>
  <c r="D272" i="49"/>
  <c r="D609" i="49"/>
  <c r="A621" i="49"/>
  <c r="D613" i="49"/>
  <c r="A625" i="49"/>
  <c r="A305" i="49"/>
  <c r="A297" i="49"/>
  <c r="H25" i="49"/>
  <c r="D281" i="49" s="1"/>
  <c r="I25" i="49"/>
  <c r="G26" i="49"/>
  <c r="D274" i="49"/>
  <c r="A286" i="49"/>
  <c r="D273" i="49"/>
  <c r="D607" i="49"/>
  <c r="A619" i="49"/>
  <c r="D606" i="49"/>
  <c r="A618" i="49"/>
  <c r="A288" i="49"/>
  <c r="D276" i="49"/>
  <c r="D603" i="49"/>
  <c r="A615" i="49"/>
  <c r="D271" i="49"/>
  <c r="A283" i="49"/>
  <c r="D602" i="49"/>
  <c r="A614" i="49"/>
  <c r="A278" i="49"/>
  <c r="D266" i="49"/>
  <c r="D610" i="49"/>
  <c r="A622" i="49"/>
  <c r="D275" i="49"/>
  <c r="A287" i="49"/>
  <c r="D604" i="49"/>
  <c r="A616" i="49"/>
  <c r="D611" i="49"/>
  <c r="A623" i="49"/>
  <c r="D605" i="49"/>
  <c r="A617" i="49"/>
  <c r="D277" i="49"/>
  <c r="A289" i="49"/>
  <c r="D612" i="49"/>
  <c r="A624" i="49"/>
  <c r="G10" i="17"/>
  <c r="G11" i="17"/>
  <c r="G9" i="17"/>
  <c r="D609" i="50" l="1"/>
  <c r="D289" i="50"/>
  <c r="D272" i="50"/>
  <c r="D273" i="50"/>
  <c r="D269" i="50"/>
  <c r="A309" i="50"/>
  <c r="A646" i="50"/>
  <c r="D288" i="50"/>
  <c r="A300" i="50"/>
  <c r="D622" i="50"/>
  <c r="D606" i="50"/>
  <c r="A313" i="50"/>
  <c r="D608" i="50"/>
  <c r="D270" i="50"/>
  <c r="A630" i="50"/>
  <c r="A647" i="50"/>
  <c r="A629" i="50"/>
  <c r="D271" i="50"/>
  <c r="D614" i="50"/>
  <c r="A626" i="50"/>
  <c r="D627" i="50"/>
  <c r="A639" i="50"/>
  <c r="A299" i="50"/>
  <c r="D287" i="50"/>
  <c r="D616" i="50"/>
  <c r="A628" i="50"/>
  <c r="A632" i="50"/>
  <c r="A294" i="50"/>
  <c r="D624" i="50"/>
  <c r="A636" i="50"/>
  <c r="A633" i="50"/>
  <c r="A308" i="50"/>
  <c r="D280" i="50"/>
  <c r="A292" i="50"/>
  <c r="D605" i="50"/>
  <c r="A295" i="50"/>
  <c r="D286" i="50"/>
  <c r="A298" i="50"/>
  <c r="D278" i="50"/>
  <c r="A290" i="50"/>
  <c r="A305" i="50"/>
  <c r="I25" i="50"/>
  <c r="D619" i="50" s="1"/>
  <c r="H25" i="50"/>
  <c r="G26" i="50"/>
  <c r="D625" i="50"/>
  <c r="A637" i="50"/>
  <c r="A643" i="50"/>
  <c r="A291" i="50"/>
  <c r="D279" i="50"/>
  <c r="D285" i="49"/>
  <c r="A298" i="49"/>
  <c r="D286" i="49"/>
  <c r="D280" i="49"/>
  <c r="A292" i="49"/>
  <c r="D625" i="49"/>
  <c r="A637" i="49"/>
  <c r="D279" i="49"/>
  <c r="A291" i="49"/>
  <c r="D617" i="49"/>
  <c r="A629" i="49"/>
  <c r="D622" i="49"/>
  <c r="A634" i="49"/>
  <c r="D615" i="49"/>
  <c r="A627" i="49"/>
  <c r="A317" i="49"/>
  <c r="D623" i="49"/>
  <c r="A635" i="49"/>
  <c r="A290" i="49"/>
  <c r="D278" i="49"/>
  <c r="A300" i="49"/>
  <c r="D288" i="49"/>
  <c r="G27" i="49"/>
  <c r="I26" i="49"/>
  <c r="H26" i="49"/>
  <c r="D293" i="49" s="1"/>
  <c r="D624" i="49"/>
  <c r="A636" i="49"/>
  <c r="D616" i="49"/>
  <c r="A628" i="49"/>
  <c r="D614" i="49"/>
  <c r="A626" i="49"/>
  <c r="D618" i="49"/>
  <c r="A630" i="49"/>
  <c r="D621" i="49"/>
  <c r="A633" i="49"/>
  <c r="D620" i="49"/>
  <c r="A632" i="49"/>
  <c r="D289" i="49"/>
  <c r="A301" i="49"/>
  <c r="D287" i="49"/>
  <c r="A299" i="49"/>
  <c r="D283" i="49"/>
  <c r="A295" i="49"/>
  <c r="D619" i="49"/>
  <c r="A631" i="49"/>
  <c r="A309" i="49"/>
  <c r="A296" i="49"/>
  <c r="D284" i="49"/>
  <c r="A294" i="49"/>
  <c r="D282" i="49"/>
  <c r="G12" i="17"/>
  <c r="D292" i="50" l="1"/>
  <c r="A304" i="50"/>
  <c r="A306" i="50"/>
  <c r="D639" i="50"/>
  <c r="A651" i="50"/>
  <c r="D637" i="50"/>
  <c r="A649" i="50"/>
  <c r="A320" i="50"/>
  <c r="A644" i="50"/>
  <c r="D626" i="50"/>
  <c r="A638" i="50"/>
  <c r="D618" i="50"/>
  <c r="A655" i="50"/>
  <c r="D298" i="50"/>
  <c r="A310" i="50"/>
  <c r="D620" i="50"/>
  <c r="D646" i="50"/>
  <c r="A658" i="50"/>
  <c r="G27" i="50"/>
  <c r="D647" i="50" s="1"/>
  <c r="I26" i="50"/>
  <c r="D631" i="50" s="1"/>
  <c r="H26" i="50"/>
  <c r="D294" i="50" s="1"/>
  <c r="D634" i="50"/>
  <c r="D281" i="50"/>
  <c r="D285" i="50"/>
  <c r="D284" i="50"/>
  <c r="D283" i="50"/>
  <c r="D621" i="50"/>
  <c r="D629" i="50"/>
  <c r="A641" i="50"/>
  <c r="A325" i="50"/>
  <c r="A321" i="50"/>
  <c r="D617" i="50"/>
  <c r="D301" i="50"/>
  <c r="A645" i="50"/>
  <c r="D628" i="50"/>
  <c r="A640" i="50"/>
  <c r="A307" i="50"/>
  <c r="D636" i="50"/>
  <c r="A648" i="50"/>
  <c r="A303" i="50"/>
  <c r="D291" i="50"/>
  <c r="A317" i="50"/>
  <c r="A311" i="50"/>
  <c r="D299" i="50"/>
  <c r="A659" i="50"/>
  <c r="D635" i="50"/>
  <c r="D290" i="50"/>
  <c r="A302" i="50"/>
  <c r="D282" i="50"/>
  <c r="A642" i="50"/>
  <c r="D300" i="50"/>
  <c r="A312" i="50"/>
  <c r="D297" i="49"/>
  <c r="A329" i="49"/>
  <c r="D291" i="49"/>
  <c r="A303" i="49"/>
  <c r="A321" i="49"/>
  <c r="D301" i="49"/>
  <c r="A313" i="49"/>
  <c r="D626" i="49"/>
  <c r="A638" i="49"/>
  <c r="G28" i="49"/>
  <c r="I27" i="49"/>
  <c r="H27" i="49"/>
  <c r="D305" i="49" s="1"/>
  <c r="A308" i="49"/>
  <c r="D296" i="49"/>
  <c r="D627" i="49"/>
  <c r="A639" i="49"/>
  <c r="D637" i="49"/>
  <c r="A649" i="49"/>
  <c r="A306" i="49"/>
  <c r="D294" i="49"/>
  <c r="D635" i="49"/>
  <c r="A647" i="49"/>
  <c r="D631" i="49"/>
  <c r="A643" i="49"/>
  <c r="D632" i="49"/>
  <c r="A644" i="49"/>
  <c r="D628" i="49"/>
  <c r="A640" i="49"/>
  <c r="A312" i="49"/>
  <c r="D300" i="49"/>
  <c r="D634" i="49"/>
  <c r="A646" i="49"/>
  <c r="A304" i="49"/>
  <c r="D292" i="49"/>
  <c r="D295" i="49"/>
  <c r="A307" i="49"/>
  <c r="D633" i="49"/>
  <c r="A645" i="49"/>
  <c r="D636" i="49"/>
  <c r="A648" i="49"/>
  <c r="D290" i="49"/>
  <c r="A302" i="49"/>
  <c r="D629" i="49"/>
  <c r="A641" i="49"/>
  <c r="D299" i="49"/>
  <c r="A311" i="49"/>
  <c r="D630" i="49"/>
  <c r="A642" i="49"/>
  <c r="A310" i="49"/>
  <c r="D298" i="49"/>
  <c r="I17" i="17"/>
  <c r="I16" i="17"/>
  <c r="I15" i="17"/>
  <c r="I14" i="17"/>
  <c r="H17" i="17"/>
  <c r="H16" i="17"/>
  <c r="H15" i="17"/>
  <c r="H14" i="17"/>
  <c r="D3" i="8"/>
  <c r="D4" i="8"/>
  <c r="D10" i="8"/>
  <c r="D11" i="8"/>
  <c r="D12" i="8"/>
  <c r="D13" i="8"/>
  <c r="D86" i="8"/>
  <c r="D87" i="8"/>
  <c r="D88" i="8"/>
  <c r="D94" i="8"/>
  <c r="D95" i="8"/>
  <c r="D96" i="8"/>
  <c r="D97" i="8"/>
  <c r="D98" i="8"/>
  <c r="D99" i="8"/>
  <c r="D100" i="8"/>
  <c r="D106" i="8"/>
  <c r="D107" i="8"/>
  <c r="D108" i="8"/>
  <c r="D109" i="8"/>
  <c r="D110" i="8"/>
  <c r="D111" i="8"/>
  <c r="D112" i="8"/>
  <c r="D118" i="8"/>
  <c r="D119" i="8"/>
  <c r="D120" i="8"/>
  <c r="D121" i="8"/>
  <c r="D122" i="8"/>
  <c r="D123" i="8"/>
  <c r="D124" i="8"/>
  <c r="D130" i="8"/>
  <c r="D131" i="8"/>
  <c r="D132" i="8"/>
  <c r="D133" i="8"/>
  <c r="D134" i="8"/>
  <c r="D135" i="8"/>
  <c r="D136" i="8"/>
  <c r="D142" i="8"/>
  <c r="D143" i="8"/>
  <c r="D144" i="8"/>
  <c r="D145" i="8"/>
  <c r="D146" i="8"/>
  <c r="D147" i="8"/>
  <c r="D148" i="8"/>
  <c r="D154" i="8"/>
  <c r="D155" i="8"/>
  <c r="D156" i="8"/>
  <c r="D157" i="8"/>
  <c r="D158" i="8"/>
  <c r="D159" i="8"/>
  <c r="D160" i="8"/>
  <c r="D166" i="8"/>
  <c r="D167" i="8"/>
  <c r="D168" i="8"/>
  <c r="D169" i="8"/>
  <c r="D338" i="8"/>
  <c r="D339" i="8"/>
  <c r="D340" i="8"/>
  <c r="D346" i="8"/>
  <c r="D347" i="8"/>
  <c r="D348" i="8"/>
  <c r="D349" i="8"/>
  <c r="D422" i="8"/>
  <c r="D423" i="8"/>
  <c r="D424" i="8"/>
  <c r="D430" i="8"/>
  <c r="D431" i="8"/>
  <c r="D432" i="8"/>
  <c r="D433" i="8"/>
  <c r="D434" i="8"/>
  <c r="D435" i="8"/>
  <c r="D436" i="8"/>
  <c r="D442" i="8"/>
  <c r="D443" i="8"/>
  <c r="D444" i="8"/>
  <c r="D445" i="8"/>
  <c r="D446" i="8"/>
  <c r="D447" i="8"/>
  <c r="D448" i="8"/>
  <c r="D454" i="8"/>
  <c r="D455" i="8"/>
  <c r="D456" i="8"/>
  <c r="D457" i="8"/>
  <c r="D458" i="8"/>
  <c r="D459" i="8"/>
  <c r="D460" i="8"/>
  <c r="D466" i="8"/>
  <c r="D467" i="8"/>
  <c r="D468" i="8"/>
  <c r="D469" i="8"/>
  <c r="D470" i="8"/>
  <c r="D471" i="8"/>
  <c r="D472" i="8"/>
  <c r="D478" i="8"/>
  <c r="D479" i="8"/>
  <c r="D480" i="8"/>
  <c r="D481" i="8"/>
  <c r="D482" i="8"/>
  <c r="D483" i="8"/>
  <c r="D484" i="8"/>
  <c r="D490" i="8"/>
  <c r="D491" i="8"/>
  <c r="D492" i="8"/>
  <c r="D493" i="8"/>
  <c r="D494" i="8"/>
  <c r="D495" i="8"/>
  <c r="D496" i="8"/>
  <c r="D502" i="8"/>
  <c r="D503" i="8"/>
  <c r="D504" i="8"/>
  <c r="D505" i="8"/>
  <c r="D2" i="8"/>
  <c r="D295" i="50" l="1"/>
  <c r="D630" i="50"/>
  <c r="D633" i="50"/>
  <c r="D649" i="50"/>
  <c r="A661" i="50"/>
  <c r="D312" i="50"/>
  <c r="A324" i="50"/>
  <c r="A671" i="50"/>
  <c r="D648" i="50"/>
  <c r="A660" i="50"/>
  <c r="G28" i="50"/>
  <c r="D658" i="50" s="1"/>
  <c r="H27" i="50"/>
  <c r="D307" i="50" s="1"/>
  <c r="I27" i="50"/>
  <c r="D643" i="50" s="1"/>
  <c r="A670" i="50"/>
  <c r="D638" i="50"/>
  <c r="A650" i="50"/>
  <c r="D651" i="50"/>
  <c r="A663" i="50"/>
  <c r="D663" i="50" s="1"/>
  <c r="A333" i="50"/>
  <c r="A323" i="50"/>
  <c r="D311" i="50"/>
  <c r="A319" i="50"/>
  <c r="A656" i="50"/>
  <c r="A318" i="50"/>
  <c r="A329" i="50"/>
  <c r="D640" i="50"/>
  <c r="A652" i="50"/>
  <c r="A337" i="50"/>
  <c r="D310" i="50"/>
  <c r="A322" i="50"/>
  <c r="D632" i="50"/>
  <c r="D313" i="50"/>
  <c r="A332" i="50"/>
  <c r="D304" i="50"/>
  <c r="A316" i="50"/>
  <c r="A315" i="50"/>
  <c r="D303" i="50"/>
  <c r="D642" i="50"/>
  <c r="A654" i="50"/>
  <c r="D302" i="50"/>
  <c r="A314" i="50"/>
  <c r="D645" i="50"/>
  <c r="A657" i="50"/>
  <c r="D641" i="50"/>
  <c r="A653" i="50"/>
  <c r="D297" i="50"/>
  <c r="D296" i="50"/>
  <c r="D293" i="50"/>
  <c r="A667" i="50"/>
  <c r="A324" i="49"/>
  <c r="D312" i="49"/>
  <c r="A320" i="49"/>
  <c r="D308" i="49"/>
  <c r="A333" i="49"/>
  <c r="D313" i="49"/>
  <c r="A325" i="49"/>
  <c r="D311" i="49"/>
  <c r="A323" i="49"/>
  <c r="D645" i="49"/>
  <c r="A657" i="49"/>
  <c r="D309" i="49"/>
  <c r="D306" i="49"/>
  <c r="A318" i="49"/>
  <c r="D303" i="49"/>
  <c r="A315" i="49"/>
  <c r="D647" i="49"/>
  <c r="A659" i="49"/>
  <c r="A314" i="49"/>
  <c r="D302" i="49"/>
  <c r="D644" i="49"/>
  <c r="A656" i="49"/>
  <c r="D649" i="49"/>
  <c r="A661" i="49"/>
  <c r="I28" i="49"/>
  <c r="H28" i="49"/>
  <c r="D317" i="49" s="1"/>
  <c r="G29" i="49"/>
  <c r="D641" i="49"/>
  <c r="A653" i="49"/>
  <c r="D307" i="49"/>
  <c r="A319" i="49"/>
  <c r="D640" i="49"/>
  <c r="A652" i="49"/>
  <c r="A316" i="49"/>
  <c r="D304" i="49"/>
  <c r="D638" i="49"/>
  <c r="A650" i="49"/>
  <c r="A322" i="49"/>
  <c r="D310" i="49"/>
  <c r="D642" i="49"/>
  <c r="A654" i="49"/>
  <c r="D648" i="49"/>
  <c r="A660" i="49"/>
  <c r="D646" i="49"/>
  <c r="A658" i="49"/>
  <c r="D643" i="49"/>
  <c r="A655" i="49"/>
  <c r="D639" i="49"/>
  <c r="A651" i="49"/>
  <c r="E73" i="28"/>
  <c r="D73" i="28"/>
  <c r="E72" i="28"/>
  <c r="D72" i="28"/>
  <c r="E71" i="28"/>
  <c r="D71" i="28"/>
  <c r="E70" i="28"/>
  <c r="D70" i="28"/>
  <c r="E69" i="28"/>
  <c r="D69" i="28"/>
  <c r="E68" i="28"/>
  <c r="D68" i="28"/>
  <c r="E67" i="28"/>
  <c r="D67" i="28"/>
  <c r="E66" i="28"/>
  <c r="D66" i="28"/>
  <c r="E65" i="28"/>
  <c r="D65" i="28"/>
  <c r="E64" i="28"/>
  <c r="D64" i="28"/>
  <c r="E63" i="28"/>
  <c r="D63" i="28"/>
  <c r="E62" i="28"/>
  <c r="D62" i="28"/>
  <c r="E37" i="28"/>
  <c r="D37" i="28"/>
  <c r="E36" i="28"/>
  <c r="D36" i="28"/>
  <c r="E35" i="28"/>
  <c r="D35" i="28"/>
  <c r="E34" i="28"/>
  <c r="D34" i="28"/>
  <c r="E33" i="28"/>
  <c r="D33" i="28"/>
  <c r="E32" i="28"/>
  <c r="D32" i="28"/>
  <c r="E31" i="28"/>
  <c r="D31" i="28"/>
  <c r="E30" i="28"/>
  <c r="D30" i="28"/>
  <c r="E29" i="28"/>
  <c r="D29" i="28"/>
  <c r="E28" i="28"/>
  <c r="D28" i="28"/>
  <c r="E27" i="28"/>
  <c r="D27" i="28"/>
  <c r="E26" i="28"/>
  <c r="D26" i="28"/>
  <c r="D306" i="50" l="1"/>
  <c r="D644" i="50"/>
  <c r="D325" i="50"/>
  <c r="D659" i="50"/>
  <c r="D660" i="50"/>
  <c r="A672" i="50"/>
  <c r="D314" i="50"/>
  <c r="A326" i="50"/>
  <c r="D326" i="50" s="1"/>
  <c r="D652" i="50"/>
  <c r="A664" i="50"/>
  <c r="D664" i="50" s="1"/>
  <c r="D650" i="50"/>
  <c r="A662" i="50"/>
  <c r="D662" i="50" s="1"/>
  <c r="A331" i="50"/>
  <c r="A335" i="50"/>
  <c r="D323" i="50"/>
  <c r="D324" i="50"/>
  <c r="A336" i="50"/>
  <c r="A666" i="50"/>
  <c r="D322" i="50"/>
  <c r="A334" i="50"/>
  <c r="A330" i="50"/>
  <c r="A327" i="50"/>
  <c r="D327" i="50" s="1"/>
  <c r="D315" i="50"/>
  <c r="D308" i="50"/>
  <c r="D305" i="50"/>
  <c r="D309" i="50"/>
  <c r="D661" i="50"/>
  <c r="A673" i="50"/>
  <c r="A665" i="50"/>
  <c r="A669" i="50"/>
  <c r="D316" i="50"/>
  <c r="A328" i="50"/>
  <c r="D328" i="50" s="1"/>
  <c r="A668" i="50"/>
  <c r="I28" i="50"/>
  <c r="D655" i="50" s="1"/>
  <c r="H28" i="50"/>
  <c r="D318" i="50" s="1"/>
  <c r="G29" i="50"/>
  <c r="D670" i="50" s="1"/>
  <c r="D661" i="49"/>
  <c r="A673" i="49"/>
  <c r="D673" i="49" s="1"/>
  <c r="D315" i="49"/>
  <c r="A327" i="49"/>
  <c r="D327" i="49" s="1"/>
  <c r="A336" i="49"/>
  <c r="D336" i="49" s="1"/>
  <c r="D324" i="49"/>
  <c r="D322" i="49"/>
  <c r="A334" i="49"/>
  <c r="D334" i="49" s="1"/>
  <c r="D319" i="49"/>
  <c r="A331" i="49"/>
  <c r="D325" i="49"/>
  <c r="A337" i="49"/>
  <c r="D337" i="49" s="1"/>
  <c r="D650" i="49"/>
  <c r="A662" i="49"/>
  <c r="D662" i="49" s="1"/>
  <c r="D653" i="49"/>
  <c r="A665" i="49"/>
  <c r="D655" i="49"/>
  <c r="A667" i="49"/>
  <c r="D658" i="49"/>
  <c r="A670" i="49"/>
  <c r="D670" i="49" s="1"/>
  <c r="D660" i="49"/>
  <c r="A672" i="49"/>
  <c r="D672" i="49" s="1"/>
  <c r="D321" i="49"/>
  <c r="D651" i="49"/>
  <c r="A663" i="49"/>
  <c r="D663" i="49" s="1"/>
  <c r="D654" i="49"/>
  <c r="A666" i="49"/>
  <c r="A328" i="49"/>
  <c r="D328" i="49" s="1"/>
  <c r="D316" i="49"/>
  <c r="D659" i="49"/>
  <c r="A671" i="49"/>
  <c r="D671" i="49" s="1"/>
  <c r="A332" i="49"/>
  <c r="D320" i="49"/>
  <c r="D656" i="49"/>
  <c r="A668" i="49"/>
  <c r="A330" i="49"/>
  <c r="D318" i="49"/>
  <c r="I29" i="49"/>
  <c r="H29" i="49"/>
  <c r="D329" i="49" s="1"/>
  <c r="A326" i="49"/>
  <c r="D326" i="49" s="1"/>
  <c r="D314" i="49"/>
  <c r="D657" i="49"/>
  <c r="A669" i="49"/>
  <c r="D652" i="49"/>
  <c r="A664" i="49"/>
  <c r="D664" i="49" s="1"/>
  <c r="D323" i="49"/>
  <c r="A335" i="49"/>
  <c r="D335" i="49" s="1"/>
  <c r="B2" i="32"/>
  <c r="K4" i="32"/>
  <c r="D337" i="50" l="1"/>
  <c r="D656" i="50"/>
  <c r="D657" i="50"/>
  <c r="D653" i="50"/>
  <c r="D673" i="50"/>
  <c r="D335" i="50"/>
  <c r="D334" i="50"/>
  <c r="I29" i="50"/>
  <c r="D667" i="50" s="1"/>
  <c r="H29" i="50"/>
  <c r="D330" i="50" s="1"/>
  <c r="D321" i="50"/>
  <c r="D317" i="50"/>
  <c r="D320" i="50"/>
  <c r="D671" i="50"/>
  <c r="D654" i="50"/>
  <c r="D319" i="50"/>
  <c r="D336" i="50"/>
  <c r="D672" i="50"/>
  <c r="D665" i="49"/>
  <c r="D669" i="49"/>
  <c r="D668" i="49"/>
  <c r="D666" i="49"/>
  <c r="D332" i="49"/>
  <c r="D333" i="49"/>
  <c r="D330" i="49"/>
  <c r="D667" i="49"/>
  <c r="D331" i="49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7" i="32"/>
  <c r="N21" i="32"/>
  <c r="N20" i="32"/>
  <c r="N19" i="32"/>
  <c r="N9" i="32"/>
  <c r="N8" i="32"/>
  <c r="N7" i="32"/>
  <c r="Q30" i="29"/>
  <c r="P30" i="29"/>
  <c r="O30" i="29"/>
  <c r="J30" i="29"/>
  <c r="I30" i="29"/>
  <c r="H30" i="29"/>
  <c r="Q29" i="29"/>
  <c r="P29" i="29"/>
  <c r="O29" i="29"/>
  <c r="J29" i="29"/>
  <c r="I29" i="29"/>
  <c r="H29" i="29"/>
  <c r="Q28" i="29"/>
  <c r="P28" i="29"/>
  <c r="O28" i="29"/>
  <c r="J28" i="29"/>
  <c r="I28" i="29"/>
  <c r="H28" i="29"/>
  <c r="Q27" i="29"/>
  <c r="P27" i="29"/>
  <c r="O27" i="29"/>
  <c r="J27" i="29"/>
  <c r="I27" i="29"/>
  <c r="H27" i="29"/>
  <c r="Q26" i="29"/>
  <c r="P26" i="29"/>
  <c r="O26" i="29"/>
  <c r="J26" i="29"/>
  <c r="I26" i="29"/>
  <c r="H26" i="29"/>
  <c r="Q25" i="29"/>
  <c r="P25" i="29"/>
  <c r="O25" i="29"/>
  <c r="J25" i="29"/>
  <c r="I25" i="29"/>
  <c r="H25" i="29"/>
  <c r="Q24" i="29"/>
  <c r="P24" i="29"/>
  <c r="O24" i="29"/>
  <c r="J24" i="29"/>
  <c r="I24" i="29"/>
  <c r="H24" i="29"/>
  <c r="Q23" i="29"/>
  <c r="P23" i="29"/>
  <c r="O23" i="29"/>
  <c r="J23" i="29"/>
  <c r="I23" i="29"/>
  <c r="H23" i="29"/>
  <c r="Q22" i="29"/>
  <c r="P22" i="29"/>
  <c r="O22" i="29"/>
  <c r="J22" i="29"/>
  <c r="I22" i="29"/>
  <c r="H22" i="29"/>
  <c r="Q21" i="29"/>
  <c r="P21" i="29"/>
  <c r="O21" i="29"/>
  <c r="J21" i="29"/>
  <c r="I21" i="29"/>
  <c r="H21" i="29"/>
  <c r="Q20" i="29"/>
  <c r="P20" i="29"/>
  <c r="O20" i="29"/>
  <c r="J20" i="29"/>
  <c r="I20" i="29"/>
  <c r="H20" i="29"/>
  <c r="Q19" i="29"/>
  <c r="P19" i="29"/>
  <c r="O19" i="29"/>
  <c r="J19" i="29"/>
  <c r="I19" i="29"/>
  <c r="H19" i="29"/>
  <c r="Q15" i="29"/>
  <c r="P15" i="29"/>
  <c r="O15" i="29"/>
  <c r="J15" i="29"/>
  <c r="I15" i="29"/>
  <c r="H15" i="29"/>
  <c r="Q14" i="29"/>
  <c r="P14" i="29"/>
  <c r="O14" i="29"/>
  <c r="J14" i="29"/>
  <c r="I14" i="29"/>
  <c r="H14" i="29"/>
  <c r="Q13" i="29"/>
  <c r="P13" i="29"/>
  <c r="O13" i="29"/>
  <c r="J13" i="29"/>
  <c r="I13" i="29"/>
  <c r="H13" i="29"/>
  <c r="Q12" i="29"/>
  <c r="P12" i="29"/>
  <c r="O12" i="29"/>
  <c r="J12" i="29"/>
  <c r="I12" i="29"/>
  <c r="H12" i="29"/>
  <c r="Q11" i="29"/>
  <c r="P11" i="29"/>
  <c r="O11" i="29"/>
  <c r="J11" i="29"/>
  <c r="I11" i="29"/>
  <c r="H11" i="29"/>
  <c r="Q10" i="29"/>
  <c r="P10" i="29"/>
  <c r="O10" i="29"/>
  <c r="J10" i="29"/>
  <c r="I10" i="29"/>
  <c r="H10" i="29"/>
  <c r="Q9" i="29"/>
  <c r="P9" i="29"/>
  <c r="O9" i="29"/>
  <c r="J9" i="29"/>
  <c r="I9" i="29"/>
  <c r="H9" i="29"/>
  <c r="Q8" i="29"/>
  <c r="P8" i="29"/>
  <c r="O8" i="29"/>
  <c r="J8" i="29"/>
  <c r="I8" i="29"/>
  <c r="H8" i="29"/>
  <c r="Q7" i="29"/>
  <c r="P7" i="29"/>
  <c r="O7" i="29"/>
  <c r="J7" i="29"/>
  <c r="I7" i="29"/>
  <c r="H7" i="29"/>
  <c r="Q6" i="29"/>
  <c r="P6" i="29"/>
  <c r="O6" i="29"/>
  <c r="J6" i="29"/>
  <c r="I6" i="29"/>
  <c r="H6" i="29"/>
  <c r="Q5" i="29"/>
  <c r="P5" i="29"/>
  <c r="O5" i="29"/>
  <c r="J5" i="29"/>
  <c r="I5" i="29"/>
  <c r="H5" i="29"/>
  <c r="Q4" i="29"/>
  <c r="P4" i="29"/>
  <c r="O4" i="29"/>
  <c r="J4" i="29"/>
  <c r="I4" i="29"/>
  <c r="H4" i="29"/>
  <c r="Y18" i="28"/>
  <c r="Y19" i="28"/>
  <c r="Y20" i="28"/>
  <c r="Y21" i="28"/>
  <c r="Y22" i="28"/>
  <c r="Y23" i="28"/>
  <c r="Y24" i="28"/>
  <c r="Y25" i="28"/>
  <c r="Y26" i="28"/>
  <c r="Y27" i="28"/>
  <c r="Y28" i="28"/>
  <c r="Y17" i="28"/>
  <c r="X18" i="28"/>
  <c r="X19" i="28"/>
  <c r="X20" i="28"/>
  <c r="X21" i="28"/>
  <c r="X22" i="28"/>
  <c r="X23" i="28"/>
  <c r="X24" i="28"/>
  <c r="X25" i="28"/>
  <c r="X26" i="28"/>
  <c r="X27" i="28"/>
  <c r="X28" i="28"/>
  <c r="X17" i="28"/>
  <c r="W18" i="28"/>
  <c r="W19" i="28"/>
  <c r="W20" i="28"/>
  <c r="W21" i="28"/>
  <c r="W22" i="28"/>
  <c r="W23" i="28"/>
  <c r="W24" i="28"/>
  <c r="W25" i="28"/>
  <c r="W26" i="28"/>
  <c r="W27" i="28"/>
  <c r="W28" i="28"/>
  <c r="W17" i="28"/>
  <c r="D668" i="50" l="1"/>
  <c r="D665" i="50"/>
  <c r="D331" i="50"/>
  <c r="D669" i="50"/>
  <c r="D666" i="50"/>
  <c r="D333" i="50"/>
  <c r="D332" i="50"/>
  <c r="D329" i="50"/>
  <c r="C5" i="45"/>
  <c r="B6" i="32" l="1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3" i="46"/>
  <c r="D4" i="46"/>
  <c r="D5" i="46"/>
  <c r="D6" i="46"/>
  <c r="D7" i="46"/>
  <c r="D8" i="46"/>
  <c r="D9" i="46"/>
  <c r="D10" i="46"/>
  <c r="D11" i="46"/>
  <c r="D12" i="46"/>
  <c r="D13" i="46"/>
  <c r="D2" i="46"/>
  <c r="D3" i="45" l="1"/>
  <c r="D4" i="45"/>
  <c r="D5" i="45"/>
  <c r="D6" i="45"/>
  <c r="D7" i="45"/>
  <c r="D8" i="45"/>
  <c r="D9" i="45"/>
  <c r="D10" i="45"/>
  <c r="D11" i="45"/>
  <c r="D12" i="45"/>
  <c r="D13" i="45"/>
  <c r="D14" i="45"/>
  <c r="D15" i="45"/>
  <c r="D16" i="45"/>
  <c r="D17" i="45"/>
  <c r="D18" i="45"/>
  <c r="D19" i="45"/>
  <c r="D20" i="45"/>
  <c r="D21" i="45"/>
  <c r="D22" i="45"/>
  <c r="D23" i="45"/>
  <c r="D24" i="45"/>
  <c r="D25" i="45"/>
  <c r="D2" i="45"/>
  <c r="C2" i="45"/>
  <c r="C3" i="45"/>
  <c r="C4" i="45"/>
  <c r="C6" i="45"/>
  <c r="C7" i="45"/>
  <c r="C8" i="45"/>
  <c r="C9" i="45"/>
  <c r="C10" i="45"/>
  <c r="C11" i="45"/>
  <c r="C12" i="45"/>
  <c r="C13" i="45"/>
  <c r="C14" i="45"/>
  <c r="C15" i="45"/>
  <c r="C16" i="45"/>
  <c r="C17" i="45"/>
  <c r="C18" i="45"/>
  <c r="C19" i="45"/>
  <c r="C20" i="45"/>
  <c r="C21" i="45"/>
  <c r="C22" i="45"/>
  <c r="C23" i="45"/>
  <c r="C24" i="45"/>
  <c r="C25" i="45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2" i="9"/>
  <c r="H9" i="17" l="1"/>
  <c r="H10" i="17"/>
  <c r="H11" i="17"/>
  <c r="A655" i="8"/>
  <c r="A667" i="8" s="1"/>
  <c r="A507" i="8"/>
  <c r="D507" i="8" s="1"/>
  <c r="A508" i="8"/>
  <c r="D508" i="8" s="1"/>
  <c r="A509" i="8"/>
  <c r="A510" i="8"/>
  <c r="A511" i="8"/>
  <c r="A523" i="8" s="1"/>
  <c r="A535" i="8" s="1"/>
  <c r="A547" i="8" s="1"/>
  <c r="A559" i="8" s="1"/>
  <c r="A571" i="8" s="1"/>
  <c r="A583" i="8" s="1"/>
  <c r="A595" i="8" s="1"/>
  <c r="A607" i="8" s="1"/>
  <c r="A619" i="8" s="1"/>
  <c r="A631" i="8" s="1"/>
  <c r="A643" i="8" s="1"/>
  <c r="A512" i="8"/>
  <c r="A524" i="8" s="1"/>
  <c r="A536" i="8" s="1"/>
  <c r="A548" i="8" s="1"/>
  <c r="A560" i="8" s="1"/>
  <c r="A572" i="8" s="1"/>
  <c r="A584" i="8" s="1"/>
  <c r="A596" i="8" s="1"/>
  <c r="A608" i="8" s="1"/>
  <c r="A620" i="8" s="1"/>
  <c r="A632" i="8" s="1"/>
  <c r="A644" i="8" s="1"/>
  <c r="A656" i="8" s="1"/>
  <c r="A668" i="8" s="1"/>
  <c r="A513" i="8"/>
  <c r="A525" i="8" s="1"/>
  <c r="A537" i="8" s="1"/>
  <c r="A549" i="8" s="1"/>
  <c r="A561" i="8" s="1"/>
  <c r="A573" i="8" s="1"/>
  <c r="A585" i="8" s="1"/>
  <c r="A597" i="8" s="1"/>
  <c r="A609" i="8" s="1"/>
  <c r="A621" i="8" s="1"/>
  <c r="A633" i="8" s="1"/>
  <c r="A645" i="8" s="1"/>
  <c r="A657" i="8" s="1"/>
  <c r="A669" i="8" s="1"/>
  <c r="A514" i="8"/>
  <c r="A515" i="8"/>
  <c r="D515" i="8" s="1"/>
  <c r="A516" i="8"/>
  <c r="D516" i="8" s="1"/>
  <c r="A517" i="8"/>
  <c r="D517" i="8" s="1"/>
  <c r="A521" i="8"/>
  <c r="A533" i="8" s="1"/>
  <c r="A545" i="8" s="1"/>
  <c r="A557" i="8" s="1"/>
  <c r="A569" i="8" s="1"/>
  <c r="A581" i="8" s="1"/>
  <c r="A593" i="8" s="1"/>
  <c r="A605" i="8" s="1"/>
  <c r="A617" i="8" s="1"/>
  <c r="A629" i="8" s="1"/>
  <c r="A641" i="8" s="1"/>
  <c r="A653" i="8" s="1"/>
  <c r="A665" i="8" s="1"/>
  <c r="A522" i="8"/>
  <c r="A534" i="8" s="1"/>
  <c r="A546" i="8" s="1"/>
  <c r="A558" i="8" s="1"/>
  <c r="A570" i="8" s="1"/>
  <c r="A582" i="8" s="1"/>
  <c r="A594" i="8" s="1"/>
  <c r="A606" i="8" s="1"/>
  <c r="A618" i="8" s="1"/>
  <c r="A630" i="8" s="1"/>
  <c r="A642" i="8" s="1"/>
  <c r="A654" i="8" s="1"/>
  <c r="A666" i="8" s="1"/>
  <c r="A527" i="8"/>
  <c r="A529" i="8"/>
  <c r="A506" i="8"/>
  <c r="D506" i="8" s="1"/>
  <c r="A171" i="8"/>
  <c r="D171" i="8" s="1"/>
  <c r="A172" i="8"/>
  <c r="D172" i="8" s="1"/>
  <c r="A173" i="8"/>
  <c r="A174" i="8"/>
  <c r="A186" i="8" s="1"/>
  <c r="A175" i="8"/>
  <c r="A187" i="8" s="1"/>
  <c r="A176" i="8"/>
  <c r="A188" i="8" s="1"/>
  <c r="A177" i="8"/>
  <c r="A189" i="8" s="1"/>
  <c r="A178" i="8"/>
  <c r="D178" i="8" s="1"/>
  <c r="A179" i="8"/>
  <c r="D179" i="8" s="1"/>
  <c r="A180" i="8"/>
  <c r="D180" i="8" s="1"/>
  <c r="A181" i="8"/>
  <c r="D181" i="8" s="1"/>
  <c r="A183" i="8"/>
  <c r="A184" i="8"/>
  <c r="A185" i="8"/>
  <c r="A197" i="8" s="1"/>
  <c r="A193" i="8"/>
  <c r="A170" i="8"/>
  <c r="B8" i="32"/>
  <c r="B11" i="32" s="1"/>
  <c r="O16" i="32" s="1"/>
  <c r="O28" i="32" s="1"/>
  <c r="B7" i="32"/>
  <c r="E8" i="32"/>
  <c r="B4" i="32"/>
  <c r="B3" i="32"/>
  <c r="O7" i="32"/>
  <c r="E9" i="32"/>
  <c r="E7" i="32"/>
  <c r="E6" i="32"/>
  <c r="E5" i="32"/>
  <c r="A195" i="8" l="1"/>
  <c r="D195" i="8" s="1"/>
  <c r="D183" i="8"/>
  <c r="A539" i="8"/>
  <c r="D527" i="8"/>
  <c r="A182" i="8"/>
  <c r="D182" i="8" s="1"/>
  <c r="D170" i="8"/>
  <c r="A526" i="8"/>
  <c r="D514" i="8"/>
  <c r="A196" i="8"/>
  <c r="D196" i="8" s="1"/>
  <c r="D184" i="8"/>
  <c r="A528" i="8"/>
  <c r="A520" i="8"/>
  <c r="A205" i="8"/>
  <c r="D205" i="8" s="1"/>
  <c r="D193" i="8"/>
  <c r="A192" i="8"/>
  <c r="A191" i="8"/>
  <c r="A519" i="8"/>
  <c r="A518" i="8"/>
  <c r="A541" i="8"/>
  <c r="D529" i="8"/>
  <c r="H12" i="17"/>
  <c r="I12" i="17"/>
  <c r="A209" i="8"/>
  <c r="A201" i="8"/>
  <c r="A200" i="8"/>
  <c r="A207" i="8"/>
  <c r="D207" i="8" s="1"/>
  <c r="A199" i="8"/>
  <c r="A217" i="8"/>
  <c r="D217" i="8" s="1"/>
  <c r="A198" i="8"/>
  <c r="A190" i="8"/>
  <c r="D190" i="8" s="1"/>
  <c r="O12" i="32"/>
  <c r="O24" i="32" s="1"/>
  <c r="O13" i="32"/>
  <c r="O25" i="32" s="1"/>
  <c r="B10" i="32"/>
  <c r="O15" i="32" s="1"/>
  <c r="O27" i="32" s="1"/>
  <c r="B12" i="32"/>
  <c r="O17" i="32" s="1"/>
  <c r="O29" i="32" s="1"/>
  <c r="B9" i="32"/>
  <c r="O14" i="32" s="1"/>
  <c r="O26" i="32" s="1"/>
  <c r="B13" i="32"/>
  <c r="O18" i="32" s="1"/>
  <c r="O30" i="32" s="1"/>
  <c r="O10" i="32"/>
  <c r="O22" i="32" s="1"/>
  <c r="O11" i="32"/>
  <c r="O23" i="32" s="1"/>
  <c r="O9" i="32"/>
  <c r="O21" i="32" s="1"/>
  <c r="O8" i="32"/>
  <c r="O20" i="32" s="1"/>
  <c r="O19" i="32"/>
  <c r="J16" i="31"/>
  <c r="J17" i="31"/>
  <c r="J18" i="31"/>
  <c r="J19" i="31"/>
  <c r="J20" i="31"/>
  <c r="J12" i="31"/>
  <c r="J11" i="31"/>
  <c r="J10" i="31"/>
  <c r="J9" i="31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D23" i="43"/>
  <c r="P22" i="43"/>
  <c r="P21" i="43"/>
  <c r="D21" i="43"/>
  <c r="P20" i="43"/>
  <c r="P19" i="43"/>
  <c r="D19" i="43"/>
  <c r="P18" i="43"/>
  <c r="P17" i="43"/>
  <c r="P16" i="43"/>
  <c r="P15" i="43"/>
  <c r="D15" i="43"/>
  <c r="P14" i="43"/>
  <c r="P13" i="43"/>
  <c r="P12" i="43"/>
  <c r="P11" i="43"/>
  <c r="P10" i="43"/>
  <c r="P9" i="43"/>
  <c r="P8" i="43"/>
  <c r="P7" i="43"/>
  <c r="D8" i="43" s="1"/>
  <c r="P6" i="43"/>
  <c r="D25" i="43" s="1"/>
  <c r="P5" i="43"/>
  <c r="P4" i="43"/>
  <c r="D3" i="43" s="1"/>
  <c r="D4" i="43"/>
  <c r="D13" i="43" l="1"/>
  <c r="D2" i="43"/>
  <c r="A203" i="8"/>
  <c r="D191" i="8"/>
  <c r="A194" i="8"/>
  <c r="A204" i="8"/>
  <c r="D192" i="8"/>
  <c r="A538" i="8"/>
  <c r="D526" i="8"/>
  <c r="D11" i="43"/>
  <c r="D5" i="43"/>
  <c r="A532" i="8"/>
  <c r="D520" i="8"/>
  <c r="A208" i="8"/>
  <c r="D208" i="8" s="1"/>
  <c r="A553" i="8"/>
  <c r="D541" i="8"/>
  <c r="A540" i="8"/>
  <c r="D528" i="8"/>
  <c r="A551" i="8"/>
  <c r="D539" i="8"/>
  <c r="D12" i="43"/>
  <c r="D7" i="43"/>
  <c r="D518" i="8"/>
  <c r="A530" i="8"/>
  <c r="A531" i="8"/>
  <c r="D519" i="8"/>
  <c r="D26" i="17"/>
  <c r="D14" i="17"/>
  <c r="D77" i="17"/>
  <c r="D111" i="17"/>
  <c r="D124" i="17"/>
  <c r="D101" i="17"/>
  <c r="D3" i="17"/>
  <c r="D40" i="17"/>
  <c r="D27" i="17"/>
  <c r="D123" i="17"/>
  <c r="D110" i="17"/>
  <c r="D50" i="17"/>
  <c r="D29" i="17"/>
  <c r="D38" i="17"/>
  <c r="D113" i="17"/>
  <c r="D99" i="17"/>
  <c r="D86" i="17"/>
  <c r="D125" i="17"/>
  <c r="D5" i="17"/>
  <c r="D39" i="17"/>
  <c r="D41" i="17"/>
  <c r="D4" i="17"/>
  <c r="D51" i="17"/>
  <c r="D75" i="17"/>
  <c r="D74" i="17"/>
  <c r="D2" i="17"/>
  <c r="D15" i="17"/>
  <c r="D53" i="17"/>
  <c r="D88" i="17"/>
  <c r="D122" i="17"/>
  <c r="D28" i="17"/>
  <c r="D87" i="17"/>
  <c r="D16" i="17"/>
  <c r="D112" i="17"/>
  <c r="D98" i="17"/>
  <c r="D52" i="17"/>
  <c r="D76" i="17"/>
  <c r="D89" i="17"/>
  <c r="D100" i="17"/>
  <c r="D17" i="17"/>
  <c r="A221" i="8"/>
  <c r="A220" i="8"/>
  <c r="D220" i="8" s="1"/>
  <c r="A229" i="8"/>
  <c r="D229" i="8" s="1"/>
  <c r="A211" i="8"/>
  <c r="A202" i="8"/>
  <c r="D202" i="8" s="1"/>
  <c r="A212" i="8"/>
  <c r="A210" i="8"/>
  <c r="A219" i="8"/>
  <c r="D219" i="8" s="1"/>
  <c r="A213" i="8"/>
  <c r="D9" i="43"/>
  <c r="D6" i="43"/>
  <c r="D10" i="43"/>
  <c r="D14" i="43"/>
  <c r="D18" i="43"/>
  <c r="D22" i="43"/>
  <c r="D16" i="43"/>
  <c r="D20" i="43"/>
  <c r="D24" i="43"/>
  <c r="D17" i="43"/>
  <c r="A542" i="8" l="1"/>
  <c r="D530" i="8"/>
  <c r="A550" i="8"/>
  <c r="D538" i="8"/>
  <c r="A565" i="8"/>
  <c r="D553" i="8"/>
  <c r="D204" i="8"/>
  <c r="A216" i="8"/>
  <c r="D194" i="8"/>
  <c r="A206" i="8"/>
  <c r="A544" i="8"/>
  <c r="D532" i="8"/>
  <c r="A563" i="8"/>
  <c r="D551" i="8"/>
  <c r="D203" i="8"/>
  <c r="A215" i="8"/>
  <c r="A543" i="8"/>
  <c r="D531" i="8"/>
  <c r="A552" i="8"/>
  <c r="D540" i="8"/>
  <c r="A222" i="8"/>
  <c r="A241" i="8"/>
  <c r="D241" i="8" s="1"/>
  <c r="A232" i="8"/>
  <c r="D232" i="8" s="1"/>
  <c r="A214" i="8"/>
  <c r="D214" i="8" s="1"/>
  <c r="A224" i="8"/>
  <c r="A223" i="8"/>
  <c r="A225" i="8"/>
  <c r="A231" i="8"/>
  <c r="D231" i="8" s="1"/>
  <c r="A233" i="8"/>
  <c r="X5" i="28"/>
  <c r="X6" i="28"/>
  <c r="X7" i="28"/>
  <c r="X8" i="28"/>
  <c r="X9" i="28"/>
  <c r="X10" i="28"/>
  <c r="X11" i="28"/>
  <c r="X12" i="28"/>
  <c r="X13" i="28"/>
  <c r="W5" i="28"/>
  <c r="W6" i="28"/>
  <c r="W7" i="28"/>
  <c r="W10" i="28"/>
  <c r="K3" i="28"/>
  <c r="L3" i="28"/>
  <c r="K4" i="28"/>
  <c r="L4" i="28"/>
  <c r="K5" i="28"/>
  <c r="L5" i="28"/>
  <c r="K6" i="28"/>
  <c r="L6" i="28"/>
  <c r="K7" i="28"/>
  <c r="L7" i="28"/>
  <c r="K8" i="28"/>
  <c r="L8" i="28"/>
  <c r="K9" i="28"/>
  <c r="L9" i="28"/>
  <c r="K10" i="28"/>
  <c r="L10" i="28"/>
  <c r="K11" i="28"/>
  <c r="L11" i="28"/>
  <c r="K12" i="28"/>
  <c r="L12" i="28"/>
  <c r="K13" i="28"/>
  <c r="L13" i="28"/>
  <c r="L2" i="28"/>
  <c r="K2" i="28"/>
  <c r="L18" i="28"/>
  <c r="L19" i="28"/>
  <c r="L20" i="28"/>
  <c r="L21" i="28"/>
  <c r="L22" i="28"/>
  <c r="L23" i="28"/>
  <c r="L24" i="28"/>
  <c r="L25" i="28"/>
  <c r="L26" i="28"/>
  <c r="L27" i="28"/>
  <c r="L28" i="28"/>
  <c r="L17" i="28"/>
  <c r="K18" i="28"/>
  <c r="K19" i="28"/>
  <c r="K20" i="28"/>
  <c r="K21" i="28"/>
  <c r="K22" i="28"/>
  <c r="K23" i="28"/>
  <c r="K24" i="28"/>
  <c r="K25" i="28"/>
  <c r="K26" i="28"/>
  <c r="K27" i="28"/>
  <c r="K28" i="28"/>
  <c r="K17" i="28"/>
  <c r="J18" i="39"/>
  <c r="L35" i="42"/>
  <c r="B66" i="42" s="1"/>
  <c r="I35" i="42"/>
  <c r="B32" i="42" s="1"/>
  <c r="L27" i="42"/>
  <c r="N35" i="42" s="1"/>
  <c r="B67" i="42" s="1"/>
  <c r="K27" i="42"/>
  <c r="K35" i="42" s="1"/>
  <c r="B33" i="42" s="1"/>
  <c r="J27" i="42"/>
  <c r="J35" i="42" s="1"/>
  <c r="B65" i="42" s="1"/>
  <c r="I27" i="42"/>
  <c r="D216" i="8" l="1"/>
  <c r="A228" i="8"/>
  <c r="A575" i="8"/>
  <c r="D563" i="8"/>
  <c r="A577" i="8"/>
  <c r="D565" i="8"/>
  <c r="A564" i="8"/>
  <c r="D552" i="8"/>
  <c r="A556" i="8"/>
  <c r="D544" i="8"/>
  <c r="A562" i="8"/>
  <c r="D550" i="8"/>
  <c r="D215" i="8"/>
  <c r="A227" i="8"/>
  <c r="D206" i="8"/>
  <c r="A218" i="8"/>
  <c r="A555" i="8"/>
  <c r="D543" i="8"/>
  <c r="A554" i="8"/>
  <c r="D542" i="8"/>
  <c r="A245" i="8"/>
  <c r="A235" i="8"/>
  <c r="A226" i="8"/>
  <c r="D226" i="8" s="1"/>
  <c r="A243" i="8"/>
  <c r="D243" i="8" s="1"/>
  <c r="A244" i="8"/>
  <c r="D244" i="8" s="1"/>
  <c r="A237" i="8"/>
  <c r="A253" i="8"/>
  <c r="D253" i="8" s="1"/>
  <c r="A236" i="8"/>
  <c r="A234" i="8"/>
  <c r="M35" i="42"/>
  <c r="B34" i="42" s="1"/>
  <c r="A576" i="8" l="1"/>
  <c r="D564" i="8"/>
  <c r="D218" i="8"/>
  <c r="A230" i="8"/>
  <c r="D227" i="8"/>
  <c r="A239" i="8"/>
  <c r="A566" i="8"/>
  <c r="D554" i="8"/>
  <c r="A574" i="8"/>
  <c r="D562" i="8"/>
  <c r="A587" i="8"/>
  <c r="D575" i="8"/>
  <c r="A589" i="8"/>
  <c r="D577" i="8"/>
  <c r="D228" i="8"/>
  <c r="A240" i="8"/>
  <c r="A567" i="8"/>
  <c r="D555" i="8"/>
  <c r="A568" i="8"/>
  <c r="D556" i="8"/>
  <c r="A255" i="8"/>
  <c r="D255" i="8" s="1"/>
  <c r="A238" i="8"/>
  <c r="D238" i="8" s="1"/>
  <c r="A248" i="8"/>
  <c r="A249" i="8"/>
  <c r="A247" i="8"/>
  <c r="A246" i="8"/>
  <c r="A265" i="8"/>
  <c r="D265" i="8" s="1"/>
  <c r="A256" i="8"/>
  <c r="D256" i="8" s="1"/>
  <c r="A257" i="8"/>
  <c r="Y10" i="28"/>
  <c r="W9" i="28"/>
  <c r="Y8" i="28"/>
  <c r="Y7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3" i="28"/>
  <c r="M4" i="28"/>
  <c r="M5" i="28"/>
  <c r="M6" i="28"/>
  <c r="M7" i="28"/>
  <c r="M8" i="28"/>
  <c r="M9" i="28"/>
  <c r="M10" i="28"/>
  <c r="M11" i="28"/>
  <c r="M12" i="28"/>
  <c r="M13" i="28"/>
  <c r="M2" i="28"/>
  <c r="W8" i="28"/>
  <c r="W3" i="28"/>
  <c r="X2" i="28"/>
  <c r="X3" i="28"/>
  <c r="X4" i="28"/>
  <c r="Y6" i="28"/>
  <c r="A578" i="8" l="1"/>
  <c r="D566" i="8"/>
  <c r="D239" i="8"/>
  <c r="A251" i="8"/>
  <c r="A601" i="8"/>
  <c r="D589" i="8"/>
  <c r="D230" i="8"/>
  <c r="A242" i="8"/>
  <c r="A580" i="8"/>
  <c r="D568" i="8"/>
  <c r="A599" i="8"/>
  <c r="D587" i="8"/>
  <c r="D240" i="8"/>
  <c r="A252" i="8"/>
  <c r="A579" i="8"/>
  <c r="D567" i="8"/>
  <c r="A586" i="8"/>
  <c r="D574" i="8"/>
  <c r="A588" i="8"/>
  <c r="D576" i="8"/>
  <c r="A267" i="8"/>
  <c r="D267" i="8" s="1"/>
  <c r="A269" i="8"/>
  <c r="A261" i="8"/>
  <c r="A277" i="8"/>
  <c r="D277" i="8" s="1"/>
  <c r="A268" i="8"/>
  <c r="D268" i="8" s="1"/>
  <c r="A258" i="8"/>
  <c r="A260" i="8"/>
  <c r="A259" i="8"/>
  <c r="A250" i="8"/>
  <c r="D250" i="8" s="1"/>
  <c r="Y11" i="28"/>
  <c r="W11" i="28"/>
  <c r="Y4" i="28"/>
  <c r="W4" i="28"/>
  <c r="Y2" i="28"/>
  <c r="W2" i="28"/>
  <c r="Y12" i="28"/>
  <c r="W12" i="28"/>
  <c r="Y13" i="28"/>
  <c r="W13" i="28"/>
  <c r="Y5" i="28"/>
  <c r="Y3" i="28"/>
  <c r="Y9" i="28"/>
  <c r="D242" i="8" l="1"/>
  <c r="A254" i="8"/>
  <c r="A591" i="8"/>
  <c r="D579" i="8"/>
  <c r="D252" i="8"/>
  <c r="A264" i="8"/>
  <c r="A613" i="8"/>
  <c r="D601" i="8"/>
  <c r="D251" i="8"/>
  <c r="A263" i="8"/>
  <c r="A600" i="8"/>
  <c r="D588" i="8"/>
  <c r="A611" i="8"/>
  <c r="D599" i="8"/>
  <c r="A598" i="8"/>
  <c r="D586" i="8"/>
  <c r="A592" i="8"/>
  <c r="D580" i="8"/>
  <c r="A590" i="8"/>
  <c r="D578" i="8"/>
  <c r="H14" i="8"/>
  <c r="H29" i="8"/>
  <c r="H25" i="8"/>
  <c r="H21" i="8"/>
  <c r="H17" i="8"/>
  <c r="H24" i="8"/>
  <c r="H16" i="8"/>
  <c r="H28" i="8"/>
  <c r="H20" i="8"/>
  <c r="H27" i="8"/>
  <c r="H19" i="8"/>
  <c r="H23" i="8"/>
  <c r="H26" i="8"/>
  <c r="H22" i="8"/>
  <c r="H18" i="8"/>
  <c r="I27" i="8"/>
  <c r="I23" i="8"/>
  <c r="I19" i="8"/>
  <c r="I28" i="8"/>
  <c r="I24" i="8"/>
  <c r="I20" i="8"/>
  <c r="I16" i="8"/>
  <c r="I22" i="8"/>
  <c r="I18" i="8"/>
  <c r="I26" i="8"/>
  <c r="I29" i="8"/>
  <c r="I21" i="8"/>
  <c r="I17" i="8"/>
  <c r="I25" i="8"/>
  <c r="H11" i="8"/>
  <c r="H10" i="8"/>
  <c r="A272" i="8"/>
  <c r="A262" i="8"/>
  <c r="D262" i="8" s="1"/>
  <c r="A289" i="8"/>
  <c r="D289" i="8" s="1"/>
  <c r="A270" i="8"/>
  <c r="A273" i="8"/>
  <c r="A271" i="8"/>
  <c r="A279" i="8"/>
  <c r="D279" i="8" s="1"/>
  <c r="A280" i="8"/>
  <c r="D280" i="8" s="1"/>
  <c r="A281" i="8"/>
  <c r="H12" i="8"/>
  <c r="I11" i="8"/>
  <c r="I12" i="8"/>
  <c r="I13" i="8"/>
  <c r="I15" i="8"/>
  <c r="I9" i="8"/>
  <c r="I14" i="8"/>
  <c r="I2" i="8"/>
  <c r="I10" i="8"/>
  <c r="H9" i="8"/>
  <c r="H2" i="8"/>
  <c r="H15" i="8"/>
  <c r="H13" i="8"/>
  <c r="M18" i="39"/>
  <c r="L18" i="39"/>
  <c r="K18" i="39"/>
  <c r="Q18" i="39" s="1"/>
  <c r="B7" i="39" s="1"/>
  <c r="P18" i="39"/>
  <c r="B3" i="39" s="1"/>
  <c r="A610" i="8" l="1"/>
  <c r="D598" i="8"/>
  <c r="A625" i="8"/>
  <c r="D613" i="8"/>
  <c r="D264" i="8"/>
  <c r="A276" i="8"/>
  <c r="A623" i="8"/>
  <c r="D611" i="8"/>
  <c r="A602" i="8"/>
  <c r="D590" i="8"/>
  <c r="A612" i="8"/>
  <c r="D600" i="8"/>
  <c r="A603" i="8"/>
  <c r="D591" i="8"/>
  <c r="D263" i="8"/>
  <c r="A275" i="8"/>
  <c r="D254" i="8"/>
  <c r="A266" i="8"/>
  <c r="A604" i="8"/>
  <c r="D592" i="8"/>
  <c r="D138" i="8"/>
  <c r="D139" i="8"/>
  <c r="D140" i="8"/>
  <c r="D141" i="8"/>
  <c r="D137" i="8"/>
  <c r="D197" i="8"/>
  <c r="D198" i="8"/>
  <c r="D199" i="8"/>
  <c r="D200" i="8"/>
  <c r="D201" i="8"/>
  <c r="D245" i="8"/>
  <c r="D246" i="8"/>
  <c r="D247" i="8"/>
  <c r="D248" i="8"/>
  <c r="D249" i="8"/>
  <c r="D162" i="8"/>
  <c r="D161" i="8"/>
  <c r="D163" i="8"/>
  <c r="D164" i="8"/>
  <c r="D165" i="8"/>
  <c r="N11" i="32"/>
  <c r="N16" i="32"/>
  <c r="N14" i="32"/>
  <c r="N13" i="32"/>
  <c r="N18" i="32"/>
  <c r="N10" i="32"/>
  <c r="N17" i="32"/>
  <c r="N12" i="32"/>
  <c r="N15" i="32"/>
  <c r="D114" i="8"/>
  <c r="D115" i="8"/>
  <c r="D116" i="8"/>
  <c r="D117" i="8"/>
  <c r="D113" i="8"/>
  <c r="D129" i="8"/>
  <c r="D125" i="8"/>
  <c r="D126" i="8"/>
  <c r="D127" i="8"/>
  <c r="D128" i="8"/>
  <c r="D105" i="8"/>
  <c r="D101" i="8"/>
  <c r="D102" i="8"/>
  <c r="D103" i="8"/>
  <c r="D104" i="8"/>
  <c r="D5" i="8"/>
  <c r="D6" i="8"/>
  <c r="D7" i="8"/>
  <c r="D9" i="8"/>
  <c r="D8" i="8"/>
  <c r="D90" i="8"/>
  <c r="D91" i="8"/>
  <c r="D92" i="8"/>
  <c r="D89" i="8"/>
  <c r="D93" i="8"/>
  <c r="D260" i="8"/>
  <c r="D261" i="8"/>
  <c r="D257" i="8"/>
  <c r="D258" i="8"/>
  <c r="D259" i="8"/>
  <c r="D212" i="8"/>
  <c r="D213" i="8"/>
  <c r="D209" i="8"/>
  <c r="D210" i="8"/>
  <c r="D211" i="8"/>
  <c r="D281" i="8"/>
  <c r="D269" i="8"/>
  <c r="D270" i="8"/>
  <c r="D271" i="8"/>
  <c r="D272" i="8"/>
  <c r="D273" i="8"/>
  <c r="D236" i="8"/>
  <c r="D237" i="8"/>
  <c r="D233" i="8"/>
  <c r="D235" i="8"/>
  <c r="D234" i="8"/>
  <c r="D221" i="8"/>
  <c r="D222" i="8"/>
  <c r="D223" i="8"/>
  <c r="D224" i="8"/>
  <c r="D225" i="8"/>
  <c r="D153" i="8"/>
  <c r="D149" i="8"/>
  <c r="D150" i="8"/>
  <c r="D151" i="8"/>
  <c r="D152" i="8"/>
  <c r="D641" i="8"/>
  <c r="D642" i="8"/>
  <c r="D645" i="8"/>
  <c r="D643" i="8"/>
  <c r="D644" i="8"/>
  <c r="D497" i="8"/>
  <c r="D500" i="8"/>
  <c r="D501" i="8"/>
  <c r="D498" i="8"/>
  <c r="D499" i="8"/>
  <c r="N23" i="32"/>
  <c r="N22" i="32"/>
  <c r="N30" i="32"/>
  <c r="N29" i="32"/>
  <c r="N28" i="32"/>
  <c r="N27" i="32"/>
  <c r="N25" i="32"/>
  <c r="N26" i="32"/>
  <c r="N24" i="32"/>
  <c r="D584" i="8"/>
  <c r="D582" i="8"/>
  <c r="D585" i="8"/>
  <c r="D583" i="8"/>
  <c r="D581" i="8"/>
  <c r="D617" i="8"/>
  <c r="D618" i="8"/>
  <c r="D619" i="8"/>
  <c r="D621" i="8"/>
  <c r="D620" i="8"/>
  <c r="D438" i="8"/>
  <c r="D439" i="8"/>
  <c r="D440" i="8"/>
  <c r="D441" i="8"/>
  <c r="D437" i="8"/>
  <c r="D608" i="8"/>
  <c r="D607" i="8"/>
  <c r="D609" i="8"/>
  <c r="D605" i="8"/>
  <c r="D606" i="8"/>
  <c r="D477" i="8"/>
  <c r="D473" i="8"/>
  <c r="D474" i="8"/>
  <c r="D476" i="8"/>
  <c r="D475" i="8"/>
  <c r="D569" i="8"/>
  <c r="D570" i="8"/>
  <c r="D571" i="8"/>
  <c r="D572" i="8"/>
  <c r="D573" i="8"/>
  <c r="D656" i="8"/>
  <c r="D657" i="8"/>
  <c r="D655" i="8"/>
  <c r="D654" i="8"/>
  <c r="D653" i="8"/>
  <c r="D536" i="8"/>
  <c r="D537" i="8"/>
  <c r="D535" i="8"/>
  <c r="D533" i="8"/>
  <c r="D534" i="8"/>
  <c r="D665" i="8"/>
  <c r="D667" i="8"/>
  <c r="D669" i="8"/>
  <c r="D666" i="8"/>
  <c r="D668" i="8"/>
  <c r="D545" i="8"/>
  <c r="D546" i="8"/>
  <c r="D547" i="8"/>
  <c r="D548" i="8"/>
  <c r="D549" i="8"/>
  <c r="D462" i="8"/>
  <c r="D463" i="8"/>
  <c r="D464" i="8"/>
  <c r="D461" i="8"/>
  <c r="D465" i="8"/>
  <c r="D452" i="8"/>
  <c r="D449" i="8"/>
  <c r="D453" i="8"/>
  <c r="D450" i="8"/>
  <c r="D451" i="8"/>
  <c r="D560" i="8"/>
  <c r="D561" i="8"/>
  <c r="D558" i="8"/>
  <c r="D559" i="8"/>
  <c r="D557" i="8"/>
  <c r="D342" i="8"/>
  <c r="D343" i="8"/>
  <c r="D344" i="8"/>
  <c r="D345" i="8"/>
  <c r="D341" i="8"/>
  <c r="D486" i="8"/>
  <c r="D487" i="8"/>
  <c r="D488" i="8"/>
  <c r="D489" i="8"/>
  <c r="D485" i="8"/>
  <c r="D429" i="8"/>
  <c r="D425" i="8"/>
  <c r="D426" i="8"/>
  <c r="D428" i="8"/>
  <c r="D427" i="8"/>
  <c r="D632" i="8"/>
  <c r="D633" i="8"/>
  <c r="D629" i="8"/>
  <c r="D630" i="8"/>
  <c r="D631" i="8"/>
  <c r="D593" i="8"/>
  <c r="D594" i="8"/>
  <c r="D595" i="8"/>
  <c r="D596" i="8"/>
  <c r="D597" i="8"/>
  <c r="D185" i="8"/>
  <c r="D186" i="8"/>
  <c r="D187" i="8"/>
  <c r="D189" i="8"/>
  <c r="D188" i="8"/>
  <c r="D523" i="8"/>
  <c r="D524" i="8"/>
  <c r="D525" i="8"/>
  <c r="D521" i="8"/>
  <c r="D522" i="8"/>
  <c r="D513" i="8"/>
  <c r="D511" i="8"/>
  <c r="D509" i="8"/>
  <c r="D510" i="8"/>
  <c r="D512" i="8"/>
  <c r="D177" i="8"/>
  <c r="D173" i="8"/>
  <c r="D175" i="8"/>
  <c r="D174" i="8"/>
  <c r="D176" i="8"/>
  <c r="A291" i="8"/>
  <c r="D291" i="8" s="1"/>
  <c r="A284" i="8"/>
  <c r="D284" i="8" s="1"/>
  <c r="A293" i="8"/>
  <c r="D293" i="8" s="1"/>
  <c r="A301" i="8"/>
  <c r="D301" i="8" s="1"/>
  <c r="A282" i="8"/>
  <c r="D282" i="8" s="1"/>
  <c r="A292" i="8"/>
  <c r="D292" i="8" s="1"/>
  <c r="A283" i="8"/>
  <c r="D283" i="8" s="1"/>
  <c r="A285" i="8"/>
  <c r="D285" i="8" s="1"/>
  <c r="A274" i="8"/>
  <c r="D274" i="8" s="1"/>
  <c r="R18" i="39"/>
  <c r="B4" i="39" s="1"/>
  <c r="S18" i="39"/>
  <c r="B8" i="39" s="1"/>
  <c r="C2" i="24"/>
  <c r="C35" i="31"/>
  <c r="C34" i="31"/>
  <c r="C33" i="31"/>
  <c r="C32" i="31"/>
  <c r="C31" i="31"/>
  <c r="C30" i="31"/>
  <c r="C29" i="31"/>
  <c r="D275" i="8" l="1"/>
  <c r="A287" i="8"/>
  <c r="A635" i="8"/>
  <c r="D623" i="8"/>
  <c r="D276" i="8"/>
  <c r="A288" i="8"/>
  <c r="A615" i="8"/>
  <c r="D603" i="8"/>
  <c r="A616" i="8"/>
  <c r="D604" i="8"/>
  <c r="A624" i="8"/>
  <c r="D612" i="8"/>
  <c r="A637" i="8"/>
  <c r="D625" i="8"/>
  <c r="D266" i="8"/>
  <c r="A278" i="8"/>
  <c r="A614" i="8"/>
  <c r="D602" i="8"/>
  <c r="A622" i="8"/>
  <c r="D610" i="8"/>
  <c r="A303" i="8"/>
  <c r="D303" i="8" s="1"/>
  <c r="A313" i="8"/>
  <c r="D313" i="8" s="1"/>
  <c r="A286" i="8"/>
  <c r="D286" i="8" s="1"/>
  <c r="A295" i="8"/>
  <c r="D295" i="8" s="1"/>
  <c r="A297" i="8"/>
  <c r="D297" i="8" s="1"/>
  <c r="A304" i="8"/>
  <c r="D304" i="8" s="1"/>
  <c r="A305" i="8"/>
  <c r="D305" i="8" s="1"/>
  <c r="A294" i="8"/>
  <c r="D294" i="8" s="1"/>
  <c r="A296" i="8"/>
  <c r="D296" i="8" s="1"/>
  <c r="C12" i="31"/>
  <c r="A627" i="8" l="1"/>
  <c r="D615" i="8"/>
  <c r="D288" i="8"/>
  <c r="A300" i="8"/>
  <c r="D278" i="8"/>
  <c r="A290" i="8"/>
  <c r="A649" i="8"/>
  <c r="D637" i="8"/>
  <c r="A634" i="8"/>
  <c r="D622" i="8"/>
  <c r="A636" i="8"/>
  <c r="D624" i="8"/>
  <c r="A647" i="8"/>
  <c r="D635" i="8"/>
  <c r="D287" i="8"/>
  <c r="A299" i="8"/>
  <c r="A626" i="8"/>
  <c r="D614" i="8"/>
  <c r="A628" i="8"/>
  <c r="D616" i="8"/>
  <c r="A315" i="8"/>
  <c r="D315" i="8" s="1"/>
  <c r="A317" i="8"/>
  <c r="D317" i="8" s="1"/>
  <c r="A307" i="8"/>
  <c r="D307" i="8" s="1"/>
  <c r="A308" i="8"/>
  <c r="D308" i="8" s="1"/>
  <c r="A316" i="8"/>
  <c r="D316" i="8" s="1"/>
  <c r="A298" i="8"/>
  <c r="D298" i="8" s="1"/>
  <c r="A306" i="8"/>
  <c r="D306" i="8" s="1"/>
  <c r="A309" i="8"/>
  <c r="D309" i="8" s="1"/>
  <c r="A325" i="8"/>
  <c r="D325" i="8" s="1"/>
  <c r="C13" i="31"/>
  <c r="D649" i="8" l="1"/>
  <c r="A661" i="8"/>
  <c r="D290" i="8"/>
  <c r="A302" i="8"/>
  <c r="D300" i="8"/>
  <c r="A312" i="8"/>
  <c r="A640" i="8"/>
  <c r="D628" i="8"/>
  <c r="A648" i="8"/>
  <c r="D636" i="8"/>
  <c r="D299" i="8"/>
  <c r="A311" i="8"/>
  <c r="D647" i="8"/>
  <c r="A659" i="8"/>
  <c r="A638" i="8"/>
  <c r="D626" i="8"/>
  <c r="A646" i="8"/>
  <c r="D634" i="8"/>
  <c r="A639" i="8"/>
  <c r="D627" i="8"/>
  <c r="A337" i="8"/>
  <c r="D337" i="8" s="1"/>
  <c r="A328" i="8"/>
  <c r="D328" i="8" s="1"/>
  <c r="A321" i="8"/>
  <c r="D321" i="8" s="1"/>
  <c r="A310" i="8"/>
  <c r="D310" i="8" s="1"/>
  <c r="A320" i="8"/>
  <c r="D320" i="8" s="1"/>
  <c r="A327" i="8"/>
  <c r="D327" i="8" s="1"/>
  <c r="A318" i="8"/>
  <c r="D318" i="8" s="1"/>
  <c r="A319" i="8"/>
  <c r="D319" i="8" s="1"/>
  <c r="A329" i="8"/>
  <c r="D329" i="8" s="1"/>
  <c r="C7" i="24"/>
  <c r="C13" i="24" s="1"/>
  <c r="D638" i="8" l="1"/>
  <c r="A650" i="8"/>
  <c r="D640" i="8"/>
  <c r="A652" i="8"/>
  <c r="A671" i="8"/>
  <c r="D671" i="8" s="1"/>
  <c r="D659" i="8"/>
  <c r="D312" i="8"/>
  <c r="A324" i="8"/>
  <c r="D311" i="8"/>
  <c r="A323" i="8"/>
  <c r="D302" i="8"/>
  <c r="A314" i="8"/>
  <c r="D639" i="8"/>
  <c r="A651" i="8"/>
  <c r="D661" i="8"/>
  <c r="A673" i="8"/>
  <c r="D673" i="8" s="1"/>
  <c r="D646" i="8"/>
  <c r="A658" i="8"/>
  <c r="D648" i="8"/>
  <c r="A660" i="8"/>
  <c r="A330" i="8"/>
  <c r="D330" i="8" s="1"/>
  <c r="A333" i="8"/>
  <c r="D333" i="8" s="1"/>
  <c r="A332" i="8"/>
  <c r="D332" i="8" s="1"/>
  <c r="A331" i="8"/>
  <c r="D331" i="8" s="1"/>
  <c r="A322" i="8"/>
  <c r="D322" i="8" s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324" i="8" l="1"/>
  <c r="A336" i="8"/>
  <c r="D336" i="8" s="1"/>
  <c r="A663" i="8"/>
  <c r="D663" i="8" s="1"/>
  <c r="D651" i="8"/>
  <c r="A672" i="8"/>
  <c r="D672" i="8" s="1"/>
  <c r="D660" i="8"/>
  <c r="D314" i="8"/>
  <c r="A326" i="8"/>
  <c r="D326" i="8" s="1"/>
  <c r="A664" i="8"/>
  <c r="D664" i="8" s="1"/>
  <c r="D652" i="8"/>
  <c r="D658" i="8"/>
  <c r="A670" i="8"/>
  <c r="D670" i="8" s="1"/>
  <c r="D323" i="8"/>
  <c r="A335" i="8"/>
  <c r="D335" i="8" s="1"/>
  <c r="D650" i="8"/>
  <c r="A662" i="8"/>
  <c r="D662" i="8" s="1"/>
  <c r="A334" i="8"/>
  <c r="D334" i="8" s="1"/>
  <c r="C8" i="24"/>
  <c r="C3" i="24"/>
  <c r="C9" i="24" s="1"/>
  <c r="C4" i="24"/>
  <c r="C10" i="24" s="1"/>
  <c r="C5" i="24"/>
  <c r="C11" i="24" s="1"/>
  <c r="C6" i="24"/>
  <c r="C12" i="24" s="1"/>
  <c r="J8" i="8" l="1"/>
  <c r="D412" i="8" l="1"/>
  <c r="D74" i="8"/>
  <c r="D75" i="8"/>
  <c r="D411" i="8"/>
  <c r="D76" i="8"/>
  <c r="D410" i="8"/>
  <c r="G8" i="8"/>
  <c r="J7" i="8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1" i="13"/>
  <c r="P342" i="13"/>
  <c r="P343" i="13"/>
  <c r="P344" i="13"/>
  <c r="P345" i="13"/>
  <c r="P346" i="13"/>
  <c r="P347" i="13"/>
  <c r="P348" i="13"/>
  <c r="P349" i="13"/>
  <c r="P350" i="13"/>
  <c r="P351" i="13"/>
  <c r="P352" i="13"/>
  <c r="P353" i="13"/>
  <c r="P354" i="13"/>
  <c r="P355" i="13"/>
  <c r="P356" i="13"/>
  <c r="P357" i="13"/>
  <c r="P358" i="13"/>
  <c r="P359" i="13"/>
  <c r="P360" i="13"/>
  <c r="P361" i="13"/>
  <c r="P362" i="13"/>
  <c r="P363" i="13"/>
  <c r="P364" i="13"/>
  <c r="P365" i="13"/>
  <c r="P366" i="13"/>
  <c r="P367" i="13"/>
  <c r="P368" i="13"/>
  <c r="P369" i="13"/>
  <c r="P370" i="13"/>
  <c r="P371" i="13"/>
  <c r="P372" i="13"/>
  <c r="P373" i="13"/>
  <c r="P374" i="13"/>
  <c r="P375" i="13"/>
  <c r="P376" i="13"/>
  <c r="P377" i="13"/>
  <c r="P378" i="13"/>
  <c r="P379" i="13"/>
  <c r="P380" i="13"/>
  <c r="P381" i="13"/>
  <c r="P382" i="13"/>
  <c r="P383" i="13"/>
  <c r="P384" i="13"/>
  <c r="P385" i="13"/>
  <c r="P386" i="13"/>
  <c r="P387" i="13"/>
  <c r="P388" i="13"/>
  <c r="P389" i="13"/>
  <c r="P390" i="13"/>
  <c r="P391" i="13"/>
  <c r="P392" i="13"/>
  <c r="P393" i="13"/>
  <c r="P394" i="13"/>
  <c r="P395" i="13"/>
  <c r="P396" i="13"/>
  <c r="P397" i="13"/>
  <c r="P398" i="13"/>
  <c r="P399" i="13"/>
  <c r="P400" i="13"/>
  <c r="P401" i="13"/>
  <c r="P402" i="13"/>
  <c r="P403" i="13"/>
  <c r="P404" i="13"/>
  <c r="P405" i="13"/>
  <c r="P406" i="13"/>
  <c r="P407" i="13"/>
  <c r="P408" i="13"/>
  <c r="P409" i="13"/>
  <c r="P410" i="13"/>
  <c r="P411" i="13"/>
  <c r="P412" i="13"/>
  <c r="P413" i="13"/>
  <c r="P414" i="13"/>
  <c r="P415" i="13"/>
  <c r="P416" i="13"/>
  <c r="P417" i="13"/>
  <c r="P418" i="13"/>
  <c r="P419" i="13"/>
  <c r="P420" i="13"/>
  <c r="P421" i="13"/>
  <c r="P422" i="13"/>
  <c r="P423" i="13"/>
  <c r="P424" i="13"/>
  <c r="P425" i="13"/>
  <c r="P426" i="13"/>
  <c r="P427" i="13"/>
  <c r="P428" i="13"/>
  <c r="P429" i="13"/>
  <c r="P430" i="13"/>
  <c r="P431" i="13"/>
  <c r="P432" i="13"/>
  <c r="P433" i="13"/>
  <c r="P434" i="13"/>
  <c r="P435" i="13"/>
  <c r="P436" i="13"/>
  <c r="P437" i="13"/>
  <c r="P438" i="13"/>
  <c r="P439" i="13"/>
  <c r="P440" i="13"/>
  <c r="P441" i="13"/>
  <c r="P442" i="13"/>
  <c r="P443" i="13"/>
  <c r="P444" i="13"/>
  <c r="P445" i="13"/>
  <c r="P446" i="13"/>
  <c r="P447" i="13"/>
  <c r="P448" i="13"/>
  <c r="P449" i="13"/>
  <c r="P450" i="13"/>
  <c r="P451" i="13"/>
  <c r="P452" i="13"/>
  <c r="P453" i="13"/>
  <c r="P454" i="13"/>
  <c r="P455" i="13"/>
  <c r="P456" i="13"/>
  <c r="P457" i="13"/>
  <c r="P458" i="13"/>
  <c r="P459" i="13"/>
  <c r="P460" i="13"/>
  <c r="P461" i="13"/>
  <c r="P462" i="13"/>
  <c r="P463" i="13"/>
  <c r="P464" i="13"/>
  <c r="P465" i="13"/>
  <c r="P466" i="13"/>
  <c r="P467" i="13"/>
  <c r="P468" i="13"/>
  <c r="P469" i="13"/>
  <c r="P470" i="13"/>
  <c r="P471" i="13"/>
  <c r="P472" i="13"/>
  <c r="P473" i="13"/>
  <c r="P474" i="13"/>
  <c r="P475" i="13"/>
  <c r="P476" i="13"/>
  <c r="P477" i="13"/>
  <c r="P478" i="13"/>
  <c r="P479" i="13"/>
  <c r="P480" i="13"/>
  <c r="P481" i="13"/>
  <c r="P482" i="13"/>
  <c r="P483" i="13"/>
  <c r="P484" i="13"/>
  <c r="P485" i="13"/>
  <c r="P486" i="13"/>
  <c r="P487" i="13"/>
  <c r="P488" i="13"/>
  <c r="P489" i="13"/>
  <c r="P490" i="13"/>
  <c r="P491" i="13"/>
  <c r="P492" i="13"/>
  <c r="P493" i="13"/>
  <c r="P494" i="13"/>
  <c r="P495" i="13"/>
  <c r="P496" i="13"/>
  <c r="P497" i="13"/>
  <c r="P498" i="13"/>
  <c r="P499" i="13"/>
  <c r="P500" i="13"/>
  <c r="P501" i="13"/>
  <c r="P502" i="13"/>
  <c r="P503" i="13"/>
  <c r="P504" i="13"/>
  <c r="P505" i="13"/>
  <c r="P506" i="13"/>
  <c r="P507" i="13"/>
  <c r="P508" i="13"/>
  <c r="P509" i="13"/>
  <c r="P510" i="13"/>
  <c r="P511" i="13"/>
  <c r="P512" i="13"/>
  <c r="P513" i="13"/>
  <c r="P514" i="13"/>
  <c r="P515" i="13"/>
  <c r="P516" i="13"/>
  <c r="P517" i="13"/>
  <c r="P518" i="13"/>
  <c r="P519" i="13"/>
  <c r="P520" i="13"/>
  <c r="P521" i="13"/>
  <c r="P522" i="13"/>
  <c r="P523" i="13"/>
  <c r="P524" i="13"/>
  <c r="P525" i="13"/>
  <c r="P526" i="13"/>
  <c r="P527" i="13"/>
  <c r="P528" i="13"/>
  <c r="P529" i="13"/>
  <c r="P530" i="13"/>
  <c r="P531" i="13"/>
  <c r="P532" i="13"/>
  <c r="P533" i="13"/>
  <c r="P534" i="13"/>
  <c r="P535" i="13"/>
  <c r="P536" i="13"/>
  <c r="P537" i="13"/>
  <c r="P538" i="13"/>
  <c r="P539" i="13"/>
  <c r="P540" i="13"/>
  <c r="P541" i="13"/>
  <c r="P542" i="13"/>
  <c r="P543" i="13"/>
  <c r="P544" i="13"/>
  <c r="P545" i="13"/>
  <c r="P546" i="13"/>
  <c r="P547" i="13"/>
  <c r="P548" i="13"/>
  <c r="P549" i="13"/>
  <c r="P550" i="13"/>
  <c r="P551" i="13"/>
  <c r="P552" i="13"/>
  <c r="P553" i="13"/>
  <c r="P554" i="13"/>
  <c r="P555" i="13"/>
  <c r="P556" i="13"/>
  <c r="P557" i="13"/>
  <c r="P558" i="13"/>
  <c r="P559" i="13"/>
  <c r="P560" i="13"/>
  <c r="P561" i="13"/>
  <c r="P562" i="13"/>
  <c r="P563" i="13"/>
  <c r="P564" i="13"/>
  <c r="P565" i="13"/>
  <c r="P566" i="13"/>
  <c r="P567" i="13"/>
  <c r="P568" i="13"/>
  <c r="P569" i="13"/>
  <c r="P570" i="13"/>
  <c r="P571" i="13"/>
  <c r="P572" i="13"/>
  <c r="P573" i="13"/>
  <c r="P574" i="13"/>
  <c r="P575" i="13"/>
  <c r="P576" i="13"/>
  <c r="P577" i="13"/>
  <c r="P578" i="13"/>
  <c r="P579" i="13"/>
  <c r="P580" i="13"/>
  <c r="P581" i="13"/>
  <c r="P582" i="13"/>
  <c r="P583" i="13"/>
  <c r="P584" i="13"/>
  <c r="P585" i="13"/>
  <c r="P586" i="13"/>
  <c r="P587" i="13"/>
  <c r="P588" i="13"/>
  <c r="P589" i="13"/>
  <c r="P590" i="13"/>
  <c r="P591" i="13"/>
  <c r="P592" i="13"/>
  <c r="P593" i="13"/>
  <c r="P594" i="13"/>
  <c r="P595" i="13"/>
  <c r="P596" i="13"/>
  <c r="P597" i="13"/>
  <c r="P598" i="13"/>
  <c r="P599" i="13"/>
  <c r="P600" i="13"/>
  <c r="P601" i="13"/>
  <c r="P602" i="13"/>
  <c r="P603" i="13"/>
  <c r="P604" i="13"/>
  <c r="P605" i="13"/>
  <c r="P606" i="13"/>
  <c r="P607" i="13"/>
  <c r="P608" i="13"/>
  <c r="P609" i="13"/>
  <c r="P610" i="13"/>
  <c r="P611" i="13"/>
  <c r="P612" i="13"/>
  <c r="P613" i="13"/>
  <c r="P614" i="13"/>
  <c r="P615" i="13"/>
  <c r="P616" i="13"/>
  <c r="P617" i="13"/>
  <c r="P618" i="13"/>
  <c r="P619" i="13"/>
  <c r="P620" i="13"/>
  <c r="P621" i="13"/>
  <c r="P622" i="13"/>
  <c r="P623" i="13"/>
  <c r="P624" i="13"/>
  <c r="P625" i="13"/>
  <c r="P626" i="13"/>
  <c r="P627" i="13"/>
  <c r="P628" i="13"/>
  <c r="P629" i="13"/>
  <c r="P630" i="13"/>
  <c r="P631" i="13"/>
  <c r="P632" i="13"/>
  <c r="P633" i="13"/>
  <c r="P634" i="13"/>
  <c r="P635" i="13"/>
  <c r="P636" i="13"/>
  <c r="P637" i="13"/>
  <c r="P5" i="13"/>
  <c r="P6" i="13"/>
  <c r="P7" i="13"/>
  <c r="P8" i="13"/>
  <c r="P9" i="13"/>
  <c r="P10" i="13"/>
  <c r="P11" i="13"/>
  <c r="P12" i="13"/>
  <c r="P13" i="13"/>
  <c r="P14" i="13"/>
  <c r="P15" i="13"/>
  <c r="P16" i="13"/>
  <c r="P4" i="13"/>
  <c r="D17" i="13" l="1"/>
  <c r="D40" i="13"/>
  <c r="G7" i="8"/>
  <c r="D421" i="8"/>
  <c r="D82" i="8"/>
  <c r="D83" i="8"/>
  <c r="D84" i="8"/>
  <c r="D418" i="8"/>
  <c r="D85" i="8"/>
  <c r="D419" i="8"/>
  <c r="D420" i="8"/>
  <c r="D399" i="8"/>
  <c r="D400" i="8"/>
  <c r="D62" i="8"/>
  <c r="D63" i="8"/>
  <c r="D64" i="8"/>
  <c r="D398" i="8"/>
  <c r="J6" i="8"/>
  <c r="G6" i="8"/>
  <c r="I7" i="8"/>
  <c r="H7" i="8"/>
  <c r="I8" i="8"/>
  <c r="H8" i="8"/>
  <c r="D10" i="13"/>
  <c r="D73" i="13"/>
  <c r="D41" i="13"/>
  <c r="D72" i="13"/>
  <c r="D64" i="13"/>
  <c r="D56" i="13"/>
  <c r="D32" i="13"/>
  <c r="D24" i="13"/>
  <c r="D16" i="13"/>
  <c r="D8" i="13"/>
  <c r="D81" i="13"/>
  <c r="L14" i="32" s="1"/>
  <c r="D49" i="13"/>
  <c r="D96" i="13"/>
  <c r="L29" i="32" s="1"/>
  <c r="D80" i="13"/>
  <c r="L13" i="32" s="1"/>
  <c r="D48" i="13"/>
  <c r="D95" i="13"/>
  <c r="L28" i="32" s="1"/>
  <c r="D87" i="13"/>
  <c r="L20" i="32" s="1"/>
  <c r="D79" i="13"/>
  <c r="L12" i="32" s="1"/>
  <c r="D71" i="13"/>
  <c r="D63" i="13"/>
  <c r="D55" i="13"/>
  <c r="D47" i="13"/>
  <c r="D39" i="13"/>
  <c r="D31" i="13"/>
  <c r="D23" i="13"/>
  <c r="D15" i="13"/>
  <c r="D7" i="13"/>
  <c r="D65" i="13"/>
  <c r="D33" i="13"/>
  <c r="D88" i="13"/>
  <c r="L21" i="32" s="1"/>
  <c r="D94" i="13"/>
  <c r="L27" i="32" s="1"/>
  <c r="D86" i="13"/>
  <c r="L19" i="32" s="1"/>
  <c r="D78" i="13"/>
  <c r="L11" i="32" s="1"/>
  <c r="D70" i="13"/>
  <c r="D62" i="13"/>
  <c r="D54" i="13"/>
  <c r="D46" i="13"/>
  <c r="D38" i="13"/>
  <c r="D30" i="13"/>
  <c r="D22" i="13"/>
  <c r="D14" i="13"/>
  <c r="D6" i="13"/>
  <c r="D97" i="13"/>
  <c r="L30" i="32" s="1"/>
  <c r="D57" i="13"/>
  <c r="D9" i="13"/>
  <c r="D93" i="13"/>
  <c r="L26" i="32" s="1"/>
  <c r="D85" i="13"/>
  <c r="L18" i="32" s="1"/>
  <c r="D77" i="13"/>
  <c r="L10" i="32" s="1"/>
  <c r="D69" i="13"/>
  <c r="D61" i="13"/>
  <c r="D53" i="13"/>
  <c r="D45" i="13"/>
  <c r="D37" i="13"/>
  <c r="D29" i="13"/>
  <c r="D21" i="13"/>
  <c r="D13" i="13"/>
  <c r="D5" i="13"/>
  <c r="D25" i="13"/>
  <c r="D92" i="13"/>
  <c r="L25" i="32" s="1"/>
  <c r="D84" i="13"/>
  <c r="L17" i="32" s="1"/>
  <c r="D76" i="13"/>
  <c r="L9" i="32" s="1"/>
  <c r="D68" i="13"/>
  <c r="D60" i="13"/>
  <c r="D52" i="13"/>
  <c r="D44" i="13"/>
  <c r="D36" i="13"/>
  <c r="D28" i="13"/>
  <c r="D20" i="13"/>
  <c r="D12" i="13"/>
  <c r="D4" i="13"/>
  <c r="D89" i="13"/>
  <c r="L22" i="32" s="1"/>
  <c r="D91" i="13"/>
  <c r="L24" i="32" s="1"/>
  <c r="D83" i="13"/>
  <c r="L16" i="32" s="1"/>
  <c r="D75" i="13"/>
  <c r="L8" i="32" s="1"/>
  <c r="D67" i="13"/>
  <c r="D59" i="13"/>
  <c r="D51" i="13"/>
  <c r="D43" i="13"/>
  <c r="D35" i="13"/>
  <c r="D27" i="13"/>
  <c r="D19" i="13"/>
  <c r="D11" i="13"/>
  <c r="D3" i="13"/>
  <c r="D2" i="13"/>
  <c r="D90" i="13"/>
  <c r="L23" i="32" s="1"/>
  <c r="D82" i="13"/>
  <c r="L15" i="32" s="1"/>
  <c r="D74" i="13"/>
  <c r="L7" i="32" s="1"/>
  <c r="D66" i="13"/>
  <c r="D58" i="13"/>
  <c r="D50" i="13"/>
  <c r="D42" i="13"/>
  <c r="D34" i="13"/>
  <c r="D26" i="13"/>
  <c r="D18" i="13"/>
  <c r="M6" i="32" l="1"/>
  <c r="N6" i="32"/>
  <c r="O6" i="32"/>
  <c r="D397" i="8"/>
  <c r="D58" i="8"/>
  <c r="D396" i="8"/>
  <c r="D59" i="8"/>
  <c r="D60" i="8"/>
  <c r="D394" i="8"/>
  <c r="D61" i="8"/>
  <c r="D395" i="8"/>
  <c r="D71" i="8"/>
  <c r="D72" i="8"/>
  <c r="D406" i="8"/>
  <c r="D73" i="8"/>
  <c r="D407" i="8"/>
  <c r="D408" i="8"/>
  <c r="D409" i="8"/>
  <c r="D70" i="8"/>
  <c r="D386" i="8"/>
  <c r="D387" i="8"/>
  <c r="D388" i="8"/>
  <c r="D50" i="8"/>
  <c r="D51" i="8"/>
  <c r="D52" i="8"/>
  <c r="D77" i="8"/>
  <c r="D78" i="8"/>
  <c r="D81" i="8"/>
  <c r="D79" i="8"/>
  <c r="D80" i="8"/>
  <c r="D66" i="8"/>
  <c r="D67" i="8"/>
  <c r="D68" i="8"/>
  <c r="D69" i="8"/>
  <c r="D65" i="8"/>
  <c r="D414" i="8"/>
  <c r="D415" i="8"/>
  <c r="D416" i="8"/>
  <c r="D417" i="8"/>
  <c r="D413" i="8"/>
  <c r="D404" i="8"/>
  <c r="D401" i="8"/>
  <c r="D402" i="8"/>
  <c r="D405" i="8"/>
  <c r="D403" i="8"/>
  <c r="J5" i="8"/>
  <c r="G5" i="8"/>
  <c r="I6" i="8"/>
  <c r="H6" i="8"/>
  <c r="V3" i="13"/>
  <c r="C24" i="31"/>
  <c r="C25" i="31" s="1"/>
  <c r="C48" i="31"/>
  <c r="C49" i="31" s="1"/>
  <c r="K3" i="32" l="1"/>
  <c r="D47" i="8"/>
  <c r="D48" i="8"/>
  <c r="D382" i="8"/>
  <c r="D49" i="8"/>
  <c r="D383" i="8"/>
  <c r="D384" i="8"/>
  <c r="D385" i="8"/>
  <c r="D46" i="8"/>
  <c r="D374" i="8"/>
  <c r="D375" i="8"/>
  <c r="D376" i="8"/>
  <c r="D38" i="8"/>
  <c r="D40" i="8"/>
  <c r="D39" i="8"/>
  <c r="D57" i="8"/>
  <c r="D53" i="8"/>
  <c r="D54" i="8"/>
  <c r="D55" i="8"/>
  <c r="D56" i="8"/>
  <c r="D390" i="8"/>
  <c r="D391" i="8"/>
  <c r="D389" i="8"/>
  <c r="D392" i="8"/>
  <c r="D393" i="8"/>
  <c r="J4" i="8"/>
  <c r="G4" i="8"/>
  <c r="I5" i="8"/>
  <c r="H5" i="8"/>
  <c r="C36" i="31"/>
  <c r="C37" i="31" s="1"/>
  <c r="D373" i="8" l="1"/>
  <c r="D372" i="8"/>
  <c r="D34" i="8"/>
  <c r="D35" i="8"/>
  <c r="D36" i="8"/>
  <c r="D370" i="8"/>
  <c r="D37" i="8"/>
  <c r="D371" i="8"/>
  <c r="D28" i="8"/>
  <c r="D362" i="8"/>
  <c r="D363" i="8"/>
  <c r="D364" i="8"/>
  <c r="D26" i="8"/>
  <c r="D27" i="8"/>
  <c r="D42" i="8"/>
  <c r="D43" i="8"/>
  <c r="D44" i="8"/>
  <c r="D45" i="8"/>
  <c r="D41" i="8"/>
  <c r="D381" i="8"/>
  <c r="D380" i="8"/>
  <c r="D377" i="8"/>
  <c r="D378" i="8"/>
  <c r="D379" i="8"/>
  <c r="J3" i="8"/>
  <c r="G3" i="8"/>
  <c r="I4" i="8"/>
  <c r="H4" i="8"/>
  <c r="C40" i="31"/>
  <c r="C39" i="31" s="1"/>
  <c r="C38" i="31" s="1"/>
  <c r="C4" i="31"/>
  <c r="C3" i="31" s="1"/>
  <c r="C2" i="31" s="1"/>
  <c r="C16" i="31"/>
  <c r="C15" i="31" s="1"/>
  <c r="C14" i="31" s="1"/>
  <c r="D23" i="8" l="1"/>
  <c r="D24" i="8"/>
  <c r="D358" i="8"/>
  <c r="D25" i="8"/>
  <c r="D359" i="8"/>
  <c r="D360" i="8"/>
  <c r="D361" i="8"/>
  <c r="D22" i="8"/>
  <c r="D15" i="8"/>
  <c r="D16" i="8"/>
  <c r="D350" i="8"/>
  <c r="D351" i="8"/>
  <c r="D352" i="8"/>
  <c r="D14" i="8"/>
  <c r="D33" i="8"/>
  <c r="D29" i="8"/>
  <c r="D30" i="8"/>
  <c r="D31" i="8"/>
  <c r="D32" i="8"/>
  <c r="D366" i="8"/>
  <c r="D367" i="8"/>
  <c r="D368" i="8"/>
  <c r="D365" i="8"/>
  <c r="D369" i="8"/>
  <c r="I3" i="8"/>
  <c r="H3" i="8"/>
  <c r="D18" i="8" l="1"/>
  <c r="D19" i="8"/>
  <c r="D20" i="8"/>
  <c r="D21" i="8"/>
  <c r="D17" i="8"/>
  <c r="D353" i="8"/>
  <c r="D354" i="8"/>
  <c r="D356" i="8"/>
  <c r="D357" i="8"/>
  <c r="D355" i="8"/>
</calcChain>
</file>

<file path=xl/sharedStrings.xml><?xml version="1.0" encoding="utf-8"?>
<sst xmlns="http://schemas.openxmlformats.org/spreadsheetml/2006/main" count="4734" uniqueCount="372">
  <si>
    <t>age</t>
  </si>
  <si>
    <t>male</t>
  </si>
  <si>
    <t>gamma</t>
  </si>
  <si>
    <t>mu</t>
  </si>
  <si>
    <t>20-24</t>
  </si>
  <si>
    <t>15-19</t>
  </si>
  <si>
    <t>cd4</t>
  </si>
  <si>
    <t>year</t>
  </si>
  <si>
    <t>prevalence</t>
  </si>
  <si>
    <t>acts</t>
  </si>
  <si>
    <t>risk</t>
  </si>
  <si>
    <t>pop</t>
  </si>
  <si>
    <t>alpha</t>
  </si>
  <si>
    <t>vl_duration</t>
  </si>
  <si>
    <t>cd4_duration</t>
  </si>
  <si>
    <t>vl</t>
  </si>
  <si>
    <t>delta</t>
  </si>
  <si>
    <t>vert</t>
  </si>
  <si>
    <t>scalar</t>
  </si>
  <si>
    <t>circ</t>
  </si>
  <si>
    <t>psi</t>
  </si>
  <si>
    <t>intervention</t>
  </si>
  <si>
    <t>Sources:</t>
  </si>
  <si>
    <t>Country or Area</t>
  </si>
  <si>
    <t>Year</t>
  </si>
  <si>
    <t>Area</t>
  </si>
  <si>
    <t>Sex</t>
  </si>
  <si>
    <t>Age</t>
  </si>
  <si>
    <t>Record Type</t>
  </si>
  <si>
    <t>Reliability</t>
  </si>
  <si>
    <t>Source Year</t>
  </si>
  <si>
    <t>Value</t>
  </si>
  <si>
    <t>Kenya</t>
  </si>
  <si>
    <t>Total</t>
  </si>
  <si>
    <t>Census - de facto - complete tabulation</t>
  </si>
  <si>
    <t>Final figure, complete</t>
  </si>
  <si>
    <t>0</t>
  </si>
  <si>
    <t>1 - 4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</si>
  <si>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</si>
  <si>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</si>
  <si>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</si>
  <si>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</si>
  <si>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</si>
  <si>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</si>
  <si>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</si>
  <si>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</si>
  <si>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</si>
  <si>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</si>
  <si>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</si>
  <si>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</si>
  <si>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</si>
  <si>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</si>
  <si>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+</t>
  </si>
  <si>
    <t>Unknown</t>
  </si>
  <si>
    <t>Male</t>
  </si>
  <si>
    <t>Female</t>
  </si>
  <si>
    <t>0 - 4</t>
  </si>
  <si>
    <t>Source: http://data.un.org/Data.aspx?d=POP&amp;f=tableCode%3a22%3bcountryCode%3a404%3brefYear%3a1979&amp;c=2,3,6,8,10,12,14,15,16&amp;s=_countryEnglishNameOrderBy:asc,refYear:desc,areaCode:asc&amp;v=1</t>
  </si>
  <si>
    <t>UN Population Data. Accessed from: http://data.un.org/Data.aspx?d=POP&amp;f=tableCode%3A22 on 12/4/2017.</t>
  </si>
  <si>
    <t>Check:</t>
  </si>
  <si>
    <t>Source: Calibrated to fit data</t>
  </si>
  <si>
    <r>
      <t>Proportion of births from HIV-positive females that result in mother-to-child transmission</t>
    </r>
    <r>
      <rPr>
        <b/>
        <sz val="11"/>
        <color theme="1"/>
        <rFont val="Calibri"/>
        <family val="2"/>
        <scheme val="minor"/>
      </rPr>
      <t xml:space="preserve">  </t>
    </r>
  </si>
  <si>
    <t>0 – 4</t>
  </si>
  <si>
    <t>Values are based on a previous study and calibrated to fit age-specific HIV incidence and prevalence data.</t>
  </si>
  <si>
    <t>Age group</t>
  </si>
  <si>
    <r>
      <t xml:space="preserve">Badri M, Lawn SD, Wood R. Short-term risk of AIDS or death in people infected with HIV-1 before antiretroviral therapy in South Africa: a longitudinal study. </t>
    </r>
    <r>
      <rPr>
        <i/>
        <sz val="11"/>
        <color rgb="FFFF0000"/>
        <rFont val="Calibri"/>
        <family val="2"/>
        <scheme val="minor"/>
      </rPr>
      <t xml:space="preserve">Lancet. </t>
    </r>
    <r>
      <rPr>
        <sz val="11"/>
        <color rgb="FFFF0000"/>
        <rFont val="Calibri"/>
        <family val="2"/>
        <scheme val="minor"/>
      </rPr>
      <t>Oct 2006;368(9543):1254-1259.</t>
    </r>
  </si>
  <si>
    <t>source</t>
  </si>
  <si>
    <t>KAIS 2012</t>
  </si>
  <si>
    <t>Prevalence</t>
  </si>
  <si>
    <t>Source: Ying, R., Sharma, M., Celum, C., Baeten, J. M., van Rooyen, H., Hughes, J. P., … Barnabas, R. V. (n.d.). Supplementary appendix to Home HIV testing and counseling for reducing HIV incidence in a generalized epidemic setting : a mathematical modeling analysis Technical Specifications Interventions Epidemiological Parameters References Additional Model Outputs, 1–18.</t>
  </si>
  <si>
    <t>CD4</t>
  </si>
  <si>
    <t>VL</t>
  </si>
  <si>
    <t>M</t>
  </si>
  <si>
    <t>F</t>
  </si>
  <si>
    <r>
      <t xml:space="preserve">Quinn TC, Wawer MJ, Sewankambo N, et al. Viral load and heterosexual transmission of human immunodeficiency virus type 1. Rakai Project Study Group. </t>
    </r>
    <r>
      <rPr>
        <i/>
        <sz val="11"/>
        <color rgb="FFFF0000"/>
        <rFont val="Calibri"/>
        <family val="2"/>
        <scheme val="minor"/>
      </rPr>
      <t xml:space="preserve">N Engl J Med. </t>
    </r>
    <r>
      <rPr>
        <sz val="11"/>
        <color rgb="FFFF0000"/>
        <rFont val="Calibri"/>
        <family val="2"/>
        <scheme val="minor"/>
      </rPr>
      <t>Mar 2000;342(13):921-929.</t>
    </r>
  </si>
  <si>
    <r>
      <t xml:space="preserve">Attia S, Egger M, Müller M, Zwahlen M, Low N. Sexual transmission of HIV according to viral load and antiretroviral therapy: systematic review and meta-analysis. </t>
    </r>
    <r>
      <rPr>
        <i/>
        <sz val="11"/>
        <color rgb="FFFF0000"/>
        <rFont val="Calibri"/>
        <family val="2"/>
        <scheme val="minor"/>
      </rPr>
      <t xml:space="preserve">AIDS (London, England). </t>
    </r>
    <r>
      <rPr>
        <sz val="11"/>
        <color rgb="FFFF0000"/>
        <rFont val="Calibri"/>
        <family val="2"/>
        <scheme val="minor"/>
      </rPr>
      <t>Jul 2009;23(11):1397-1404.</t>
    </r>
  </si>
  <si>
    <r>
      <t xml:space="preserve">Cohen MS, Chen YQ, McCauley M, et al. Prevention of HIV-1 infection with early antiretroviral therapy. </t>
    </r>
    <r>
      <rPr>
        <i/>
        <sz val="11"/>
        <color rgb="FFFF0000"/>
        <rFont val="Calibri"/>
        <family val="2"/>
        <scheme val="minor"/>
      </rPr>
      <t xml:space="preserve">N Engl J Med. </t>
    </r>
    <r>
      <rPr>
        <sz val="11"/>
        <color rgb="FFFF0000"/>
        <rFont val="Calibri"/>
        <family val="2"/>
        <scheme val="minor"/>
      </rPr>
      <t>Aug 2011;365(6):493-505.</t>
    </r>
  </si>
  <si>
    <r>
      <t xml:space="preserve">Donnell D, Baeten JM, Kiarie J, et al. Heterosexual HIV-1 transmission after initiation of antiretroviral therapy: a prospective cohort analysis. </t>
    </r>
    <r>
      <rPr>
        <i/>
        <sz val="11"/>
        <color rgb="FFFF0000"/>
        <rFont val="Calibri"/>
        <family val="2"/>
        <scheme val="minor"/>
      </rPr>
      <t xml:space="preserve">Lancet. </t>
    </r>
    <r>
      <rPr>
        <sz val="11"/>
        <color rgb="FFFF0000"/>
        <rFont val="Calibri"/>
        <family val="2"/>
        <scheme val="minor"/>
      </rPr>
      <t>Jun 2010;375(9731):2092-2098.</t>
    </r>
  </si>
  <si>
    <r>
      <t xml:space="preserve">Connor EM, Sperling RS, Gelber R, et al. Reduction of maternal-infant transmission of human immunodeficiency virus type 1 with zidovudine treatment. Pediatric AIDS Clinical Trials Group Protocol 076 Study Group. </t>
    </r>
    <r>
      <rPr>
        <i/>
        <sz val="11"/>
        <color rgb="FFFF0000"/>
        <rFont val="Calibri"/>
        <family val="2"/>
        <scheme val="minor"/>
      </rPr>
      <t xml:space="preserve">N Engl J Med. </t>
    </r>
    <r>
      <rPr>
        <sz val="11"/>
        <color rgb="FFFF0000"/>
        <rFont val="Calibri"/>
        <family val="2"/>
        <scheme val="minor"/>
      </rPr>
      <t>Nov 3 1994;331(18):1173-1180.</t>
    </r>
  </si>
  <si>
    <r>
      <t xml:space="preserve">Auvert B, Taljaard D, Lagarde E, Sobngwi-Tambekou J, Sitta R, Puren A. Randomized, controlled intervention trial of male circumcision for reduction of HIV infection risk: the ANRS 1265 Trial. </t>
    </r>
    <r>
      <rPr>
        <i/>
        <sz val="11"/>
        <color rgb="FFFF0000"/>
        <rFont val="Calibri"/>
        <family val="2"/>
        <scheme val="minor"/>
      </rPr>
      <t xml:space="preserve">PLoS medicine. </t>
    </r>
    <r>
      <rPr>
        <sz val="11"/>
        <color rgb="FFFF0000"/>
        <rFont val="Calibri"/>
        <family val="2"/>
        <scheme val="minor"/>
      </rPr>
      <t>2005;2(11):e298.</t>
    </r>
  </si>
  <si>
    <r>
      <t xml:space="preserve">Gray RH, Kigozi G, Serwadda D, et al. Male circumcision for HIV prevention in men in Rakai, Uganda: a randomised trial. </t>
    </r>
    <r>
      <rPr>
        <i/>
        <sz val="11"/>
        <color rgb="FFFF0000"/>
        <rFont val="Calibri"/>
        <family val="2"/>
        <scheme val="minor"/>
      </rPr>
      <t xml:space="preserve">Lancet. </t>
    </r>
    <r>
      <rPr>
        <sz val="11"/>
        <color rgb="FFFF0000"/>
        <rFont val="Calibri"/>
        <family val="2"/>
        <scheme val="minor"/>
      </rPr>
      <t>2007;369(9562):657-666.</t>
    </r>
  </si>
  <si>
    <r>
      <t xml:space="preserve">Weiss HA, Quigley MA, Hayes RJ. Male circumcision and risk of HIV infection in sub-Saharan Africa: a systematic review and meta-analysis. </t>
    </r>
    <r>
      <rPr>
        <i/>
        <sz val="11"/>
        <color rgb="FFFF0000"/>
        <rFont val="Calibri"/>
        <family val="2"/>
        <scheme val="minor"/>
      </rPr>
      <t xml:space="preserve">AIDS (London, England). </t>
    </r>
    <r>
      <rPr>
        <sz val="11"/>
        <color rgb="FFFF0000"/>
        <rFont val="Calibri"/>
        <family val="2"/>
        <scheme val="minor"/>
      </rPr>
      <t>2000;14(15):2361-2370.</t>
    </r>
  </si>
  <si>
    <t>Kenya AIDS indicator Survey 2012. Accessed on 12/6/2017 from: http://nacc.or.ke/wp-content/uploads/2015/10/KAIS-2012.pdf.</t>
  </si>
  <si>
    <t>Kenya AIDS indicator Survey 2007. Accessed on 12/6/2017 from: https://stacks.cdc.gov/view/cdc/12122.</t>
  </si>
  <si>
    <t>2014 Kenya Demographic and Health Survey. Accessed on 12/6/2017 from: http://statistics.knbs.or.ke/nada/index.php/catalog/74.</t>
  </si>
  <si>
    <t>2008 Kenya Demographic and Health Survey. Accessed on 12/6/2017 from: http://statistics.knbs.or.ke/nada/index.php/catalog/23.</t>
  </si>
  <si>
    <t>2003 Kenya Demographic and Health Survey. Accessed on 12/6/2017 from: http://statistics.knbs.or.ke/nada/index.php/catalog/26.</t>
  </si>
  <si>
    <t>Age Group</t>
  </si>
  <si>
    <t>Label</t>
  </si>
  <si>
    <t>Lookup</t>
  </si>
  <si>
    <t>UN Population Data. Accessed from: http://data.un.org/Data.aspx?d=POP&amp;f=tableCode%3A22 on 12/6/2017.</t>
  </si>
  <si>
    <t>Source: http://data.un.org/Data.aspx?d=POP&amp;f=tableCode%3a22%3bcountryCode%3a404%3brefYear%3a1979%2c1989%2c1999%2c2009%3bareaCode%3a0%3bsexCode%3a1%2c2&amp;c=2,3,6,8,10,12,14,15,16&amp;s=_countryEnglishNameOrderBy:asc,refYear:desc,areaCode:asc&amp;v=1</t>
  </si>
  <si>
    <t>75 - 79</t>
  </si>
  <si>
    <t>80 +</t>
  </si>
  <si>
    <t>Census - de jure - complete tabulation</t>
  </si>
  <si>
    <t>Complete list of sources (specified on each tab)</t>
  </si>
  <si>
    <r>
      <t xml:space="preserve">Badri M, Lawn SD, Wood R. Short-term risk of AIDS or death in people infected with HIV-1 before antiretroviral therapy in South Africa: a longitudinal study. </t>
    </r>
    <r>
      <rPr>
        <i/>
        <sz val="11"/>
        <rFont val="Calibri"/>
        <family val="2"/>
        <scheme val="minor"/>
      </rPr>
      <t xml:space="preserve">Lancet. </t>
    </r>
    <r>
      <rPr>
        <sz val="11"/>
        <rFont val="Calibri"/>
        <family val="2"/>
        <scheme val="minor"/>
      </rPr>
      <t>Oct 2006;368(9543):1254-1259.</t>
    </r>
  </si>
  <si>
    <r>
      <t xml:space="preserve">Quinn TC, Wawer MJ, Sewankambo N, et al. Viral load and heterosexual transmission of human immunodeficiency virus type 1. Rakai Project Study Group. </t>
    </r>
    <r>
      <rPr>
        <i/>
        <sz val="11"/>
        <rFont val="Calibri"/>
        <family val="2"/>
        <scheme val="minor"/>
      </rPr>
      <t xml:space="preserve">N Engl J Med. </t>
    </r>
    <r>
      <rPr>
        <sz val="11"/>
        <rFont val="Calibri"/>
        <family val="2"/>
        <scheme val="minor"/>
      </rPr>
      <t>Mar 2000;342(13):921-929.</t>
    </r>
  </si>
  <si>
    <r>
      <t xml:space="preserve">Boily MC, Baggaley RF, Wang L, et al. Heterosexual risk of HIV-1 infection per sexual act: systematic review and meta-analysis of observational studies. </t>
    </r>
    <r>
      <rPr>
        <i/>
        <sz val="11"/>
        <rFont val="Calibri"/>
        <family val="2"/>
        <scheme val="minor"/>
      </rPr>
      <t xml:space="preserve">The Lancet infectious diseases. </t>
    </r>
    <r>
      <rPr>
        <sz val="11"/>
        <rFont val="Calibri"/>
        <family val="2"/>
        <scheme val="minor"/>
      </rPr>
      <t>Feb 2009;9(2):118-129.</t>
    </r>
  </si>
  <si>
    <r>
      <t xml:space="preserve">Attia S, Egger M, Müller M, Zwahlen M, Low N. Sexual transmission of HIV according to viral load and antiretroviral therapy: systematic review and meta-analysis. </t>
    </r>
    <r>
      <rPr>
        <i/>
        <sz val="11"/>
        <rFont val="Calibri"/>
        <family val="2"/>
        <scheme val="minor"/>
      </rPr>
      <t xml:space="preserve">AIDS (London, England). </t>
    </r>
    <r>
      <rPr>
        <sz val="11"/>
        <rFont val="Calibri"/>
        <family val="2"/>
        <scheme val="minor"/>
      </rPr>
      <t>Jul 2009;23(11):1397-1404.</t>
    </r>
  </si>
  <si>
    <r>
      <t xml:space="preserve">Cohen MS, Chen YQ, McCauley M, et al. Prevention of HIV-1 infection with early antiretroviral therapy. </t>
    </r>
    <r>
      <rPr>
        <i/>
        <sz val="11"/>
        <rFont val="Calibri"/>
        <family val="2"/>
        <scheme val="minor"/>
      </rPr>
      <t xml:space="preserve">N Engl J Med. </t>
    </r>
    <r>
      <rPr>
        <sz val="11"/>
        <rFont val="Calibri"/>
        <family val="2"/>
        <scheme val="minor"/>
      </rPr>
      <t>Aug 2011;365(6):493-505.</t>
    </r>
  </si>
  <si>
    <r>
      <t xml:space="preserve">Donnell D, Baeten JM, Kiarie J, et al. Heterosexual HIV-1 transmission after initiation of antiretroviral therapy: a prospective cohort analysis. </t>
    </r>
    <r>
      <rPr>
        <i/>
        <sz val="11"/>
        <rFont val="Calibri"/>
        <family val="2"/>
        <scheme val="minor"/>
      </rPr>
      <t xml:space="preserve">Lancet. </t>
    </r>
    <r>
      <rPr>
        <sz val="11"/>
        <rFont val="Calibri"/>
        <family val="2"/>
        <scheme val="minor"/>
      </rPr>
      <t>Jun 2010;375(9731):2092-2098.</t>
    </r>
  </si>
  <si>
    <r>
      <t xml:space="preserve">Auvert B, Taljaard D, Lagarde E, Sobngwi-Tambekou J, Sitta R, Puren A. Randomized, controlled intervention trial of male circumcision for reduction of HIV infection risk: the ANRS 1265 Trial. </t>
    </r>
    <r>
      <rPr>
        <i/>
        <sz val="11"/>
        <rFont val="Calibri"/>
        <family val="2"/>
        <scheme val="minor"/>
      </rPr>
      <t xml:space="preserve">PLoS medicine. </t>
    </r>
    <r>
      <rPr>
        <sz val="11"/>
        <rFont val="Calibri"/>
        <family val="2"/>
        <scheme val="minor"/>
      </rPr>
      <t>2005;2(11):e298.</t>
    </r>
  </si>
  <si>
    <r>
      <t xml:space="preserve">Gray RH, Kigozi G, Serwadda D, et al. Male circumcision for HIV prevention in men in Rakai, Uganda: a randomised trial. </t>
    </r>
    <r>
      <rPr>
        <i/>
        <sz val="11"/>
        <rFont val="Calibri"/>
        <family val="2"/>
        <scheme val="minor"/>
      </rPr>
      <t xml:space="preserve">Lancet. </t>
    </r>
    <r>
      <rPr>
        <sz val="11"/>
        <rFont val="Calibri"/>
        <family val="2"/>
        <scheme val="minor"/>
      </rPr>
      <t>2007;369(9562):657-666.</t>
    </r>
  </si>
  <si>
    <r>
      <t xml:space="preserve">Weiss HA, Quigley MA, Hayes RJ. Male circumcision and risk of HIV infection in sub-Saharan Africa: a systematic review and meta-analysis. </t>
    </r>
    <r>
      <rPr>
        <i/>
        <sz val="11"/>
        <rFont val="Calibri"/>
        <family val="2"/>
        <scheme val="minor"/>
      </rPr>
      <t xml:space="preserve">AIDS (London, England). </t>
    </r>
    <r>
      <rPr>
        <sz val="11"/>
        <rFont val="Calibri"/>
        <family val="2"/>
        <scheme val="minor"/>
      </rPr>
      <t>2000;14(15):2361-2370.</t>
    </r>
  </si>
  <si>
    <t>KAIS 2007</t>
  </si>
  <si>
    <t>2003 KDHS</t>
  </si>
  <si>
    <t>2012 M</t>
  </si>
  <si>
    <t>2007 M</t>
  </si>
  <si>
    <t>2003 M</t>
  </si>
  <si>
    <t>2012 F</t>
  </si>
  <si>
    <t>2007 F</t>
  </si>
  <si>
    <t>2003 F</t>
  </si>
  <si>
    <t>http://www.undp.org/content/dam/kenya/docs/Democratic%20Governance/KENYA%20AIDS%20STRATEGIC%20FRAMEWORK.pdf</t>
  </si>
  <si>
    <t>unknown</t>
  </si>
  <si>
    <t>15-49</t>
  </si>
  <si>
    <t>15-64</t>
  </si>
  <si>
    <t>2008 KDHS</t>
  </si>
  <si>
    <t>Kenya AIDS Strategic Framework. Accessed on 12/6/2017 from: http://www.undp.org/content/dam/kenya/docs/Democratic%20Governance/KENYA%20AIDS%20STRATEGIC%20FRAMEWORK.pdf.</t>
  </si>
  <si>
    <t>UN Population Data. Accessed on 12/4/2017 from: http://data.un.org/Data.aspx?d=POP&amp;f=tableCode%3A22.</t>
  </si>
  <si>
    <t>adult_prev</t>
  </si>
  <si>
    <t>adult ages</t>
  </si>
  <si>
    <t>aya ages</t>
  </si>
  <si>
    <t>15-24</t>
  </si>
  <si>
    <t>http://aidsinfo.unaids.org</t>
  </si>
  <si>
    <t>Proportion of Population</t>
  </si>
  <si>
    <t>2012 KAIS*</t>
  </si>
  <si>
    <t>*Uses 2008 pop distribution</t>
  </si>
  <si>
    <t>art_adult</t>
  </si>
  <si>
    <t>art_child</t>
  </si>
  <si>
    <t>art_all</t>
  </si>
  <si>
    <t>5 – 9</t>
  </si>
  <si>
    <t>10 – 14</t>
  </si>
  <si>
    <t>15 – 19</t>
  </si>
  <si>
    <t>20 – 24</t>
  </si>
  <si>
    <t>25 – 29</t>
  </si>
  <si>
    <t>30 – 34</t>
  </si>
  <si>
    <t>35 – 39</t>
  </si>
  <si>
    <t>40 – 44</t>
  </si>
  <si>
    <t>45 – 49</t>
  </si>
  <si>
    <t>50 – 54</t>
  </si>
  <si>
    <t>55 – 59</t>
  </si>
  <si>
    <t>Mortality for those with HIV</t>
  </si>
  <si>
    <t>2000+ mortality: WHO estimates, adjusted by IHME HIV/AIDS mortality estimates.</t>
  </si>
  <si>
    <t>Life Tables for WHO Member States: Kenya. Accessed on 12/16/2017 from: http://www.who.int/gho/countries/ken/en/. Geneva: World Health Organization.</t>
  </si>
  <si>
    <t>Global Burden of Disease Collaborative Network. Global Burden of Disease Study 2016 (GBD 2016) Results. Seattle, United States: Institute for Health Metrics and Evaluation (IHME), 2017. Accessed 12/16/2017  from http://ghdx.healthdata.org/gbd-results-tool.</t>
  </si>
  <si>
    <t>Ying, R., Sharma, M., Celum, C., Baeten, J. M., van Rooyen, H., Hughes, J. P., … Barnabas, R. V. (n.d.). Supplementary appendix to Home HIV testing and counseling for reducing HIV incidence in a generalized epidemic setting : a mathematical modeling analysis Technical Specifications Interventions Epidemiological Parameters References Additional Model Outputs, 1–18.</t>
  </si>
  <si>
    <t>green tab</t>
  </si>
  <si>
    <t>blue font</t>
  </si>
  <si>
    <t>black font</t>
  </si>
  <si>
    <t>red font</t>
  </si>
  <si>
    <t>paste-valued directly from prior study</t>
  </si>
  <si>
    <t>formulaic input, either derived from prior studies or imputed</t>
  </si>
  <si>
    <t>Workbook key:</t>
  </si>
  <si>
    <r>
      <t>Fertility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Rate (per year)</t>
    </r>
  </si>
  <si>
    <r>
      <t xml:space="preserve">Hollingsworth TD, Anderson RM, Fraser C. HIV-1 transmission, by stage of infection. J Infect Dis 2008; </t>
    </r>
    <r>
      <rPr>
        <b/>
        <sz val="11"/>
        <color rgb="FFFF0000"/>
        <rFont val="Calibri"/>
        <family val="2"/>
        <scheme val="minor"/>
      </rPr>
      <t>198</t>
    </r>
    <r>
      <rPr>
        <sz val="11"/>
        <color rgb="FFFF0000"/>
        <rFont val="Calibri"/>
        <family val="2"/>
        <scheme val="minor"/>
      </rPr>
      <t>(5): 687-93.</t>
    </r>
  </si>
  <si>
    <t>Powers KA, Poole C, Pettifor AE, Cohen MS. Rethinking the heterosexual infectivity of HIV-1: a systematic review and meta-analysis. Lancet Infect Dis 2008; 8(9): 553-63.</t>
  </si>
  <si>
    <t>Boily MC, Baggaley RF, Wang L, et al. Heterosexual risk of HIV-1 infection per sexual act: systematic review and meta-analysis of observational studies. Lancet Infect Dis 2009; 9(2): 118-29.</t>
  </si>
  <si>
    <t>baseline</t>
  </si>
  <si>
    <t>ART</t>
  </si>
  <si>
    <t>chi</t>
  </si>
  <si>
    <t>prop_art</t>
  </si>
  <si>
    <t>1977/78 KFS1</t>
  </si>
  <si>
    <t>1975-78</t>
  </si>
  <si>
    <t>1989 KDHS1</t>
  </si>
  <si>
    <t>1984-88</t>
  </si>
  <si>
    <t>1993 KDHS1</t>
  </si>
  <si>
    <t>1990-92</t>
  </si>
  <si>
    <t>1998 KDHS1</t>
  </si>
  <si>
    <t>2000-02</t>
  </si>
  <si>
    <t>2008-09 KDHS</t>
  </si>
  <si>
    <t>2006-08</t>
  </si>
  <si>
    <t>2014 KDHS</t>
  </si>
  <si>
    <t>2011-2013</t>
  </si>
  <si>
    <t xml:space="preserve">1995-97 </t>
  </si>
  <si>
    <t>1999 Census</t>
  </si>
  <si>
    <t>Index Yr</t>
  </si>
  <si>
    <t>Mother's</t>
  </si>
  <si>
    <t>Age at</t>
  </si>
  <si>
    <t>Birth</t>
  </si>
  <si>
    <r>
      <t xml:space="preserve">Connor EM, Sperling RS, Gelber R, et al. Reduction of maternal-infant transmission of human immunodeficiency virus type 1 with zidovudine treatment. Pediatric AIDS Clinical Trials Group Protocol 076 Study Group. </t>
    </r>
    <r>
      <rPr>
        <i/>
        <sz val="11"/>
        <rFont val="Calibri"/>
        <family val="2"/>
        <scheme val="minor"/>
      </rPr>
      <t xml:space="preserve">N Engl J Med. </t>
    </r>
    <r>
      <rPr>
        <sz val="11"/>
        <rFont val="Calibri"/>
        <family val="2"/>
        <scheme val="minor"/>
      </rPr>
      <t>Nov 3 1994;331(18):1173-1180.</t>
    </r>
  </si>
  <si>
    <t>fert_red</t>
  </si>
  <si>
    <t xml:space="preserve">Source: </t>
  </si>
  <si>
    <t>Source:</t>
  </si>
  <si>
    <t>Relative fertility rate for HIV-positive mothers.  Females on ART and those in the acute stage are assumed to have equal fertility to HIV-negative females.</t>
  </si>
  <si>
    <t>circ_prop</t>
  </si>
  <si>
    <t>Sources</t>
  </si>
  <si>
    <t>aya_prev</t>
  </si>
  <si>
    <t>"Antiretroviral therapy coverage (% of people living with HIV)"</t>
  </si>
  <si>
    <t>art_child is 0-14, art_adult is 15+</t>
  </si>
  <si>
    <t>Coverage of adults and children receiving ART (%)</t>
  </si>
  <si>
    <t>Adults aged 15 and over receiving ART</t>
  </si>
  <si>
    <t>Women aged 15 and over receiving ART</t>
  </si>
  <si>
    <t>http://www.unaids.org/en/regionscountries/countries/kenya</t>
  </si>
  <si>
    <t>Men aged 15 and over receiving ART</t>
  </si>
  <si>
    <t>Children aged 0 to 14 receiving ART</t>
  </si>
  <si>
    <t>Males:</t>
  </si>
  <si>
    <t>Females</t>
  </si>
  <si>
    <t>art_adult_f</t>
  </si>
  <si>
    <t>art_adult_m</t>
  </si>
  <si>
    <t>5</t>
  </si>
  <si>
    <t>4-5</t>
  </si>
  <si>
    <t>3-5</t>
  </si>
  <si>
    <t>1-5</t>
  </si>
  <si>
    <t>prop_high</t>
  </si>
  <si>
    <t>prop_low</t>
  </si>
  <si>
    <t>risk_int</t>
  </si>
  <si>
    <t>UNAIDS. Progress report on the global plan towards the elimination of new hiv infections among children and keeping their mothers alive. 2015. Accessed on 2/24/2018 from: http://www.unaids.org/sites/default/files/media_asset/JC2774_2015ProgressReport_GlobalPlan_en.pdf.</t>
  </si>
  <si>
    <t>risk1</t>
  </si>
  <si>
    <t>risk2</t>
  </si>
  <si>
    <t>risk3</t>
  </si>
  <si>
    <t>Utility weights for estimating disability-adjusted life-years averted</t>
  </si>
  <si>
    <t>HIV</t>
  </si>
  <si>
    <t>DALYwt</t>
  </si>
  <si>
    <t>2003</t>
  </si>
  <si>
    <t>2008</t>
  </si>
  <si>
    <t>2012</t>
  </si>
  <si>
    <t>2014</t>
  </si>
  <si>
    <t>"Antiretroviral therapy coverage indicates the percentage of all people living with HIV who are receiving antiretroviral therapy."</t>
  </si>
  <si>
    <t>(World Bank values in blue)</t>
  </si>
  <si>
    <t>dropout</t>
  </si>
  <si>
    <t>0-3</t>
  </si>
  <si>
    <t>Virally Suppressed</t>
  </si>
  <si>
    <t>Not Virally Suppressed</t>
  </si>
  <si>
    <t>Of those on ART</t>
  </si>
  <si>
    <t>3-10</t>
  </si>
  <si>
    <t>10-20</t>
  </si>
  <si>
    <t>30-60</t>
  </si>
  <si>
    <t>2012-2016</t>
  </si>
  <si>
    <t>VL Threshold</t>
  </si>
  <si>
    <t>20-30</t>
  </si>
  <si>
    <t>Pop</t>
  </si>
  <si>
    <t>Not Suppressed</t>
  </si>
  <si>
    <t>UNAIDS estimate</t>
  </si>
  <si>
    <t>calculated total % virally suppressed</t>
  </si>
  <si>
    <t>ci_low</t>
  </si>
  <si>
    <t>ci_high</t>
  </si>
  <si>
    <t>KAIS 2012 (restatement of KAIS 2007)</t>
  </si>
  <si>
    <t>KAIS 2012 (restatement of 2003 KDHS)</t>
  </si>
  <si>
    <t>&lt;200 cells per μL</t>
  </si>
  <si>
    <t>200–350 cells per μL</t>
  </si>
  <si>
    <t>&gt;350 cells per μL</t>
  </si>
  <si>
    <t>Mortality Rate</t>
  </si>
  <si>
    <t>Total adult</t>
  </si>
  <si>
    <t>Mwau M, Syeunda CA, Adhiambo M, et al. Scale-up of Kenya’s national HIV viral load program: Findings and lessons learned. Charpentier C, ed. PLoS One. 2018;13(1):e0190659. doi:10.1371/journal.pone.0190659.</t>
  </si>
  <si>
    <t>ready for use in model (darker green denotes a parameter that varies with age)</t>
  </si>
  <si>
    <t>lookup</t>
  </si>
  <si>
    <t>This base fertility is for the total (HIV+ and HIV-) population.  The model code increases the uninfected/ART fertility to balance out the reduction for HIV+ ("fert_red"), so that adding up fertility across categories equal the total base fertility.</t>
  </si>
  <si>
    <t>"Based on viral load–infectivity relationships alone, we estimate that the hazard of transmission at peak viral load is approximately nine times greater than at the chronic phase set point."</t>
  </si>
  <si>
    <t>acquis mult</t>
  </si>
  <si>
    <t>trans mult</t>
  </si>
  <si>
    <t>Salomon JA, Haagsma JA, Davis A, et al. Disability weights for the Global Burden of Disease 2013 study. The Lancet Global health 2015; 3(11): e712-23.</t>
  </si>
  <si>
    <t>sti_acq</t>
  </si>
  <si>
    <t>sti_trans</t>
  </si>
  <si>
    <t>HSV2 prevalence (proxy for all STIs)</t>
  </si>
  <si>
    <r>
      <t xml:space="preserve">Glynn J, Biraro S, Weiss H. Herpes simplex virus type 2: a key role in HIV incidence. </t>
    </r>
    <r>
      <rPr>
        <i/>
        <sz val="11"/>
        <color rgb="FFFF0000"/>
        <rFont val="Calibri"/>
        <family val="2"/>
        <scheme val="minor"/>
      </rPr>
      <t>AIDS</t>
    </r>
    <r>
      <rPr>
        <sz val="11"/>
        <color rgb="FFFF0000"/>
        <rFont val="Calibri"/>
        <family val="2"/>
        <scheme val="minor"/>
      </rPr>
      <t xml:space="preserve"> 2009; </t>
    </r>
    <r>
      <rPr>
        <b/>
        <sz val="11"/>
        <color rgb="FFFF0000"/>
        <rFont val="Calibri"/>
        <family val="2"/>
        <scheme val="minor"/>
      </rPr>
      <t>23</t>
    </r>
    <r>
      <rPr>
        <sz val="11"/>
        <color rgb="FFFF0000"/>
        <rFont val="Calibri"/>
        <family val="2"/>
        <scheme val="minor"/>
      </rPr>
      <t>(12): 1595-8.</t>
    </r>
  </si>
  <si>
    <r>
      <t xml:space="preserve">Hughes JP, Baeten JM, Lingappa JR, et al. Determinants of Per-Coital-Act HIV-1 Infectivity Among African HIV-1–Serodiscordant Couples. </t>
    </r>
    <r>
      <rPr>
        <i/>
        <sz val="11"/>
        <color rgb="FFFF0000"/>
        <rFont val="Calibri"/>
        <family val="2"/>
        <scheme val="minor"/>
      </rPr>
      <t>Journal of Infectious Diseases</t>
    </r>
    <r>
      <rPr>
        <sz val="11"/>
        <color rgb="FFFF0000"/>
        <rFont val="Calibri"/>
        <family val="2"/>
        <scheme val="minor"/>
      </rPr>
      <t xml:space="preserve"> 2012; </t>
    </r>
    <r>
      <rPr>
        <b/>
        <sz val="11"/>
        <color rgb="FFFF0000"/>
        <rFont val="Calibri"/>
        <family val="2"/>
        <scheme val="minor"/>
      </rPr>
      <t>205</t>
    </r>
    <r>
      <rPr>
        <sz val="11"/>
        <color rgb="FFFF0000"/>
        <rFont val="Calibri"/>
        <family val="2"/>
        <scheme val="minor"/>
      </rPr>
      <t>(3): 358-65.</t>
    </r>
  </si>
  <si>
    <t>Thomson KA, Hughes J, Baeten JM, et al. Increased Risk of HIV Acquisition Among Women Throughout Pregnancy and During the Postpartum Period: A Prospective Per-Coital-Act Analysis Among Women With HIV-Infected Partners. J Infect Dis. March 2018. doi:10.1093/infdis/jiy113.</t>
  </si>
  <si>
    <t>Source: Thomson KA, Hughes J, Baeten JM, et al. Increased Risk of HIV Acquisition Among Women Throughout Pregnancy and During the Postpartum Period: A Prospective Per-Coital-Act Analysis Among Women With HIV-Infected Partners. J Infect Dis. March 2018. doi:10.1093/infdis/jiy113.</t>
  </si>
  <si>
    <t>Source: [base_fertility] tab</t>
  </si>
  <si>
    <t>preg_acq</t>
  </si>
  <si>
    <t>increased per-act risk of acquisition to pregnant and postpartum women</t>
  </si>
  <si>
    <t>partners_low</t>
  </si>
  <si>
    <t>partners_high</t>
  </si>
  <si>
    <t>For development, see "Kenya Background Mortality Development.xlsx"</t>
  </si>
  <si>
    <t>prevalence: http://aidsinfo.unaids.org</t>
  </si>
  <si>
    <t>behavior parameters: adjusted with prevalence</t>
  </si>
  <si>
    <t>acquis mult:</t>
  </si>
  <si>
    <t>trans mult:</t>
  </si>
  <si>
    <t>STI prev:</t>
  </si>
  <si>
    <t>Glynn J, Biraro S, Weiss H. Herpes simplex virus type 2: a key role in HIV incidence. AIDS 2009; 23(12): 1595-8.</t>
  </si>
  <si>
    <t>Hughes JP, Baeten JM, Lingappa JR, et al. Determinants of Per-Coital-Act HIV-1 Infectivity Among African HIV-1–Serodiscordant Couples. Journal of Infectious Diseases 2012; 205(3): 358-65.</t>
  </si>
  <si>
    <r>
      <t xml:space="preserve">Hollingsworth TD, Anderson RM, Fraser C. HIV-1 transmission, by stage of infection. J Infect Dis 2008; </t>
    </r>
    <r>
      <rPr>
        <b/>
        <sz val="11"/>
        <rFont val="Calibri"/>
        <family val="2"/>
        <scheme val="minor"/>
      </rPr>
      <t>198</t>
    </r>
    <r>
      <rPr>
        <sz val="11"/>
        <rFont val="Calibri"/>
        <family val="2"/>
        <scheme val="minor"/>
      </rPr>
      <t>(5): 687-93.</t>
    </r>
  </si>
  <si>
    <t>reference: not used in model</t>
  </si>
  <si>
    <t>Source: Barnabas RV. Mathematical Modelling of the Natural History of Human Papillomavirus Infection and Cervical Carcinoma: The Impact of Intervention Strategies on Disease Incidence: University of Oxford; 2005.</t>
  </si>
  <si>
    <t>Barnabas RV. Mathematical Modelling of the Natural History of Human Papillomavirus Infection and Cervical Carcinoma: The Impact of Intervention Strategies on Disease Incidence: University of Oxford; 2005.https://doi.org/10.1097/QAI.0000000000001057</t>
  </si>
  <si>
    <r>
      <t xml:space="preserve">Source: Mwau M, Syeunda CA, Adhiambo M, et al. Scale-up of Kenya’s national HIV viral load program: Findings and lessons learned. Charpentier C, ed. </t>
    </r>
    <r>
      <rPr>
        <i/>
        <sz val="11"/>
        <color rgb="FFFF0000"/>
        <rFont val="Calibri"/>
        <family val="2"/>
        <scheme val="minor"/>
      </rPr>
      <t>PLoS One</t>
    </r>
    <r>
      <rPr>
        <sz val="11"/>
        <color rgb="FFFF0000"/>
        <rFont val="Calibri"/>
        <family val="2"/>
        <scheme val="minor"/>
      </rPr>
      <t>. 2018;13(1):e0190659. doi:10.1371/journal.pone.0190659.</t>
    </r>
  </si>
  <si>
    <t>Reasonableness check:</t>
  </si>
  <si>
    <t>Source: Salomon JA, Haagsma JA, Davis A, et al. Disability weights for the Global Burden of Disease 2013 study. The Lancet Global health 2015; 3(11): e712-23.</t>
  </si>
  <si>
    <t>hiv</t>
  </si>
  <si>
    <t>black tab</t>
  </si>
  <si>
    <t>Badri et al</t>
  </si>
  <si>
    <t>var</t>
  </si>
  <si>
    <t>Variable lookup:</t>
  </si>
  <si>
    <t>1-0</t>
  </si>
  <si>
    <t>2-0</t>
  </si>
  <si>
    <t>3-0</t>
  </si>
  <si>
    <t>4-0</t>
  </si>
  <si>
    <t>5-0</t>
  </si>
  <si>
    <t>6-0</t>
  </si>
  <si>
    <t>7-0</t>
  </si>
  <si>
    <t>8-0</t>
  </si>
  <si>
    <t>9-0</t>
  </si>
  <si>
    <t>10-0</t>
  </si>
  <si>
    <t>11-0</t>
  </si>
  <si>
    <t>12-0</t>
  </si>
  <si>
    <t>age-male</t>
  </si>
  <si>
    <t>1-1</t>
  </si>
  <si>
    <t>2-1</t>
  </si>
  <si>
    <t>3-1</t>
  </si>
  <si>
    <t>4-1</t>
  </si>
  <si>
    <t>5-1</t>
  </si>
  <si>
    <t>6-1</t>
  </si>
  <si>
    <t>7-1</t>
  </si>
  <si>
    <t>8-1</t>
  </si>
  <si>
    <t>9-1</t>
  </si>
  <si>
    <t>10-1</t>
  </si>
  <si>
    <t>11-1</t>
  </si>
  <si>
    <t>12-1</t>
  </si>
  <si>
    <t>Chaudhury S, Hertzmark E, Muya A, et al. Equity of child and adolescent treatment, continuity of care and mortality, according to age and gender among enrollees in a large HIV programme in Tanzania. 2018. doi:10.1002/jia2.25070/full.</t>
  </si>
  <si>
    <t>0 – 19</t>
  </si>
  <si>
    <t>0-4</t>
  </si>
  <si>
    <t>Ratio of pediatric age groups to adult (to get CD4 ratios for pediatric):</t>
  </si>
  <si>
    <t>5-9</t>
  </si>
  <si>
    <t>10-14</t>
  </si>
  <si>
    <t>15-20</t>
  </si>
  <si>
    <t>Chaudhury et al</t>
  </si>
  <si>
    <t>Distribution</t>
  </si>
  <si>
    <t>1990 &gt;5 rates (based on WHO data that is no longer accessible): Sharma, M., Farquhar, C., Ying, R., Krakowiak, D., Kinuthia, J., Osoti, A., … Barnabas, R. V. (2016). Modeling the Cost-Effectiveness of Home-Based HIV Testing and Education (HOPE) for Pregnant Women and Their Male Partners in Nyanza Province, Kenya. JAIDS Journal of Acquired Immune Deficiency Syndromes, 72, S174–S180. https://doi.org/10.1097/QAI.0000000000001057</t>
  </si>
  <si>
    <t>1990 &lt;5 mortality: https://data.worldbank.org/indicator/SH.DYN.MORT?locations=KE</t>
  </si>
  <si>
    <r>
      <t xml:space="preserve">Marston M, Nakiyingi-Miiro J, Kusemererwa S, et al. The effects of HIV on fertility by infection duration: Evidence from African population cohorts before antiretroviral treatment availability. </t>
    </r>
    <r>
      <rPr>
        <i/>
        <sz val="11"/>
        <color rgb="FFFF0000"/>
        <rFont val="Calibri"/>
        <family val="2"/>
        <scheme val="minor"/>
      </rPr>
      <t>Aids</t>
    </r>
    <r>
      <rPr>
        <sz val="11"/>
        <color rgb="FFFF0000"/>
        <rFont val="Calibri"/>
        <family val="2"/>
        <scheme val="minor"/>
      </rPr>
      <t>. 2017;31:S69-S76. doi:10.1097/QAD.0000000000001305.</t>
    </r>
  </si>
  <si>
    <t>overall fertility reduction for HIV-positive women not on ART</t>
  </si>
  <si>
    <t>Multiplier</t>
  </si>
  <si>
    <r>
      <t xml:space="preserve">Marston M, Nakiyingi-Miiro J, Kusemererwa S, et al. The effects of HIV on fertility by infection duration: Evidence from African population cohorts before antiretroviral treatment availability. </t>
    </r>
    <r>
      <rPr>
        <i/>
        <sz val="11"/>
        <rFont val="Calibri"/>
        <family val="2"/>
        <scheme val="minor"/>
      </rPr>
      <t>Aids</t>
    </r>
    <r>
      <rPr>
        <sz val="11"/>
        <rFont val="Calibri"/>
        <family val="2"/>
        <scheme val="minor"/>
      </rPr>
      <t>. 2017;31:S69-S76. doi:10.1097/QAD.0000000000001305.</t>
    </r>
  </si>
  <si>
    <t>HIV incidence per 1000 population (all ages)</t>
  </si>
  <si>
    <t>incidence</t>
  </si>
  <si>
    <t>lower</t>
  </si>
  <si>
    <t>upper</t>
  </si>
  <si>
    <t>Source: http://aidsinfo.unaids.org</t>
  </si>
  <si>
    <t>epsilon_age</t>
  </si>
  <si>
    <t>epsilon_risk</t>
  </si>
  <si>
    <t>NA</t>
  </si>
  <si>
    <t>CD4 duration</t>
  </si>
  <si>
    <t>Males</t>
  </si>
  <si>
    <t>Acute</t>
  </si>
  <si>
    <t>VL≤1,000</t>
  </si>
  <si>
    <t>1,000-10,000</t>
  </si>
  <si>
    <t>10,000-50,000</t>
  </si>
  <si>
    <t>&gt;50,000</t>
  </si>
  <si>
    <t>CD4&gt;500</t>
  </si>
  <si>
    <t>500-350</t>
  </si>
  <si>
    <t>350-200</t>
  </si>
  <si>
    <t>VL duration</t>
  </si>
  <si>
    <t>&lt;200</t>
  </si>
  <si>
    <t>350-500 cells per μL</t>
  </si>
  <si>
    <t>&gt;500 cells per μL</t>
  </si>
  <si>
    <t>acute</t>
  </si>
  <si>
    <t>artmult</t>
  </si>
  <si>
    <t>CD4 stage</t>
  </si>
  <si>
    <t>Assumed probabilities of initiating ART at various CD4 stages, relative to &lt;200</t>
  </si>
  <si>
    <t>30+</t>
  </si>
  <si>
    <t>20-29</t>
  </si>
  <si>
    <r>
      <t xml:space="preserve">Balslev U, Monforte ADA, Stergiou G, et al. Influence of age on rates of new AIDS-defining diseases and survival in 6546 AIDS patients. </t>
    </r>
    <r>
      <rPr>
        <i/>
        <sz val="11"/>
        <color rgb="FFFF0000"/>
        <rFont val="Calibri"/>
        <family val="2"/>
        <scheme val="minor"/>
      </rPr>
      <t>Scand J Infect Dis</t>
    </r>
    <r>
      <rPr>
        <sz val="11"/>
        <color rgb="FFFF0000"/>
        <rFont val="Calibri"/>
        <family val="2"/>
        <scheme val="minor"/>
      </rPr>
      <t>. 1997;29(4):337-343. doi:10.3109/00365549709011827.</t>
    </r>
  </si>
  <si>
    <r>
      <t xml:space="preserve">Balslev U, Monforte ADA, Stergiou G, et al. Influence of age on rates of new AIDS-defining diseases and survival in 6546 AIDS patients. </t>
    </r>
    <r>
      <rPr>
        <i/>
        <sz val="11"/>
        <rFont val="Calibri"/>
        <family val="2"/>
        <scheme val="minor"/>
      </rPr>
      <t>Scand J Infect Dis</t>
    </r>
    <r>
      <rPr>
        <sz val="11"/>
        <rFont val="Calibri"/>
        <family val="2"/>
        <scheme val="minor"/>
      </rPr>
      <t>. 1997;29(4):337-343. doi:10.3109/00365549709011827.</t>
    </r>
  </si>
  <si>
    <t>source or override</t>
  </si>
  <si>
    <t>RR</t>
  </si>
  <si>
    <t xml:space="preserve">RR normalized to </t>
  </si>
  <si>
    <t>20-29 age group</t>
  </si>
  <si>
    <t>Balslev et al</t>
  </si>
  <si>
    <t>Source:  Smith JA, Sharma M, Levin C, et al. Cost-effectiveness of community-based strategies to strengthen the continuum of HIV care in rural South Africa: A health economic modelling analysis. Lancet HIV. 2015;2(4):e159-e168. doi:10.1016/S2352-3018(15)00016-8.</t>
  </si>
  <si>
    <t>Smith JA, Sharma M, Levin C, et al. Cost-effectiveness of community-based strategies to strengthen the continuum of HIV care in rural South Africa: A health economic modelling analysis. Lancet HIV. 2015;2(4):e159-e168. doi:10.1016/S2352-3018(15)00016-8.</t>
  </si>
  <si>
    <t>vs</t>
  </si>
  <si>
    <t>75 [63 - 89]</t>
  </si>
  <si>
    <t>75 [63 - 88]</t>
  </si>
  <si>
    <t>83 [69 - &gt;95]</t>
  </si>
  <si>
    <t>62 [51 - 74]</t>
  </si>
  <si>
    <t>82 [60 - &gt;95]</t>
  </si>
  <si>
    <t>Source: World Bank Development Indicators: Accessed on 12/10/2018 from: https://data.worldbank.org/country/kenya.</t>
  </si>
  <si>
    <t>2018-2030 values fit assuming 90/90 target met by 2030 (81% on ART)</t>
  </si>
  <si>
    <t>UNAIDS. Accessed on 12/10/2018 from: http://aidsinfo.unaids.org.</t>
  </si>
  <si>
    <t>World Bank Development Indicators: Accessed on 12/10/2018 from: https://data.worldbank.org/country/kenya.</t>
  </si>
  <si>
    <t>FOR SENSITIVITY ANAYLSIS - ASSUMES NO INCREASE FROM 2017 TO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</si>
</sst>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%"/>
    <numFmt numFmtId="165" formatCode="0.000%"/>
    <numFmt numFmtId="166" formatCode="0.000"/>
    <numFmt numFmtId="167" formatCode="0.0000"/>
    <numFmt numFmtId="168" formatCode="_(* #,##0.000_);_(* \(#,##0.000\);_(* &quot;-&quot;??_);_(@_)"/>
    <numFmt numFmtId="169" formatCode="_(* #,##0.0_);_(* \(#,##0.0\);_(* &quot;-&quot;??_);_(@_)"/>
    <numFmt numFmtId="170" formatCode="_(* #,##0_);_(* \(#,##0\);_(* &quot;-&quot;??_);_(@_)"/>
    <numFmt numFmtId="171" formatCode="#,##0.0000_);\(#,##0.0000\)"/>
    <numFmt numFmtId="172" formatCode="#,##0.00000_);\(#,##0.00000\)"/>
    <numFmt numFmtId="173" formatCode="0.00000"/>
    <numFmt numFmtId="174" formatCode="_(* #,##0.0000_);_(* \(#,##0.0000\);_(* &quot;-&quot;??_);_(@_)"/>
    <numFmt numFmtId="175" formatCode="0.0"/>
    <numFmt numFmtId="176" formatCode="0.00000000000000%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i/>
      <sz val="1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333333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8"/>
      <color rgb="FF555555"/>
      <name val="Segoe UI"/>
      <family val="2"/>
    </font>
    <font>
      <sz val="12"/>
      <color theme="1"/>
      <name val="Arial"/>
      <family val="2"/>
    </font>
    <font>
      <sz val="10"/>
      <color rgb="FF505050"/>
      <name val="Arial"/>
      <family val="2"/>
    </font>
    <font>
      <sz val="11"/>
      <color theme="9" tint="-0.249977111117893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CC"/>
      <name val="Calibri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b/>
      <u val="singleAccounting"/>
      <sz val="11"/>
      <color theme="1"/>
      <name val="Calibri"/>
      <family val="2"/>
      <scheme val="minor"/>
    </font>
    <font>
      <sz val="11"/>
      <color rgb="FF1A1919"/>
      <name val="Avenir_Book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CFD4D8"/>
      </right>
      <top/>
      <bottom/>
      <diagonal/>
    </border>
    <border>
      <left/>
      <right/>
      <top style="medium">
        <color rgb="FFEBEBEB"/>
      </top>
      <bottom/>
      <diagonal/>
    </border>
    <border>
      <left/>
      <right/>
      <top/>
      <bottom style="medium">
        <color rgb="FFEBEBEB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rgb="FFEBEBEB"/>
      </top>
      <bottom/>
      <diagonal/>
    </border>
    <border>
      <left style="thin">
        <color indexed="64"/>
      </left>
      <right/>
      <top/>
      <bottom style="medium">
        <color rgb="FFEBEBEB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21">
    <xf numFmtId="0" fontId="0" fillId="0" borderId="0" xfId="0"/>
    <xf numFmtId="16" fontId="0" fillId="0" borderId="0" xfId="0" quotePrefix="1" applyNumberFormat="1"/>
    <xf numFmtId="0" fontId="0" fillId="0" borderId="0" xfId="0" applyAlignment="1">
      <alignment horizontal="left" vertical="center" indent="5"/>
    </xf>
    <xf numFmtId="0" fontId="0" fillId="0" borderId="0" xfId="0" quotePrefix="1"/>
    <xf numFmtId="0" fontId="18" fillId="0" borderId="0" xfId="0" applyFont="1"/>
    <xf numFmtId="0" fontId="18" fillId="0" borderId="0" xfId="0" quotePrefix="1" applyFont="1"/>
    <xf numFmtId="16" fontId="18" fillId="0" borderId="0" xfId="0" quotePrefix="1" applyNumberFormat="1" applyFont="1"/>
    <xf numFmtId="0" fontId="14" fillId="0" borderId="0" xfId="0" applyFont="1"/>
    <xf numFmtId="0" fontId="20" fillId="0" borderId="0" xfId="43"/>
    <xf numFmtId="0" fontId="16" fillId="0" borderId="0" xfId="0" applyFont="1"/>
    <xf numFmtId="0" fontId="14" fillId="0" borderId="0" xfId="0" applyFont="1" applyAlignment="1">
      <alignment horizontal="left" vertical="center" indent="5"/>
    </xf>
    <xf numFmtId="0" fontId="14" fillId="0" borderId="0" xfId="0" applyFont="1" applyAlignment="1">
      <alignment horizontal="left" vertical="center"/>
    </xf>
    <xf numFmtId="9" fontId="0" fillId="0" borderId="0" xfId="1" applyFont="1"/>
    <xf numFmtId="164" fontId="0" fillId="0" borderId="0" xfId="1" applyNumberFormat="1" applyFont="1"/>
    <xf numFmtId="0" fontId="0" fillId="0" borderId="14" xfId="0" applyBorder="1" applyAlignment="1">
      <alignment horizontal="centerContinuous"/>
    </xf>
    <xf numFmtId="0" fontId="0" fillId="0" borderId="0" xfId="0" applyAlignment="1">
      <alignment horizontal="center"/>
    </xf>
    <xf numFmtId="164" fontId="0" fillId="0" borderId="0" xfId="0" applyNumberFormat="1"/>
    <xf numFmtId="9" fontId="18" fillId="0" borderId="0" xfId="1" applyFont="1"/>
    <xf numFmtId="9" fontId="24" fillId="0" borderId="0" xfId="1" applyFont="1"/>
    <xf numFmtId="0" fontId="0" fillId="34" borderId="17" xfId="0" quotePrefix="1" applyFill="1" applyBorder="1"/>
    <xf numFmtId="0" fontId="0" fillId="34" borderId="18" xfId="0" applyFill="1" applyBorder="1"/>
    <xf numFmtId="16" fontId="0" fillId="34" borderId="17" xfId="0" quotePrefix="1" applyNumberFormat="1" applyFill="1" applyBorder="1"/>
    <xf numFmtId="0" fontId="0" fillId="34" borderId="17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quotePrefix="1" applyFont="1" applyAlignment="1">
      <alignment horizontal="center"/>
    </xf>
    <xf numFmtId="0" fontId="0" fillId="34" borderId="17" xfId="0" quotePrefix="1" applyFill="1" applyBorder="1" applyAlignment="1">
      <alignment horizontal="left"/>
    </xf>
    <xf numFmtId="0" fontId="19" fillId="0" borderId="0" xfId="0" applyFont="1"/>
    <xf numFmtId="164" fontId="0" fillId="0" borderId="0" xfId="1" applyNumberFormat="1" applyFont="1" applyAlignment="1">
      <alignment horizontal="center"/>
    </xf>
    <xf numFmtId="164" fontId="18" fillId="0" borderId="0" xfId="1" applyNumberFormat="1" applyFont="1"/>
    <xf numFmtId="164" fontId="0" fillId="0" borderId="0" xfId="1" quotePrefix="1" applyNumberFormat="1" applyFont="1" applyAlignment="1">
      <alignment horizontal="center"/>
    </xf>
    <xf numFmtId="164" fontId="19" fillId="0" borderId="0" xfId="1" applyNumberFormat="1" applyFont="1"/>
    <xf numFmtId="164" fontId="18" fillId="35" borderId="0" xfId="1" applyNumberFormat="1" applyFont="1" applyFill="1"/>
    <xf numFmtId="164" fontId="0" fillId="0" borderId="0" xfId="1" quotePrefix="1" applyNumberFormat="1" applyFont="1"/>
    <xf numFmtId="164" fontId="26" fillId="0" borderId="0" xfId="1" quotePrefix="1" applyNumberFormat="1" applyFont="1" applyAlignment="1">
      <alignment horizontal="centerContinuous"/>
    </xf>
    <xf numFmtId="164" fontId="26" fillId="0" borderId="0" xfId="1" applyNumberFormat="1" applyFont="1" applyAlignment="1">
      <alignment horizontal="centerContinuous"/>
    </xf>
    <xf numFmtId="164" fontId="18" fillId="0" borderId="0" xfId="0" applyNumberFormat="1" applyFont="1"/>
    <xf numFmtId="165" fontId="0" fillId="0" borderId="0" xfId="0" applyNumberFormat="1"/>
    <xf numFmtId="9" fontId="19" fillId="0" borderId="0" xfId="1" applyFont="1"/>
    <xf numFmtId="0" fontId="29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2" fillId="0" borderId="0" xfId="0" applyFont="1" applyAlignment="1">
      <alignment vertical="center" wrapText="1"/>
    </xf>
    <xf numFmtId="0" fontId="22" fillId="36" borderId="0" xfId="0" applyFont="1" applyFill="1" applyAlignment="1">
      <alignment vertical="center" wrapText="1"/>
    </xf>
    <xf numFmtId="0" fontId="22" fillId="33" borderId="0" xfId="0" applyFont="1" applyFill="1" applyAlignment="1">
      <alignment vertical="center" wrapText="1"/>
    </xf>
    <xf numFmtId="0" fontId="22" fillId="33" borderId="12" xfId="0" applyFont="1" applyFill="1" applyBorder="1" applyAlignment="1">
      <alignment vertical="center" wrapText="1"/>
    </xf>
    <xf numFmtId="0" fontId="22" fillId="0" borderId="11" xfId="0" applyFont="1" applyBorder="1" applyAlignment="1">
      <alignment horizontal="centerContinuous" vertical="center" wrapText="1"/>
    </xf>
    <xf numFmtId="167" fontId="18" fillId="0" borderId="0" xfId="0" applyNumberFormat="1" applyFont="1"/>
    <xf numFmtId="0" fontId="19" fillId="0" borderId="0" xfId="0" applyFont="1" applyAlignment="1">
      <alignment horizontal="left" vertical="center"/>
    </xf>
    <xf numFmtId="0" fontId="17" fillId="37" borderId="0" xfId="0" applyFont="1" applyFill="1"/>
    <xf numFmtId="0" fontId="21" fillId="33" borderId="10" xfId="0" applyFont="1" applyFill="1" applyBorder="1" applyAlignment="1">
      <alignment vertical="center" wrapText="1"/>
    </xf>
    <xf numFmtId="0" fontId="22" fillId="33" borderId="21" xfId="0" applyFont="1" applyFill="1" applyBorder="1" applyAlignment="1">
      <alignment vertical="center" wrapText="1"/>
    </xf>
    <xf numFmtId="0" fontId="20" fillId="0" borderId="0" xfId="43" applyAlignment="1">
      <alignment horizontal="left" vertical="center"/>
    </xf>
    <xf numFmtId="0" fontId="22" fillId="36" borderId="10" xfId="0" applyFont="1" applyFill="1" applyBorder="1" applyAlignment="1">
      <alignment vertical="center" wrapText="1"/>
    </xf>
    <xf numFmtId="0" fontId="21" fillId="36" borderId="10" xfId="0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33" borderId="0" xfId="0" applyFont="1" applyFill="1" applyAlignment="1">
      <alignment vertical="center" wrapText="1"/>
    </xf>
    <xf numFmtId="166" fontId="18" fillId="33" borderId="0" xfId="0" applyNumberFormat="1" applyFont="1" applyFill="1" applyAlignment="1">
      <alignment vertical="center" wrapText="1"/>
    </xf>
    <xf numFmtId="166" fontId="18" fillId="0" borderId="0" xfId="0" applyNumberFormat="1" applyFont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168" fontId="0" fillId="0" borderId="0" xfId="44" applyNumberFormat="1" applyFont="1"/>
    <xf numFmtId="168" fontId="19" fillId="0" borderId="0" xfId="44" applyNumberFormat="1" applyFont="1"/>
    <xf numFmtId="0" fontId="30" fillId="0" borderId="0" xfId="0" applyFont="1"/>
    <xf numFmtId="169" fontId="0" fillId="0" borderId="0" xfId="44" applyNumberFormat="1" applyFont="1"/>
    <xf numFmtId="170" fontId="0" fillId="0" borderId="0" xfId="44" applyNumberFormat="1" applyFont="1"/>
    <xf numFmtId="171" fontId="19" fillId="0" borderId="0" xfId="44" applyNumberFormat="1" applyFont="1"/>
    <xf numFmtId="0" fontId="24" fillId="0" borderId="0" xfId="0" applyFont="1"/>
    <xf numFmtId="0" fontId="22" fillId="38" borderId="2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166" fontId="0" fillId="0" borderId="0" xfId="0" applyNumberFormat="1"/>
    <xf numFmtId="170" fontId="0" fillId="0" borderId="0" xfId="44" applyNumberFormat="1" applyFont="1" applyAlignment="1">
      <alignment horizontal="center"/>
    </xf>
    <xf numFmtId="167" fontId="0" fillId="0" borderId="0" xfId="0" applyNumberFormat="1"/>
    <xf numFmtId="9" fontId="0" fillId="0" borderId="0" xfId="0" applyNumberFormat="1"/>
    <xf numFmtId="9" fontId="32" fillId="0" borderId="0" xfId="1" applyFont="1"/>
    <xf numFmtId="0" fontId="19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1" applyFont="1" applyAlignment="1">
      <alignment horizontal="center"/>
    </xf>
    <xf numFmtId="0" fontId="33" fillId="0" borderId="22" xfId="0" applyFont="1" applyBorder="1" applyAlignment="1">
      <alignment horizontal="left" vertical="center" wrapText="1"/>
    </xf>
    <xf numFmtId="0" fontId="27" fillId="0" borderId="0" xfId="0" applyFont="1"/>
    <xf numFmtId="9" fontId="27" fillId="0" borderId="0" xfId="1" applyFont="1" applyAlignment="1">
      <alignment horizontal="center"/>
    </xf>
    <xf numFmtId="9" fontId="0" fillId="0" borderId="0" xfId="0" quotePrefix="1" applyNumberFormat="1"/>
    <xf numFmtId="9" fontId="0" fillId="0" borderId="0" xfId="1" quotePrefix="1" applyFont="1" applyAlignment="1">
      <alignment horizontal="center"/>
    </xf>
    <xf numFmtId="43" fontId="18" fillId="0" borderId="0" xfId="44" applyFont="1"/>
    <xf numFmtId="172" fontId="19" fillId="0" borderId="0" xfId="44" applyNumberFormat="1" applyFont="1"/>
    <xf numFmtId="164" fontId="20" fillId="0" borderId="0" xfId="43" applyNumberFormat="1"/>
    <xf numFmtId="0" fontId="0" fillId="0" borderId="0" xfId="0" applyAlignment="1">
      <alignment horizontal="left" vertical="center" indent="4"/>
    </xf>
    <xf numFmtId="2" fontId="19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4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wrapText="1"/>
    </xf>
    <xf numFmtId="9" fontId="14" fillId="0" borderId="0" xfId="1" applyFont="1"/>
    <xf numFmtId="10" fontId="0" fillId="0" borderId="0" xfId="0" applyNumberFormat="1"/>
    <xf numFmtId="3" fontId="0" fillId="0" borderId="0" xfId="0" quotePrefix="1" applyNumberFormat="1"/>
    <xf numFmtId="164" fontId="19" fillId="0" borderId="0" xfId="0" applyNumberFormat="1" applyFont="1"/>
    <xf numFmtId="164" fontId="16" fillId="0" borderId="0" xfId="1" applyNumberFormat="1" applyFont="1"/>
    <xf numFmtId="0" fontId="16" fillId="0" borderId="0" xfId="0" applyFont="1" applyAlignment="1">
      <alignment horizontal="center"/>
    </xf>
    <xf numFmtId="168" fontId="0" fillId="0" borderId="0" xfId="44" applyNumberFormat="1" applyFont="1" applyAlignment="1">
      <alignment horizontal="center"/>
    </xf>
    <xf numFmtId="0" fontId="0" fillId="0" borderId="14" xfId="0" applyBorder="1"/>
    <xf numFmtId="9" fontId="0" fillId="0" borderId="14" xfId="1" quotePrefix="1" applyFont="1" applyBorder="1" applyAlignment="1">
      <alignment horizontal="center"/>
    </xf>
    <xf numFmtId="164" fontId="36" fillId="0" borderId="0" xfId="1" applyNumberFormat="1" applyFont="1"/>
    <xf numFmtId="9" fontId="36" fillId="0" borderId="0" xfId="1" applyFont="1"/>
    <xf numFmtId="0" fontId="36" fillId="0" borderId="0" xfId="0" applyFont="1" applyAlignment="1">
      <alignment horizontal="center"/>
    </xf>
    <xf numFmtId="9" fontId="19" fillId="0" borderId="23" xfId="1" applyFont="1" applyBorder="1" applyAlignment="1">
      <alignment horizontal="right" vertical="center" wrapText="1"/>
    </xf>
    <xf numFmtId="164" fontId="18" fillId="0" borderId="0" xfId="1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9" fontId="18" fillId="0" borderId="0" xfId="0" applyNumberFormat="1" applyFont="1" applyAlignment="1">
      <alignment horizontal="center"/>
    </xf>
    <xf numFmtId="164" fontId="14" fillId="0" borderId="0" xfId="1" applyNumberFormat="1" applyFont="1"/>
    <xf numFmtId="0" fontId="18" fillId="0" borderId="0" xfId="0" applyFont="1" applyAlignment="1">
      <alignment horizontal="right" vertical="center" wrapText="1"/>
    </xf>
    <xf numFmtId="43" fontId="0" fillId="0" borderId="0" xfId="44" applyFont="1"/>
    <xf numFmtId="0" fontId="21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169" fontId="19" fillId="0" borderId="0" xfId="44" applyNumberFormat="1" applyFont="1"/>
    <xf numFmtId="0" fontId="37" fillId="0" borderId="0" xfId="0" applyFont="1"/>
    <xf numFmtId="0" fontId="14" fillId="0" borderId="0" xfId="0" applyFont="1" applyAlignment="1">
      <alignment vertical="center"/>
    </xf>
    <xf numFmtId="175" fontId="18" fillId="0" borderId="0" xfId="0" applyNumberFormat="1" applyFont="1"/>
    <xf numFmtId="169" fontId="18" fillId="0" borderId="0" xfId="44" applyNumberFormat="1" applyFont="1"/>
    <xf numFmtId="174" fontId="0" fillId="0" borderId="0" xfId="44" applyNumberFormat="1" applyFont="1"/>
    <xf numFmtId="169" fontId="0" fillId="0" borderId="0" xfId="44" applyNumberFormat="1" applyFont="1" applyAlignment="1">
      <alignment horizontal="center"/>
    </xf>
    <xf numFmtId="168" fontId="14" fillId="0" borderId="0" xfId="44" applyNumberFormat="1" applyFont="1"/>
    <xf numFmtId="43" fontId="0" fillId="0" borderId="0" xfId="0" applyNumberFormat="1"/>
    <xf numFmtId="168" fontId="18" fillId="0" borderId="0" xfId="44" applyNumberFormat="1" applyFont="1"/>
    <xf numFmtId="0" fontId="38" fillId="0" borderId="15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Continuous" vertical="center" wrapText="1"/>
    </xf>
    <xf numFmtId="0" fontId="38" fillId="0" borderId="16" xfId="0" applyFont="1" applyBorder="1" applyAlignment="1">
      <alignment horizontal="centerContinuous" vertical="center" wrapText="1"/>
    </xf>
    <xf numFmtId="0" fontId="18" fillId="0" borderId="17" xfId="0" applyFont="1" applyBorder="1"/>
    <xf numFmtId="0" fontId="18" fillId="0" borderId="18" xfId="0" applyFont="1" applyBorder="1" applyAlignment="1">
      <alignment horizontal="center"/>
    </xf>
    <xf numFmtId="0" fontId="38" fillId="0" borderId="17" xfId="0" applyFont="1" applyBorder="1" applyAlignment="1">
      <alignment horizontal="center" vertical="center"/>
    </xf>
    <xf numFmtId="9" fontId="38" fillId="0" borderId="0" xfId="1" applyFont="1" applyAlignment="1">
      <alignment horizontal="center" vertical="center" wrapText="1"/>
    </xf>
    <xf numFmtId="9" fontId="38" fillId="0" borderId="18" xfId="1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/>
    </xf>
    <xf numFmtId="9" fontId="38" fillId="0" borderId="14" xfId="1" applyFont="1" applyBorder="1" applyAlignment="1">
      <alignment horizontal="center" vertical="center" wrapText="1"/>
    </xf>
    <xf numFmtId="9" fontId="38" fillId="0" borderId="20" xfId="1" applyFont="1" applyBorder="1" applyAlignment="1">
      <alignment horizontal="center" vertical="center" wrapText="1"/>
    </xf>
    <xf numFmtId="173" fontId="18" fillId="0" borderId="0" xfId="0" applyNumberFormat="1" applyFont="1"/>
    <xf numFmtId="164" fontId="14" fillId="0" borderId="0" xfId="43" applyNumberFormat="1" applyFont="1"/>
    <xf numFmtId="0" fontId="17" fillId="39" borderId="0" xfId="0" applyFont="1" applyFill="1"/>
    <xf numFmtId="9" fontId="19" fillId="0" borderId="0" xfId="0" applyNumberFormat="1" applyFont="1"/>
    <xf numFmtId="9" fontId="16" fillId="0" borderId="0" xfId="1" applyFont="1"/>
    <xf numFmtId="170" fontId="19" fillId="0" borderId="0" xfId="44" applyNumberFormat="1" applyFont="1"/>
    <xf numFmtId="9" fontId="24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68" fontId="0" fillId="0" borderId="0" xfId="0" applyNumberFormat="1"/>
    <xf numFmtId="43" fontId="19" fillId="0" borderId="0" xfId="44" applyFont="1"/>
    <xf numFmtId="0" fontId="0" fillId="0" borderId="25" xfId="0" applyBorder="1"/>
    <xf numFmtId="0" fontId="0" fillId="0" borderId="16" xfId="0" applyBorder="1"/>
    <xf numFmtId="0" fontId="39" fillId="0" borderId="15" xfId="0" applyFont="1" applyBorder="1"/>
    <xf numFmtId="0" fontId="19" fillId="0" borderId="17" xfId="0" applyFont="1" applyBorder="1"/>
    <xf numFmtId="0" fontId="39" fillId="0" borderId="0" xfId="0" applyFont="1" applyAlignment="1">
      <alignment horizontal="center" vertical="center"/>
    </xf>
    <xf numFmtId="0" fontId="39" fillId="0" borderId="18" xfId="0" applyFont="1" applyBorder="1" applyAlignment="1">
      <alignment horizontal="center"/>
    </xf>
    <xf numFmtId="0" fontId="19" fillId="0" borderId="26" xfId="0" applyFont="1" applyBorder="1" applyAlignment="1">
      <alignment horizontal="left" vertical="center" wrapText="1"/>
    </xf>
    <xf numFmtId="43" fontId="18" fillId="0" borderId="18" xfId="44" applyFont="1" applyBorder="1" applyAlignment="1">
      <alignment horizontal="right"/>
    </xf>
    <xf numFmtId="0" fontId="19" fillId="0" borderId="17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 wrapText="1"/>
    </xf>
    <xf numFmtId="43" fontId="0" fillId="0" borderId="18" xfId="44" applyFont="1" applyBorder="1" applyAlignment="1">
      <alignment horizontal="right"/>
    </xf>
    <xf numFmtId="9" fontId="16" fillId="0" borderId="0" xfId="1" applyFont="1" applyAlignment="1">
      <alignment horizontal="center"/>
    </xf>
    <xf numFmtId="176" fontId="0" fillId="0" borderId="0" xfId="0" applyNumberFormat="1"/>
    <xf numFmtId="0" fontId="14" fillId="0" borderId="0" xfId="0" quotePrefix="1" applyFont="1"/>
    <xf numFmtId="0" fontId="0" fillId="0" borderId="17" xfId="0" applyBorder="1"/>
    <xf numFmtId="0" fontId="16" fillId="0" borderId="18" xfId="0" applyFont="1" applyBorder="1" applyAlignment="1">
      <alignment horizontal="center"/>
    </xf>
    <xf numFmtId="0" fontId="0" fillId="0" borderId="17" xfId="0" quotePrefix="1" applyBorder="1"/>
    <xf numFmtId="0" fontId="18" fillId="0" borderId="18" xfId="0" applyFont="1" applyBorder="1"/>
    <xf numFmtId="0" fontId="0" fillId="0" borderId="19" xfId="0" quotePrefix="1" applyBorder="1"/>
    <xf numFmtId="0" fontId="18" fillId="0" borderId="14" xfId="0" applyFont="1" applyBorder="1"/>
    <xf numFmtId="0" fontId="18" fillId="0" borderId="20" xfId="0" applyFont="1" applyBorder="1"/>
    <xf numFmtId="43" fontId="0" fillId="0" borderId="0" xfId="44" applyFont="1" applyAlignment="1">
      <alignment horizontal="center"/>
    </xf>
    <xf numFmtId="170" fontId="18" fillId="0" borderId="23" xfId="44" applyNumberFormat="1" applyFont="1" applyBorder="1" applyAlignment="1">
      <alignment horizontal="right" vertical="center" wrapText="1"/>
    </xf>
    <xf numFmtId="170" fontId="18" fillId="0" borderId="0" xfId="44" applyNumberFormat="1" applyFont="1" applyAlignment="1">
      <alignment horizontal="right" vertical="center" wrapText="1"/>
    </xf>
    <xf numFmtId="170" fontId="18" fillId="0" borderId="24" xfId="44" applyNumberFormat="1" applyFont="1" applyBorder="1" applyAlignment="1">
      <alignment horizontal="right" vertical="center" wrapText="1"/>
    </xf>
    <xf numFmtId="170" fontId="0" fillId="0" borderId="0" xfId="0" applyNumberFormat="1"/>
    <xf numFmtId="0" fontId="18" fillId="38" borderId="10" xfId="0" applyFont="1" applyFill="1" applyBorder="1" applyAlignment="1">
      <alignment horizontal="right" vertical="center"/>
    </xf>
    <xf numFmtId="0" fontId="18" fillId="38" borderId="10" xfId="0" applyFont="1" applyFill="1" applyBorder="1"/>
    <xf numFmtId="167" fontId="19" fillId="0" borderId="0" xfId="0" applyNumberFormat="1" applyFont="1"/>
    <xf numFmtId="43" fontId="1" fillId="0" borderId="0" xfId="44"/>
    <xf numFmtId="164" fontId="14" fillId="0" borderId="0" xfId="1" applyNumberFormat="1" applyFont="1" applyAlignment="1">
      <alignment horizontal="left"/>
    </xf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0" fontId="16" fillId="0" borderId="15" xfId="0" applyFont="1" applyBorder="1"/>
    <xf numFmtId="0" fontId="16" fillId="0" borderId="14" xfId="0" applyFont="1" applyBorder="1" applyAlignment="1">
      <alignment horizontal="centerContinuous"/>
    </xf>
    <xf numFmtId="0" fontId="16" fillId="0" borderId="20" xfId="0" applyFont="1" applyBorder="1" applyAlignment="1">
      <alignment horizontal="centerContinuous"/>
    </xf>
    <xf numFmtId="0" fontId="41" fillId="0" borderId="0" xfId="0" applyFont="1" applyAlignment="1">
      <alignment horizontal="centerContinuous"/>
    </xf>
    <xf numFmtId="0" fontId="41" fillId="0" borderId="18" xfId="0" applyFont="1" applyBorder="1" applyAlignment="1">
      <alignment horizontal="centerContinuous"/>
    </xf>
    <xf numFmtId="0" fontId="16" fillId="0" borderId="19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5" borderId="17" xfId="0" applyFill="1" applyBorder="1"/>
    <xf numFmtId="43" fontId="0" fillId="35" borderId="0" xfId="44" applyFont="1" applyFill="1"/>
    <xf numFmtId="43" fontId="0" fillId="35" borderId="18" xfId="44" applyFont="1" applyFill="1" applyBorder="1"/>
    <xf numFmtId="43" fontId="0" fillId="0" borderId="18" xfId="44" applyFont="1" applyBorder="1"/>
    <xf numFmtId="0" fontId="0" fillId="0" borderId="19" xfId="0" applyBorder="1"/>
    <xf numFmtId="43" fontId="0" fillId="0" borderId="14" xfId="44" applyFont="1" applyBorder="1"/>
    <xf numFmtId="43" fontId="0" fillId="0" borderId="20" xfId="44" applyFont="1" applyBorder="1"/>
    <xf numFmtId="0" fontId="0" fillId="35" borderId="19" xfId="0" applyFill="1" applyBorder="1"/>
    <xf numFmtId="43" fontId="0" fillId="35" borderId="14" xfId="44" applyFont="1" applyFill="1" applyBorder="1"/>
    <xf numFmtId="43" fontId="0" fillId="35" borderId="20" xfId="44" applyFont="1" applyFill="1" applyBorder="1"/>
    <xf numFmtId="0" fontId="19" fillId="0" borderId="0" xfId="0" applyFont="1" applyAlignment="1">
      <alignment horizontal="left" vertical="center" wrapText="1"/>
    </xf>
    <xf numFmtId="2" fontId="39" fillId="0" borderId="15" xfId="0" applyNumberFormat="1" applyFont="1" applyBorder="1" applyAlignment="1">
      <alignment horizontal="center"/>
    </xf>
    <xf numFmtId="2" fontId="39" fillId="0" borderId="25" xfId="0" applyNumberFormat="1" applyFont="1" applyBorder="1" applyAlignment="1">
      <alignment horizontal="center"/>
    </xf>
    <xf numFmtId="2" fontId="39" fillId="0" borderId="16" xfId="0" applyNumberFormat="1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1" fontId="19" fillId="0" borderId="17" xfId="0" applyNumberFormat="1" applyFont="1" applyBorder="1"/>
    <xf numFmtId="2" fontId="19" fillId="0" borderId="18" xfId="0" applyNumberFormat="1" applyFont="1" applyBorder="1"/>
    <xf numFmtId="1" fontId="19" fillId="0" borderId="17" xfId="0" quotePrefix="1" applyNumberFormat="1" applyFont="1" applyBorder="1"/>
    <xf numFmtId="1" fontId="19" fillId="0" borderId="19" xfId="0" applyNumberFormat="1" applyFont="1" applyBorder="1"/>
    <xf numFmtId="2" fontId="19" fillId="0" borderId="14" xfId="0" applyNumberFormat="1" applyFont="1" applyBorder="1"/>
    <xf numFmtId="2" fontId="19" fillId="0" borderId="20" xfId="0" applyNumberFormat="1" applyFont="1" applyBorder="1"/>
    <xf numFmtId="2" fontId="14" fillId="0" borderId="0" xfId="0" applyNumberFormat="1" applyFont="1"/>
    <xf numFmtId="170" fontId="0" fillId="0" borderId="0" xfId="44" quotePrefix="1" applyNumberFormat="1" applyFont="1" applyAlignment="1">
      <alignment horizontal="center"/>
    </xf>
    <xf numFmtId="0" fontId="42" fillId="0" borderId="0" xfId="0" applyFont="1"/>
    <xf numFmtId="9" fontId="19" fillId="0" borderId="0" xfId="0" quotePrefix="1" applyNumberFormat="1" applyFont="1"/>
    <xf numFmtId="9" fontId="0" fillId="0" borderId="0" xfId="1" quotePrefix="1" applyFont="1"/>
    <xf numFmtId="9" fontId="18" fillId="0" borderId="14" xfId="1" applyFont="1" applyBorder="1"/>
    <xf numFmtId="9" fontId="0" fillId="0" borderId="14" xfId="1" quotePrefix="1" applyFont="1" applyBorder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4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CC66"/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art_coverage!$F$2:$F$29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art_coverage!$G$2:$G$29</c:f>
              <c:numCache>
                <c:formatCode>0%</c:formatCode>
                <c:ptCount val="28"/>
                <c:pt idx="0">
                  <c:v>0</c:v>
                </c:pt>
                <c:pt idx="1">
                  <c:v>2.0625000000000001E-2</c:v>
                </c:pt>
                <c:pt idx="2">
                  <c:v>4.1250000000000002E-2</c:v>
                </c:pt>
                <c:pt idx="3">
                  <c:v>9.2812499999999992E-2</c:v>
                </c:pt>
                <c:pt idx="4">
                  <c:v>0.1340625</c:v>
                </c:pt>
                <c:pt idx="5">
                  <c:v>0.18562499999999998</c:v>
                </c:pt>
                <c:pt idx="6">
                  <c:v>0.2475</c:v>
                </c:pt>
                <c:pt idx="7">
                  <c:v>0.33</c:v>
                </c:pt>
                <c:pt idx="8">
                  <c:v>0.39</c:v>
                </c:pt>
                <c:pt idx="9">
                  <c:v>0.43</c:v>
                </c:pt>
                <c:pt idx="10">
                  <c:v>0.46</c:v>
                </c:pt>
                <c:pt idx="11">
                  <c:v>0.52</c:v>
                </c:pt>
                <c:pt idx="12">
                  <c:v>0.61</c:v>
                </c:pt>
                <c:pt idx="13">
                  <c:v>0.69</c:v>
                </c:pt>
                <c:pt idx="14">
                  <c:v>0.75</c:v>
                </c:pt>
                <c:pt idx="15">
                  <c:v>0.77</c:v>
                </c:pt>
                <c:pt idx="16">
                  <c:v>0.78</c:v>
                </c:pt>
                <c:pt idx="17">
                  <c:v>0.79</c:v>
                </c:pt>
                <c:pt idx="18">
                  <c:v>0.79</c:v>
                </c:pt>
                <c:pt idx="19">
                  <c:v>0.79</c:v>
                </c:pt>
                <c:pt idx="20">
                  <c:v>0.79500000000000004</c:v>
                </c:pt>
                <c:pt idx="21">
                  <c:v>0.79500000000000004</c:v>
                </c:pt>
                <c:pt idx="22">
                  <c:v>0.8</c:v>
                </c:pt>
                <c:pt idx="23">
                  <c:v>0.80500000000000005</c:v>
                </c:pt>
                <c:pt idx="24">
                  <c:v>0.80500000000000005</c:v>
                </c:pt>
                <c:pt idx="25">
                  <c:v>0.80500000000000005</c:v>
                </c:pt>
                <c:pt idx="26">
                  <c:v>0.81</c:v>
                </c:pt>
                <c:pt idx="27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B-4609-9935-9C00C70FF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85376"/>
        <c:axId val="406679144"/>
      </c:lineChart>
      <c:catAx>
        <c:axId val="4066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79144"/>
        <c:crosses val="autoZero"/>
        <c:auto val="1"/>
        <c:lblAlgn val="ctr"/>
        <c:lblOffset val="100"/>
        <c:noMultiLvlLbl val="0"/>
      </c:catAx>
      <c:valAx>
        <c:axId val="40667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- High</a:t>
            </a:r>
            <a:r>
              <a:rPr lang="en-US" baseline="0"/>
              <a:t> Partners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partners_per_year!$H$3</c:f>
              <c:strCache>
                <c:ptCount val="1"/>
                <c:pt idx="0">
                  <c:v>risk1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partners_per_year!$H$4:$H$15</c:f>
              <c:numCache>
                <c:formatCode>General</c:formatCode>
                <c:ptCount val="12"/>
                <c:pt idx="0">
                  <c:v>6.0000000000000002E-5</c:v>
                </c:pt>
                <c:pt idx="1">
                  <c:v>5.9999999999999995E-4</c:v>
                </c:pt>
                <c:pt idx="2">
                  <c:v>0.02</c:v>
                </c:pt>
                <c:pt idx="3">
                  <c:v>0.8</c:v>
                </c:pt>
                <c:pt idx="4">
                  <c:v>0.8</c:v>
                </c:pt>
                <c:pt idx="5">
                  <c:v>1.2</c:v>
                </c:pt>
                <c:pt idx="6">
                  <c:v>0.6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E-40BF-85C1-24A728E198A7}"/>
            </c:ext>
          </c:extLst>
        </c:ser>
        <c:ser>
          <c:idx val="1"/>
          <c:order val="1"/>
          <c:tx>
            <c:strRef>
              <c:f>partners_per_year!$I$3</c:f>
              <c:strCache>
                <c:ptCount val="1"/>
                <c:pt idx="0">
                  <c:v>risk2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partners_per_year!$I$4:$I$15</c:f>
              <c:numCache>
                <c:formatCode>General</c:formatCode>
                <c:ptCount val="12"/>
                <c:pt idx="0">
                  <c:v>6.0000000000000002E-5</c:v>
                </c:pt>
                <c:pt idx="1">
                  <c:v>6.0000000000000001E-3</c:v>
                </c:pt>
                <c:pt idx="2">
                  <c:v>0.2</c:v>
                </c:pt>
                <c:pt idx="3">
                  <c:v>3.6</c:v>
                </c:pt>
                <c:pt idx="4">
                  <c:v>6</c:v>
                </c:pt>
                <c:pt idx="5">
                  <c:v>9.4</c:v>
                </c:pt>
                <c:pt idx="6">
                  <c:v>5.3</c:v>
                </c:pt>
                <c:pt idx="7">
                  <c:v>4.0999999999999996</c:v>
                </c:pt>
                <c:pt idx="8">
                  <c:v>2.9</c:v>
                </c:pt>
                <c:pt idx="9">
                  <c:v>2.9</c:v>
                </c:pt>
                <c:pt idx="10">
                  <c:v>2.9</c:v>
                </c:pt>
                <c:pt idx="11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E-40BF-85C1-24A728E198A7}"/>
            </c:ext>
          </c:extLst>
        </c:ser>
        <c:ser>
          <c:idx val="2"/>
          <c:order val="2"/>
          <c:tx>
            <c:strRef>
              <c:f>partners_per_year!$J$3</c:f>
              <c:strCache>
                <c:ptCount val="1"/>
                <c:pt idx="0">
                  <c:v>risk3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partners_per_year!$J$4:$J$15</c:f>
              <c:numCache>
                <c:formatCode>General</c:formatCode>
                <c:ptCount val="12"/>
                <c:pt idx="0">
                  <c:v>6.0000000000000002E-5</c:v>
                </c:pt>
                <c:pt idx="1">
                  <c:v>0.06</c:v>
                </c:pt>
                <c:pt idx="2">
                  <c:v>2</c:v>
                </c:pt>
                <c:pt idx="3">
                  <c:v>82</c:v>
                </c:pt>
                <c:pt idx="4">
                  <c:v>82</c:v>
                </c:pt>
                <c:pt idx="5">
                  <c:v>68</c:v>
                </c:pt>
                <c:pt idx="6">
                  <c:v>52.7</c:v>
                </c:pt>
                <c:pt idx="7">
                  <c:v>52.7</c:v>
                </c:pt>
                <c:pt idx="8">
                  <c:v>46.8</c:v>
                </c:pt>
                <c:pt idx="9">
                  <c:v>46.8</c:v>
                </c:pt>
                <c:pt idx="10">
                  <c:v>46.8</c:v>
                </c:pt>
                <c:pt idx="11">
                  <c:v>35.1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FE-40BF-85C1-24A728E1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59288"/>
        <c:axId val="362857320"/>
      </c:scatterChart>
      <c:valAx>
        <c:axId val="362859288"/>
        <c:scaling>
          <c:orientation val="minMax"/>
          <c:max val="12"/>
          <c:min val="1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57320"/>
        <c:crosses val="autoZero"/>
        <c:crossBetween val="midCat"/>
      </c:valAx>
      <c:valAx>
        <c:axId val="3628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5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 - High</a:t>
            </a:r>
            <a:r>
              <a:rPr lang="en-US" baseline="0"/>
              <a:t> Partners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partners_per_year!$H$18</c:f>
              <c:strCache>
                <c:ptCount val="1"/>
                <c:pt idx="0">
                  <c:v>risk1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partners_per_year!$H$19:$H$30</c:f>
              <c:numCache>
                <c:formatCode>0%</c:formatCode>
                <c:ptCount val="12"/>
                <c:pt idx="0">
                  <c:v>6.0000000000000002E-5</c:v>
                </c:pt>
                <c:pt idx="1">
                  <c:v>6.9999999999999999E-4</c:v>
                </c:pt>
                <c:pt idx="2">
                  <c:v>9.0000000000000011E-2</c:v>
                </c:pt>
                <c:pt idx="3">
                  <c:v>0.72000000000000008</c:v>
                </c:pt>
                <c:pt idx="4">
                  <c:v>0.68</c:v>
                </c:pt>
                <c:pt idx="5">
                  <c:v>0.55999999999999994</c:v>
                </c:pt>
                <c:pt idx="6">
                  <c:v>0.27999999999999997</c:v>
                </c:pt>
                <c:pt idx="7">
                  <c:v>0.27999999999999997</c:v>
                </c:pt>
                <c:pt idx="8">
                  <c:v>0.21</c:v>
                </c:pt>
                <c:pt idx="9">
                  <c:v>0.21</c:v>
                </c:pt>
                <c:pt idx="10">
                  <c:v>0.21</c:v>
                </c:pt>
                <c:pt idx="11">
                  <c:v>6.9999999999999993E-2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B-47ED-BC56-F6C606538F7D}"/>
            </c:ext>
          </c:extLst>
        </c:ser>
        <c:ser>
          <c:idx val="1"/>
          <c:order val="1"/>
          <c:tx>
            <c:strRef>
              <c:f>partners_per_year!$I$18</c:f>
              <c:strCache>
                <c:ptCount val="1"/>
                <c:pt idx="0">
                  <c:v>risk2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partners_per_year!$I$19:$I$30</c:f>
              <c:numCache>
                <c:formatCode>0%</c:formatCode>
                <c:ptCount val="12"/>
                <c:pt idx="0">
                  <c:v>1.2E-4</c:v>
                </c:pt>
                <c:pt idx="1">
                  <c:v>7.0000000000000001E-3</c:v>
                </c:pt>
                <c:pt idx="2">
                  <c:v>0.18000000000000002</c:v>
                </c:pt>
                <c:pt idx="3">
                  <c:v>2.16</c:v>
                </c:pt>
                <c:pt idx="4">
                  <c:v>6</c:v>
                </c:pt>
                <c:pt idx="5">
                  <c:v>4.0599999999999996</c:v>
                </c:pt>
                <c:pt idx="6">
                  <c:v>2.8699999999999997</c:v>
                </c:pt>
                <c:pt idx="7">
                  <c:v>2.4499999999999997</c:v>
                </c:pt>
                <c:pt idx="8">
                  <c:v>2.0299999999999998</c:v>
                </c:pt>
                <c:pt idx="9">
                  <c:v>2.0299999999999998</c:v>
                </c:pt>
                <c:pt idx="10">
                  <c:v>1.6099999999999999</c:v>
                </c:pt>
                <c:pt idx="11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B-47ED-BC56-F6C606538F7D}"/>
            </c:ext>
          </c:extLst>
        </c:ser>
        <c:ser>
          <c:idx val="2"/>
          <c:order val="2"/>
          <c:tx>
            <c:strRef>
              <c:f>partners_per_year!$J$18</c:f>
              <c:strCache>
                <c:ptCount val="1"/>
                <c:pt idx="0">
                  <c:v>risk3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partners_per_year!$J$19:$J$30</c:f>
              <c:numCache>
                <c:formatCode>General</c:formatCode>
                <c:ptCount val="12"/>
                <c:pt idx="0">
                  <c:v>1.2E-4</c:v>
                </c:pt>
                <c:pt idx="1">
                  <c:v>0.12</c:v>
                </c:pt>
                <c:pt idx="2">
                  <c:v>1.8</c:v>
                </c:pt>
                <c:pt idx="3">
                  <c:v>72</c:v>
                </c:pt>
                <c:pt idx="4">
                  <c:v>68</c:v>
                </c:pt>
                <c:pt idx="5">
                  <c:v>44.8</c:v>
                </c:pt>
                <c:pt idx="6">
                  <c:v>41.8</c:v>
                </c:pt>
                <c:pt idx="7">
                  <c:v>38.1</c:v>
                </c:pt>
                <c:pt idx="8">
                  <c:v>34.799999999999997</c:v>
                </c:pt>
                <c:pt idx="9">
                  <c:v>32.200000000000003</c:v>
                </c:pt>
                <c:pt idx="10">
                  <c:v>24.5</c:v>
                </c:pt>
                <c:pt idx="11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B-47ED-BC56-F6C60653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18192"/>
        <c:axId val="372719504"/>
      </c:scatterChart>
      <c:valAx>
        <c:axId val="372718192"/>
        <c:scaling>
          <c:orientation val="minMax"/>
          <c:max val="12"/>
          <c:min val="1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19504"/>
        <c:crosses val="autoZero"/>
        <c:crossBetween val="midCat"/>
      </c:valAx>
      <c:valAx>
        <c:axId val="3727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- Low Partners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partners_per_year!$O$3</c:f>
              <c:strCache>
                <c:ptCount val="1"/>
                <c:pt idx="0">
                  <c:v>risk1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partners_per_year!$O$4:$O$15</c:f>
              <c:numCache>
                <c:formatCode>General</c:formatCode>
                <c:ptCount val="12"/>
                <c:pt idx="0">
                  <c:v>6.0000000000000002E-5</c:v>
                </c:pt>
                <c:pt idx="1">
                  <c:v>5.9999999999999995E-4</c:v>
                </c:pt>
                <c:pt idx="2">
                  <c:v>6.0000000000000001E-3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0.19999999999999998</c:v>
                </c:pt>
                <c:pt idx="7">
                  <c:v>0.19999999999999998</c:v>
                </c:pt>
                <c:pt idx="8">
                  <c:v>0.19999999999999998</c:v>
                </c:pt>
                <c:pt idx="9">
                  <c:v>0.19999999999999998</c:v>
                </c:pt>
                <c:pt idx="10">
                  <c:v>0.19999999999999998</c:v>
                </c:pt>
                <c:pt idx="1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1-4084-8A38-F7ADBE598831}"/>
            </c:ext>
          </c:extLst>
        </c:ser>
        <c:ser>
          <c:idx val="1"/>
          <c:order val="1"/>
          <c:tx>
            <c:strRef>
              <c:f>partners_per_year!$P$3</c:f>
              <c:strCache>
                <c:ptCount val="1"/>
                <c:pt idx="0">
                  <c:v>risk2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partners_per_year!$P$4:$P$15</c:f>
              <c:numCache>
                <c:formatCode>General</c:formatCode>
                <c:ptCount val="12"/>
                <c:pt idx="0">
                  <c:v>6.0000000000000002E-5</c:v>
                </c:pt>
                <c:pt idx="1">
                  <c:v>6.0000000000000001E-3</c:v>
                </c:pt>
                <c:pt idx="2">
                  <c:v>0.06</c:v>
                </c:pt>
                <c:pt idx="3">
                  <c:v>1.2</c:v>
                </c:pt>
                <c:pt idx="4">
                  <c:v>1.5</c:v>
                </c:pt>
                <c:pt idx="5">
                  <c:v>1.8800000000000001</c:v>
                </c:pt>
                <c:pt idx="6">
                  <c:v>1.06</c:v>
                </c:pt>
                <c:pt idx="7">
                  <c:v>0.82</c:v>
                </c:pt>
                <c:pt idx="8">
                  <c:v>0.57999999999999996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1-4084-8A38-F7ADBE598831}"/>
            </c:ext>
          </c:extLst>
        </c:ser>
        <c:ser>
          <c:idx val="2"/>
          <c:order val="2"/>
          <c:tx>
            <c:strRef>
              <c:f>partners_per_year!$Q$3</c:f>
              <c:strCache>
                <c:ptCount val="1"/>
                <c:pt idx="0">
                  <c:v>risk3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partners_per_year!$Q$4:$Q$15</c:f>
              <c:numCache>
                <c:formatCode>General</c:formatCode>
                <c:ptCount val="12"/>
                <c:pt idx="0">
                  <c:v>6.0000000000000002E-5</c:v>
                </c:pt>
                <c:pt idx="1">
                  <c:v>0.06</c:v>
                </c:pt>
                <c:pt idx="2">
                  <c:v>0.6</c:v>
                </c:pt>
                <c:pt idx="3">
                  <c:v>32</c:v>
                </c:pt>
                <c:pt idx="4">
                  <c:v>32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  <c:pt idx="8">
                  <c:v>10.540000000000001</c:v>
                </c:pt>
                <c:pt idx="9">
                  <c:v>10.540000000000001</c:v>
                </c:pt>
                <c:pt idx="10">
                  <c:v>10.540000000000001</c:v>
                </c:pt>
                <c:pt idx="1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1-4084-8A38-F7ADBE59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68672"/>
        <c:axId val="531269328"/>
      </c:scatterChart>
      <c:valAx>
        <c:axId val="531268672"/>
        <c:scaling>
          <c:orientation val="minMax"/>
          <c:max val="12"/>
          <c:min val="1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69328"/>
        <c:crosses val="autoZero"/>
        <c:crossBetween val="midCat"/>
      </c:valAx>
      <c:valAx>
        <c:axId val="531269328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6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- Low Partners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partners_per_year!$O$19:$O$30</c:f>
              <c:numCache>
                <c:formatCode>General</c:formatCode>
                <c:ptCount val="12"/>
                <c:pt idx="0">
                  <c:v>6.0000000000000002E-5</c:v>
                </c:pt>
                <c:pt idx="1">
                  <c:v>6.9999999999999999E-4</c:v>
                </c:pt>
                <c:pt idx="2">
                  <c:v>0.01</c:v>
                </c:pt>
                <c:pt idx="3">
                  <c:v>0.23</c:v>
                </c:pt>
                <c:pt idx="4">
                  <c:v>0.28000000000000003</c:v>
                </c:pt>
                <c:pt idx="5">
                  <c:v>0.18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3-4DBE-AC48-D5778E8E1A1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partners_per_year!$P$19:$P$30</c:f>
              <c:numCache>
                <c:formatCode>General</c:formatCode>
                <c:ptCount val="12"/>
                <c:pt idx="0">
                  <c:v>1.2E-4</c:v>
                </c:pt>
                <c:pt idx="1">
                  <c:v>7.0000000000000001E-3</c:v>
                </c:pt>
                <c:pt idx="2">
                  <c:v>0.06</c:v>
                </c:pt>
                <c:pt idx="3">
                  <c:v>0.06</c:v>
                </c:pt>
                <c:pt idx="4">
                  <c:v>1.2</c:v>
                </c:pt>
                <c:pt idx="5">
                  <c:v>0.81</c:v>
                </c:pt>
                <c:pt idx="6">
                  <c:v>0.56999999999999995</c:v>
                </c:pt>
                <c:pt idx="7">
                  <c:v>0.49</c:v>
                </c:pt>
                <c:pt idx="8">
                  <c:v>0.41</c:v>
                </c:pt>
                <c:pt idx="9">
                  <c:v>0.41</c:v>
                </c:pt>
                <c:pt idx="10">
                  <c:v>0.41</c:v>
                </c:pt>
                <c:pt idx="11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3-4DBE-AC48-D5778E8E1A1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partners_per_year!$Q$19:$Q$30</c:f>
              <c:numCache>
                <c:formatCode>General</c:formatCode>
                <c:ptCount val="12"/>
                <c:pt idx="0">
                  <c:v>1.2E-4</c:v>
                </c:pt>
                <c:pt idx="1">
                  <c:v>0.12</c:v>
                </c:pt>
                <c:pt idx="2">
                  <c:v>0.4</c:v>
                </c:pt>
                <c:pt idx="3">
                  <c:v>27.9</c:v>
                </c:pt>
                <c:pt idx="4">
                  <c:v>25.3</c:v>
                </c:pt>
                <c:pt idx="5">
                  <c:v>15.4</c:v>
                </c:pt>
                <c:pt idx="6">
                  <c:v>10.4</c:v>
                </c:pt>
                <c:pt idx="7">
                  <c:v>9.5</c:v>
                </c:pt>
                <c:pt idx="8">
                  <c:v>8.6999999999999993</c:v>
                </c:pt>
                <c:pt idx="9">
                  <c:v>8.1</c:v>
                </c:pt>
                <c:pt idx="10">
                  <c:v>6.1</c:v>
                </c:pt>
                <c:pt idx="1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63-4DBE-AC48-D5778E8E1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68672"/>
        <c:axId val="531269328"/>
      </c:scatterChart>
      <c:valAx>
        <c:axId val="531268672"/>
        <c:scaling>
          <c:orientation val="minMax"/>
          <c:max val="12"/>
          <c:min val="1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69328"/>
        <c:crosses val="autoZero"/>
        <c:crossBetween val="midCat"/>
      </c:valAx>
      <c:valAx>
        <c:axId val="531269328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6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HIV Prevlance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Adult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adult_prevalence!$A$2:$A$7</c:f>
              <c:numCache>
                <c:formatCode>General</c:formatCode>
                <c:ptCount val="6"/>
                <c:pt idx="0">
                  <c:v>1995</c:v>
                </c:pt>
                <c:pt idx="1">
                  <c:v>2003</c:v>
                </c:pt>
                <c:pt idx="2">
                  <c:v>2007</c:v>
                </c:pt>
                <c:pt idx="3">
                  <c:v>2008</c:v>
                </c:pt>
                <c:pt idx="4">
                  <c:v>2012</c:v>
                </c:pt>
              </c:numCache>
            </c:numRef>
          </c:xVal>
          <c:yVal>
            <c:numRef>
              <c:f>adult_prevalence!$B$2:$B$7</c:f>
              <c:numCache>
                <c:formatCode>0.0%</c:formatCode>
                <c:ptCount val="6"/>
                <c:pt idx="0">
                  <c:v>0.105</c:v>
                </c:pt>
                <c:pt idx="1">
                  <c:v>6.7000000000000004E-2</c:v>
                </c:pt>
                <c:pt idx="2">
                  <c:v>7.5999999999999998E-2</c:v>
                </c:pt>
                <c:pt idx="3">
                  <c:v>6.3E-2</c:v>
                </c:pt>
                <c:pt idx="4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B-432D-8DED-C61DBF61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37352"/>
        <c:axId val="597738336"/>
      </c:scatterChart>
      <c:valAx>
        <c:axId val="5977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8336"/>
        <c:crosses val="autoZero"/>
        <c:crossBetween val="midCat"/>
      </c:valAx>
      <c:valAx>
        <c:axId val="5977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HIV Prevlance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15-24 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aya_prevalence!$A$2:$A$5</c:f>
              <c:numCache>
                <c:formatCode>General</c:formatCode>
                <c:ptCount val="4"/>
                <c:pt idx="0">
                  <c:v>2007</c:v>
                </c:pt>
                <c:pt idx="1">
                  <c:v>2003</c:v>
                </c:pt>
                <c:pt idx="2">
                  <c:v>2008</c:v>
                </c:pt>
                <c:pt idx="3">
                  <c:v>2012</c:v>
                </c:pt>
              </c:numCache>
            </c:numRef>
          </c:xVal>
          <c:yVal>
            <c:numRef>
              <c:f>aya_prevalence!$B$2:$B$5</c:f>
              <c:numCache>
                <c:formatCode>0.0%</c:formatCode>
                <c:ptCount val="4"/>
                <c:pt idx="0">
                  <c:v>5.6000000000000001E-2</c:v>
                </c:pt>
                <c:pt idx="1">
                  <c:v>5.8499999999999996E-2</c:v>
                </c:pt>
                <c:pt idx="2">
                  <c:v>4.5303191489361704E-2</c:v>
                </c:pt>
                <c:pt idx="3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C-41B8-8B1F-B60076AA7F92}"/>
            </c:ext>
          </c:extLst>
        </c:ser>
        <c:ser>
          <c:idx val="2"/>
          <c:order val="1"/>
          <c:tx>
            <c:v>15-24 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aya_prevalence!$A$2:$A$5</c:f>
              <c:numCache>
                <c:formatCode>General</c:formatCode>
                <c:ptCount val="4"/>
                <c:pt idx="0">
                  <c:v>2007</c:v>
                </c:pt>
                <c:pt idx="1">
                  <c:v>2003</c:v>
                </c:pt>
                <c:pt idx="2">
                  <c:v>2008</c:v>
                </c:pt>
                <c:pt idx="3">
                  <c:v>2012</c:v>
                </c:pt>
              </c:numCache>
            </c:numRef>
          </c:xVal>
          <c:yVal>
            <c:numRef>
              <c:f>aya_prevalence!$B$6:$B$9</c:f>
              <c:numCache>
                <c:formatCode>0.0%</c:formatCode>
                <c:ptCount val="4"/>
                <c:pt idx="0">
                  <c:v>1.3999999999999999E-2</c:v>
                </c:pt>
                <c:pt idx="1">
                  <c:v>1.2656716417910448E-2</c:v>
                </c:pt>
                <c:pt idx="2">
                  <c:v>1.0440860215053763E-2</c:v>
                </c:pt>
                <c:pt idx="3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C-41B8-8B1F-B60076AA7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37352"/>
        <c:axId val="597738336"/>
      </c:scatterChart>
      <c:valAx>
        <c:axId val="5977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8336"/>
        <c:crosses val="autoZero"/>
        <c:crossBetween val="midCat"/>
      </c:valAx>
      <c:valAx>
        <c:axId val="5977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Prevalence by Age Group, Sex,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age_specific_prevalence!$K$1</c:f>
              <c:strCache>
                <c:ptCount val="1"/>
                <c:pt idx="0">
                  <c:v>2012 M</c:v>
                </c:pt>
              </c:strCache>
            </c:strRef>
          </c:tx>
          <c:spPr>
            <a:ln w="28575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val>
            <c:numRef>
              <c:f>age_specific_prevalence!$K$2:$K$13</c:f>
              <c:numCache>
                <c:formatCode>0.0%</c:formatCode>
                <c:ptCount val="12"/>
                <c:pt idx="0">
                  <c:v>8.9999999999999993E-3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1.2999999999999999E-2</c:v>
                </c:pt>
                <c:pt idx="5">
                  <c:v>4.2999999999999997E-2</c:v>
                </c:pt>
                <c:pt idx="6">
                  <c:v>6.6000000000000003E-2</c:v>
                </c:pt>
                <c:pt idx="7">
                  <c:v>0.05</c:v>
                </c:pt>
                <c:pt idx="8">
                  <c:v>8.1000000000000003E-2</c:v>
                </c:pt>
                <c:pt idx="9">
                  <c:v>8.8999999999999996E-2</c:v>
                </c:pt>
                <c:pt idx="10">
                  <c:v>6.7000000000000004E-2</c:v>
                </c:pt>
                <c:pt idx="11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8-40BA-BA41-81726C6013A7}"/>
            </c:ext>
          </c:extLst>
        </c:ser>
        <c:ser>
          <c:idx val="2"/>
          <c:order val="1"/>
          <c:tx>
            <c:strRef>
              <c:f>age_specific_prevalence!$L$1</c:f>
              <c:strCache>
                <c:ptCount val="1"/>
                <c:pt idx="0">
                  <c:v>2007 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age_specific_prevalence!$L$2:$L$13</c:f>
              <c:numCache>
                <c:formatCode>0.0%</c:formatCode>
                <c:ptCount val="12"/>
                <c:pt idx="3">
                  <c:v>0.01</c:v>
                </c:pt>
                <c:pt idx="4">
                  <c:v>1.9E-2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9.2999999999999999E-2</c:v>
                </c:pt>
                <c:pt idx="8">
                  <c:v>0.10199999999999999</c:v>
                </c:pt>
                <c:pt idx="9">
                  <c:v>5.6000000000000001E-2</c:v>
                </c:pt>
                <c:pt idx="10">
                  <c:v>8.3000000000000004E-2</c:v>
                </c:pt>
                <c:pt idx="11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8-40BA-BA41-81726C6013A7}"/>
            </c:ext>
          </c:extLst>
        </c:ser>
        <c:ser>
          <c:idx val="3"/>
          <c:order val="2"/>
          <c:tx>
            <c:strRef>
              <c:f>age_specific_prevalence!$M$1</c:f>
              <c:strCache>
                <c:ptCount val="1"/>
                <c:pt idx="0">
                  <c:v>2003 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age_specific_prevalence!$M$2:$M$13</c:f>
              <c:numCache>
                <c:formatCode>0.0%</c:formatCode>
                <c:ptCount val="12"/>
                <c:pt idx="3">
                  <c:v>4.0000000000000001E-3</c:v>
                </c:pt>
                <c:pt idx="4">
                  <c:v>2.4E-2</c:v>
                </c:pt>
                <c:pt idx="5">
                  <c:v>7.2999999999999995E-2</c:v>
                </c:pt>
                <c:pt idx="6">
                  <c:v>6.6000000000000003E-2</c:v>
                </c:pt>
                <c:pt idx="7">
                  <c:v>8.4000000000000005E-2</c:v>
                </c:pt>
                <c:pt idx="8">
                  <c:v>8.7999999999999995E-2</c:v>
                </c:pt>
                <c:pt idx="9">
                  <c:v>5.1999999999999998E-2</c:v>
                </c:pt>
                <c:pt idx="10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D8-40BA-BA41-81726C6013A7}"/>
            </c:ext>
          </c:extLst>
        </c:ser>
        <c:ser>
          <c:idx val="4"/>
          <c:order val="3"/>
          <c:tx>
            <c:strRef>
              <c:f>age_specific_prevalence!$N$1</c:f>
              <c:strCache>
                <c:ptCount val="1"/>
                <c:pt idx="0">
                  <c:v>2012 F</c:v>
                </c:pt>
              </c:strCache>
            </c:strRef>
          </c:tx>
          <c:spPr>
            <a:ln w="28575" cap="rnd">
              <a:solidFill>
                <a:srgbClr val="000099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age_specific_prevalence!$N$2:$N$13</c:f>
              <c:numCache>
                <c:formatCode>0.0%</c:formatCode>
                <c:ptCount val="12"/>
                <c:pt idx="0">
                  <c:v>2.3E-2</c:v>
                </c:pt>
                <c:pt idx="1">
                  <c:v>8.9999999999999993E-3</c:v>
                </c:pt>
                <c:pt idx="2">
                  <c:v>5.0000000000000001E-3</c:v>
                </c:pt>
                <c:pt idx="3">
                  <c:v>1.0999999999999999E-2</c:v>
                </c:pt>
                <c:pt idx="4">
                  <c:v>4.5999999999999999E-2</c:v>
                </c:pt>
                <c:pt idx="5">
                  <c:v>7.9000000000000001E-2</c:v>
                </c:pt>
                <c:pt idx="6">
                  <c:v>6.6000000000000003E-2</c:v>
                </c:pt>
                <c:pt idx="7">
                  <c:v>0.123</c:v>
                </c:pt>
                <c:pt idx="8">
                  <c:v>0.106</c:v>
                </c:pt>
                <c:pt idx="9">
                  <c:v>0.107</c:v>
                </c:pt>
                <c:pt idx="10">
                  <c:v>0.10199999999999999</c:v>
                </c:pt>
                <c:pt idx="11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D8-40BA-BA41-81726C6013A7}"/>
            </c:ext>
          </c:extLst>
        </c:ser>
        <c:ser>
          <c:idx val="5"/>
          <c:order val="4"/>
          <c:tx>
            <c:strRef>
              <c:f>age_specific_prevalence!$O$1</c:f>
              <c:strCache>
                <c:ptCount val="1"/>
                <c:pt idx="0">
                  <c:v>2007 F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age_specific_prevalence!$O$2:$O$13</c:f>
              <c:numCache>
                <c:formatCode>0.0%</c:formatCode>
                <c:ptCount val="12"/>
                <c:pt idx="3">
                  <c:v>3.5000000000000003E-2</c:v>
                </c:pt>
                <c:pt idx="4">
                  <c:v>7.3999999999999996E-2</c:v>
                </c:pt>
                <c:pt idx="5">
                  <c:v>0.10199999999999999</c:v>
                </c:pt>
                <c:pt idx="6">
                  <c:v>0.13300000000000001</c:v>
                </c:pt>
                <c:pt idx="7">
                  <c:v>0.112</c:v>
                </c:pt>
                <c:pt idx="8">
                  <c:v>9.4E-2</c:v>
                </c:pt>
                <c:pt idx="9">
                  <c:v>8.7999999999999995E-2</c:v>
                </c:pt>
                <c:pt idx="10">
                  <c:v>7.4999999999999997E-2</c:v>
                </c:pt>
                <c:pt idx="11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D8-40BA-BA41-81726C6013A7}"/>
            </c:ext>
          </c:extLst>
        </c:ser>
        <c:ser>
          <c:idx val="6"/>
          <c:order val="5"/>
          <c:tx>
            <c:strRef>
              <c:f>age_specific_prevalence!$P$1</c:f>
              <c:strCache>
                <c:ptCount val="1"/>
                <c:pt idx="0">
                  <c:v>2003 F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age_specific_prevalence!$P$2:$P$13</c:f>
              <c:numCache>
                <c:formatCode>0.0%</c:formatCode>
                <c:ptCount val="12"/>
                <c:pt idx="3">
                  <c:v>0.03</c:v>
                </c:pt>
                <c:pt idx="4">
                  <c:v>0.09</c:v>
                </c:pt>
                <c:pt idx="5">
                  <c:v>0.129</c:v>
                </c:pt>
                <c:pt idx="6">
                  <c:v>0.11700000000000001</c:v>
                </c:pt>
                <c:pt idx="7">
                  <c:v>0.11799999999999999</c:v>
                </c:pt>
                <c:pt idx="8">
                  <c:v>9.5000000000000001E-2</c:v>
                </c:pt>
                <c:pt idx="9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D8-40BA-BA41-81726C60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17120"/>
        <c:axId val="429710560"/>
      </c:lineChart>
      <c:catAx>
        <c:axId val="42971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10560"/>
        <c:crosses val="autoZero"/>
        <c:auto val="1"/>
        <c:lblAlgn val="ctr"/>
        <c:lblOffset val="100"/>
        <c:noMultiLvlLbl val="0"/>
      </c:catAx>
      <c:valAx>
        <c:axId val="4297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 Prevalence by Age Group, Sex,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age_specific_prevalence!$V$1</c:f>
              <c:strCache>
                <c:ptCount val="1"/>
                <c:pt idx="0">
                  <c:v>2012 M</c:v>
                </c:pt>
              </c:strCache>
            </c:strRef>
          </c:tx>
          <c:spPr>
            <a:ln w="28575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val>
            <c:numRef>
              <c:f>age_specific_prevalence!$V$2:$V$14</c:f>
              <c:numCache>
                <c:formatCode>0.0%</c:formatCode>
                <c:ptCount val="13"/>
                <c:pt idx="0">
                  <c:v>1.8000000000000002E-2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1.2999999999999999E-2</c:v>
                </c:pt>
                <c:pt idx="5">
                  <c:v>4.2999999999999997E-2</c:v>
                </c:pt>
                <c:pt idx="6">
                  <c:v>6.6000000000000003E-2</c:v>
                </c:pt>
                <c:pt idx="7">
                  <c:v>0.05</c:v>
                </c:pt>
                <c:pt idx="8">
                  <c:v>8.1000000000000003E-2</c:v>
                </c:pt>
                <c:pt idx="9">
                  <c:v>8.8999999999999996E-2</c:v>
                </c:pt>
                <c:pt idx="10">
                  <c:v>6.7000000000000004E-2</c:v>
                </c:pt>
                <c:pt idx="11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9-4D96-A97C-D6F63066E8D1}"/>
            </c:ext>
          </c:extLst>
        </c:ser>
        <c:ser>
          <c:idx val="3"/>
          <c:order val="1"/>
          <c:tx>
            <c:strRef>
              <c:f>age_specific_prevalence!$W$1</c:f>
              <c:strCache>
                <c:ptCount val="1"/>
                <c:pt idx="0">
                  <c:v>2007 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age_specific_prevalence!$W$2:$W$14</c:f>
              <c:numCache>
                <c:formatCode>General</c:formatCode>
                <c:ptCount val="13"/>
                <c:pt idx="4" formatCode="0.0%">
                  <c:v>0.01</c:v>
                </c:pt>
                <c:pt idx="5" formatCode="0.0%">
                  <c:v>1.9E-2</c:v>
                </c:pt>
                <c:pt idx="6" formatCode="0.0%">
                  <c:v>7.2999999999999995E-2</c:v>
                </c:pt>
                <c:pt idx="7" formatCode="0.0%">
                  <c:v>8.8999999999999996E-2</c:v>
                </c:pt>
                <c:pt idx="8" formatCode="0.0%">
                  <c:v>9.2999999999999999E-2</c:v>
                </c:pt>
                <c:pt idx="9" formatCode="0.0%">
                  <c:v>0.10199999999999999</c:v>
                </c:pt>
                <c:pt idx="10" formatCode="0.0%">
                  <c:v>5.6000000000000001E-2</c:v>
                </c:pt>
                <c:pt idx="11" formatCode="0.0%">
                  <c:v>8.3000000000000004E-2</c:v>
                </c:pt>
                <c:pt idx="12" formatCode="0.0%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9-4D96-A97C-D6F63066E8D1}"/>
            </c:ext>
          </c:extLst>
        </c:ser>
        <c:ser>
          <c:idx val="4"/>
          <c:order val="2"/>
          <c:tx>
            <c:strRef>
              <c:f>age_specific_prevalence!$X$1</c:f>
              <c:strCache>
                <c:ptCount val="1"/>
                <c:pt idx="0">
                  <c:v>2003 M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age_specific_prevalence!$X$2:$X$14</c:f>
              <c:numCache>
                <c:formatCode>General</c:formatCode>
                <c:ptCount val="13"/>
                <c:pt idx="5" formatCode="0.0%">
                  <c:v>4.0000000000000001E-3</c:v>
                </c:pt>
                <c:pt idx="6" formatCode="0.0%">
                  <c:v>2.4E-2</c:v>
                </c:pt>
                <c:pt idx="7" formatCode="0.0%">
                  <c:v>7.2999999999999995E-2</c:v>
                </c:pt>
                <c:pt idx="8" formatCode="0.0%">
                  <c:v>6.6000000000000003E-2</c:v>
                </c:pt>
                <c:pt idx="9" formatCode="0.0%">
                  <c:v>8.4000000000000005E-2</c:v>
                </c:pt>
                <c:pt idx="10" formatCode="0.0%">
                  <c:v>8.7999999999999995E-2</c:v>
                </c:pt>
                <c:pt idx="11" formatCode="0.0%">
                  <c:v>5.1999999999999998E-2</c:v>
                </c:pt>
                <c:pt idx="12" formatCode="0.0%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9-4D96-A97C-D6F63066E8D1}"/>
            </c:ext>
          </c:extLst>
        </c:ser>
        <c:ser>
          <c:idx val="5"/>
          <c:order val="3"/>
          <c:tx>
            <c:strRef>
              <c:f>age_specific_prevalence!$Y$1</c:f>
              <c:strCache>
                <c:ptCount val="1"/>
                <c:pt idx="0">
                  <c:v>2012 F</c:v>
                </c:pt>
              </c:strCache>
            </c:strRef>
          </c:tx>
          <c:spPr>
            <a:ln w="28575" cap="rnd">
              <a:solidFill>
                <a:srgbClr val="000099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age_specific_prevalence!$Y$2:$Y$14</c:f>
              <c:numCache>
                <c:formatCode>0.0%</c:formatCode>
                <c:ptCount val="13"/>
                <c:pt idx="0">
                  <c:v>1.4000000000000002E-2</c:v>
                </c:pt>
                <c:pt idx="1">
                  <c:v>6.000000000000001E-3</c:v>
                </c:pt>
                <c:pt idx="2">
                  <c:v>4.000000000000001E-3</c:v>
                </c:pt>
                <c:pt idx="3">
                  <c:v>1.0999999999999999E-2</c:v>
                </c:pt>
                <c:pt idx="4">
                  <c:v>4.5999999999999999E-2</c:v>
                </c:pt>
                <c:pt idx="5">
                  <c:v>7.9000000000000001E-2</c:v>
                </c:pt>
                <c:pt idx="6">
                  <c:v>6.6000000000000003E-2</c:v>
                </c:pt>
                <c:pt idx="7">
                  <c:v>0.123</c:v>
                </c:pt>
                <c:pt idx="8">
                  <c:v>0.106</c:v>
                </c:pt>
                <c:pt idx="9">
                  <c:v>0.107</c:v>
                </c:pt>
                <c:pt idx="10">
                  <c:v>0.10199999999999999</c:v>
                </c:pt>
                <c:pt idx="11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9-4D96-A97C-D6F63066E8D1}"/>
            </c:ext>
          </c:extLst>
        </c:ser>
        <c:ser>
          <c:idx val="6"/>
          <c:order val="4"/>
          <c:tx>
            <c:strRef>
              <c:f>age_specific_prevalence!$Z$1</c:f>
              <c:strCache>
                <c:ptCount val="1"/>
                <c:pt idx="0">
                  <c:v>2007 F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age_specific_prevalence!$Z$2:$Z$14</c:f>
              <c:numCache>
                <c:formatCode>General</c:formatCode>
                <c:ptCount val="13"/>
                <c:pt idx="4" formatCode="0.0%">
                  <c:v>3.5000000000000003E-2</c:v>
                </c:pt>
                <c:pt idx="5" formatCode="0.0%">
                  <c:v>7.3999999999999996E-2</c:v>
                </c:pt>
                <c:pt idx="6" formatCode="0.0%">
                  <c:v>0.10199999999999999</c:v>
                </c:pt>
                <c:pt idx="7" formatCode="0.0%">
                  <c:v>0.13300000000000001</c:v>
                </c:pt>
                <c:pt idx="8" formatCode="0.0%">
                  <c:v>0.112</c:v>
                </c:pt>
                <c:pt idx="9" formatCode="0.0%">
                  <c:v>9.4E-2</c:v>
                </c:pt>
                <c:pt idx="10" formatCode="0.0%">
                  <c:v>8.7999999999999995E-2</c:v>
                </c:pt>
                <c:pt idx="11" formatCode="0.0%">
                  <c:v>7.4999999999999997E-2</c:v>
                </c:pt>
                <c:pt idx="12" formatCode="0.0%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D9-4D96-A97C-D6F63066E8D1}"/>
            </c:ext>
          </c:extLst>
        </c:ser>
        <c:ser>
          <c:idx val="0"/>
          <c:order val="5"/>
          <c:tx>
            <c:strRef>
              <c:f>age_specific_prevalence!$AA$1</c:f>
              <c:strCache>
                <c:ptCount val="1"/>
                <c:pt idx="0">
                  <c:v>2003 F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age_specific_prevalence!$AA$2:$AA$14</c:f>
              <c:numCache>
                <c:formatCode>General</c:formatCode>
                <c:ptCount val="13"/>
                <c:pt idx="5" formatCode="0.0%">
                  <c:v>0.03</c:v>
                </c:pt>
                <c:pt idx="6" formatCode="0.0%">
                  <c:v>0.09</c:v>
                </c:pt>
                <c:pt idx="7" formatCode="0.0%">
                  <c:v>0.129</c:v>
                </c:pt>
                <c:pt idx="8" formatCode="0.0%">
                  <c:v>0.11700000000000001</c:v>
                </c:pt>
                <c:pt idx="9" formatCode="0.0%">
                  <c:v>0.11799999999999999</c:v>
                </c:pt>
                <c:pt idx="10" formatCode="0.0%">
                  <c:v>9.5000000000000001E-2</c:v>
                </c:pt>
                <c:pt idx="11" formatCode="0.0%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D9-4D96-A97C-D6F63066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17120"/>
        <c:axId val="429710560"/>
      </c:lineChart>
      <c:catAx>
        <c:axId val="42971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10560"/>
        <c:crosses val="autoZero"/>
        <c:auto val="1"/>
        <c:lblAlgn val="ctr"/>
        <c:lblOffset val="100"/>
        <c:noMultiLvlLbl val="0"/>
      </c:catAx>
      <c:valAx>
        <c:axId val="4297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HIV Prevlance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Adult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'adult_prevalence (UNAIDS model)'!$A$2:$A$36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1995</c:v>
                </c:pt>
                <c:pt idx="29">
                  <c:v>2007</c:v>
                </c:pt>
                <c:pt idx="30">
                  <c:v>2007</c:v>
                </c:pt>
                <c:pt idx="31">
                  <c:v>2003</c:v>
                </c:pt>
                <c:pt idx="32">
                  <c:v>2008</c:v>
                </c:pt>
                <c:pt idx="33">
                  <c:v>2012</c:v>
                </c:pt>
              </c:numCache>
            </c:numRef>
          </c:xVal>
          <c:yVal>
            <c:numRef>
              <c:f>'adult_prevalence (UNAIDS model)'!$B$2:$B$36</c:f>
              <c:numCache>
                <c:formatCode>0.0%</c:formatCode>
                <c:ptCount val="35"/>
                <c:pt idx="0">
                  <c:v>5.5E-2</c:v>
                </c:pt>
                <c:pt idx="1">
                  <c:v>6.6000000000000003E-2</c:v>
                </c:pt>
                <c:pt idx="2">
                  <c:v>7.5999999999999998E-2</c:v>
                </c:pt>
                <c:pt idx="3">
                  <c:v>8.5000000000000006E-2</c:v>
                </c:pt>
                <c:pt idx="4">
                  <c:v>9.3000000000000013E-2</c:v>
                </c:pt>
                <c:pt idx="5">
                  <c:v>9.8000000000000004E-2</c:v>
                </c:pt>
                <c:pt idx="6">
                  <c:v>0.10099999999999999</c:v>
                </c:pt>
                <c:pt idx="7">
                  <c:v>0.10199999999999999</c:v>
                </c:pt>
                <c:pt idx="8">
                  <c:v>0.1</c:v>
                </c:pt>
                <c:pt idx="9">
                  <c:v>9.6999999999999989E-2</c:v>
                </c:pt>
                <c:pt idx="10">
                  <c:v>9.3000000000000013E-2</c:v>
                </c:pt>
                <c:pt idx="11">
                  <c:v>8.8000000000000009E-2</c:v>
                </c:pt>
                <c:pt idx="12">
                  <c:v>8.3000000000000004E-2</c:v>
                </c:pt>
                <c:pt idx="13">
                  <c:v>7.6999999999999999E-2</c:v>
                </c:pt>
                <c:pt idx="14">
                  <c:v>7.2999999999999995E-2</c:v>
                </c:pt>
                <c:pt idx="15">
                  <c:v>6.8000000000000005E-2</c:v>
                </c:pt>
                <c:pt idx="16">
                  <c:v>6.5000000000000002E-2</c:v>
                </c:pt>
                <c:pt idx="17">
                  <c:v>6.3E-2</c:v>
                </c:pt>
                <c:pt idx="18">
                  <c:v>6.0999999999999999E-2</c:v>
                </c:pt>
                <c:pt idx="19">
                  <c:v>0.06</c:v>
                </c:pt>
                <c:pt idx="20">
                  <c:v>5.5999999999999994E-2</c:v>
                </c:pt>
                <c:pt idx="21">
                  <c:v>5.5E-2</c:v>
                </c:pt>
                <c:pt idx="22">
                  <c:v>5.5E-2</c:v>
                </c:pt>
                <c:pt idx="23">
                  <c:v>5.4000000000000006E-2</c:v>
                </c:pt>
                <c:pt idx="24">
                  <c:v>5.2000000000000005E-2</c:v>
                </c:pt>
                <c:pt idx="25">
                  <c:v>5.0999999999999997E-2</c:v>
                </c:pt>
                <c:pt idx="26">
                  <c:v>0.05</c:v>
                </c:pt>
                <c:pt idx="27">
                  <c:v>4.8000000000000001E-2</c:v>
                </c:pt>
                <c:pt idx="28">
                  <c:v>0.105</c:v>
                </c:pt>
                <c:pt idx="29">
                  <c:v>7.0999999999999994E-2</c:v>
                </c:pt>
                <c:pt idx="30">
                  <c:v>7.3999999999999996E-2</c:v>
                </c:pt>
                <c:pt idx="31">
                  <c:v>6.7000000000000004E-2</c:v>
                </c:pt>
                <c:pt idx="32">
                  <c:v>6.3E-2</c:v>
                </c:pt>
                <c:pt idx="33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7-438D-89C7-3D6DE98D3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37352"/>
        <c:axId val="597738336"/>
      </c:scatterChart>
      <c:valAx>
        <c:axId val="5977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8336"/>
        <c:crosses val="autoZero"/>
        <c:crossBetween val="midCat"/>
      </c:valAx>
      <c:valAx>
        <c:axId val="5977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HIV Prevlance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15-24 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'aya_prevalence (UNAIDS model)'!$A$2:$A$34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2007</c:v>
                </c:pt>
                <c:pt idx="29">
                  <c:v>2007</c:v>
                </c:pt>
                <c:pt idx="30">
                  <c:v>2003</c:v>
                </c:pt>
                <c:pt idx="31">
                  <c:v>2008</c:v>
                </c:pt>
                <c:pt idx="32">
                  <c:v>2012</c:v>
                </c:pt>
              </c:numCache>
            </c:numRef>
          </c:xVal>
          <c:yVal>
            <c:numRef>
              <c:f>'aya_prevalence (UNAIDS model)'!$B$2:$B$34</c:f>
              <c:numCache>
                <c:formatCode>0.0%</c:formatCode>
                <c:ptCount val="33"/>
                <c:pt idx="0">
                  <c:v>5.9000000000000004E-2</c:v>
                </c:pt>
                <c:pt idx="1">
                  <c:v>6.9000000000000006E-2</c:v>
                </c:pt>
                <c:pt idx="2">
                  <c:v>7.8E-2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9.0999999999999998E-2</c:v>
                </c:pt>
                <c:pt idx="6">
                  <c:v>0.09</c:v>
                </c:pt>
                <c:pt idx="7">
                  <c:v>8.5999999999999993E-2</c:v>
                </c:pt>
                <c:pt idx="8">
                  <c:v>0.08</c:v>
                </c:pt>
                <c:pt idx="9">
                  <c:v>7.2999999999999995E-2</c:v>
                </c:pt>
                <c:pt idx="10">
                  <c:v>6.5000000000000002E-2</c:v>
                </c:pt>
                <c:pt idx="11">
                  <c:v>5.7999999999999996E-2</c:v>
                </c:pt>
                <c:pt idx="12">
                  <c:v>5.0999999999999997E-2</c:v>
                </c:pt>
                <c:pt idx="13">
                  <c:v>4.5999999999999999E-2</c:v>
                </c:pt>
                <c:pt idx="14">
                  <c:v>4.2000000000000003E-2</c:v>
                </c:pt>
                <c:pt idx="15">
                  <c:v>3.9E-2</c:v>
                </c:pt>
                <c:pt idx="16">
                  <c:v>3.7000000000000005E-2</c:v>
                </c:pt>
                <c:pt idx="17">
                  <c:v>3.6000000000000004E-2</c:v>
                </c:pt>
                <c:pt idx="18">
                  <c:v>3.5000000000000003E-2</c:v>
                </c:pt>
                <c:pt idx="19">
                  <c:v>3.6000000000000004E-2</c:v>
                </c:pt>
                <c:pt idx="20">
                  <c:v>3.3000000000000002E-2</c:v>
                </c:pt>
                <c:pt idx="21">
                  <c:v>3.3000000000000002E-2</c:v>
                </c:pt>
                <c:pt idx="22">
                  <c:v>3.2000000000000001E-2</c:v>
                </c:pt>
                <c:pt idx="23">
                  <c:v>3.2000000000000001E-2</c:v>
                </c:pt>
                <c:pt idx="24">
                  <c:v>3.1E-2</c:v>
                </c:pt>
                <c:pt idx="25">
                  <c:v>2.8999999999999998E-2</c:v>
                </c:pt>
                <c:pt idx="26">
                  <c:v>2.7999999999999997E-2</c:v>
                </c:pt>
                <c:pt idx="27">
                  <c:v>2.6000000000000002E-2</c:v>
                </c:pt>
                <c:pt idx="28">
                  <c:v>5.6000000000000001E-2</c:v>
                </c:pt>
                <c:pt idx="29">
                  <c:v>5.6000000000000001E-2</c:v>
                </c:pt>
                <c:pt idx="30">
                  <c:v>5.8499999999999996E-2</c:v>
                </c:pt>
                <c:pt idx="31">
                  <c:v>4.5303191489361704E-2</c:v>
                </c:pt>
                <c:pt idx="32">
                  <c:v>2.8313829787234041E-2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01C-A6B2-1D38A35E6277}"/>
            </c:ext>
          </c:extLst>
        </c:ser>
        <c:ser>
          <c:idx val="2"/>
          <c:order val="1"/>
          <c:tx>
            <c:v>15-24 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'aya_prevalence (UNAIDS model)'!$A$2:$A$34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2007</c:v>
                </c:pt>
                <c:pt idx="29">
                  <c:v>2007</c:v>
                </c:pt>
                <c:pt idx="30">
                  <c:v>2003</c:v>
                </c:pt>
                <c:pt idx="31">
                  <c:v>2008</c:v>
                </c:pt>
                <c:pt idx="32">
                  <c:v>2012</c:v>
                </c:pt>
              </c:numCache>
            </c:numRef>
          </c:xVal>
          <c:yVal>
            <c:numRef>
              <c:f>'aya_prevalence (UNAIDS model)'!$B$35:$B$67</c:f>
              <c:numCache>
                <c:formatCode>0.0%</c:formatCode>
                <c:ptCount val="33"/>
                <c:pt idx="0">
                  <c:v>2.5000000000000001E-2</c:v>
                </c:pt>
                <c:pt idx="1">
                  <c:v>2.8999999999999998E-2</c:v>
                </c:pt>
                <c:pt idx="2">
                  <c:v>3.2000000000000001E-2</c:v>
                </c:pt>
                <c:pt idx="3">
                  <c:v>3.4000000000000002E-2</c:v>
                </c:pt>
                <c:pt idx="4">
                  <c:v>3.5000000000000003E-2</c:v>
                </c:pt>
                <c:pt idx="5">
                  <c:v>3.4000000000000002E-2</c:v>
                </c:pt>
                <c:pt idx="6">
                  <c:v>3.3000000000000002E-2</c:v>
                </c:pt>
                <c:pt idx="7">
                  <c:v>3.1E-2</c:v>
                </c:pt>
                <c:pt idx="8">
                  <c:v>2.8999999999999998E-2</c:v>
                </c:pt>
                <c:pt idx="9">
                  <c:v>2.6000000000000002E-2</c:v>
                </c:pt>
                <c:pt idx="10">
                  <c:v>2.3E-2</c:v>
                </c:pt>
                <c:pt idx="11">
                  <c:v>0.02</c:v>
                </c:pt>
                <c:pt idx="12">
                  <c:v>1.8000000000000002E-2</c:v>
                </c:pt>
                <c:pt idx="13">
                  <c:v>1.6E-2</c:v>
                </c:pt>
                <c:pt idx="14">
                  <c:v>1.4999999999999999E-2</c:v>
                </c:pt>
                <c:pt idx="15">
                  <c:v>1.3999999999999999E-2</c:v>
                </c:pt>
                <c:pt idx="16">
                  <c:v>1.3999999999999999E-2</c:v>
                </c:pt>
                <c:pt idx="17">
                  <c:v>1.3999999999999999E-2</c:v>
                </c:pt>
                <c:pt idx="18">
                  <c:v>1.3999999999999999E-2</c:v>
                </c:pt>
                <c:pt idx="19">
                  <c:v>1.3999999999999999E-2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1.3999999999999999E-2</c:v>
                </c:pt>
                <c:pt idx="26">
                  <c:v>1.3999999999999999E-2</c:v>
                </c:pt>
                <c:pt idx="27">
                  <c:v>1.3000000000000001E-2</c:v>
                </c:pt>
                <c:pt idx="28">
                  <c:v>1.3999999999999999E-2</c:v>
                </c:pt>
                <c:pt idx="29">
                  <c:v>1.3999999999999999E-2</c:v>
                </c:pt>
                <c:pt idx="30">
                  <c:v>1.2656716417910448E-2</c:v>
                </c:pt>
                <c:pt idx="31">
                  <c:v>1.0440860215053763E-2</c:v>
                </c:pt>
                <c:pt idx="32">
                  <c:v>1.0720430107526879E-2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9-401C-A6B2-1D38A35E6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37352"/>
        <c:axId val="597738336"/>
      </c:scatterChart>
      <c:valAx>
        <c:axId val="5977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8336"/>
        <c:crosses val="autoZero"/>
        <c:crossBetween val="midCat"/>
      </c:valAx>
      <c:valAx>
        <c:axId val="5977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art_coverage_sensL!$F$2:$F$29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art_coverage_sensL!$G$2:$G$29</c:f>
              <c:numCache>
                <c:formatCode>0%</c:formatCode>
                <c:ptCount val="28"/>
                <c:pt idx="0">
                  <c:v>0</c:v>
                </c:pt>
                <c:pt idx="1">
                  <c:v>2.0625000000000001E-2</c:v>
                </c:pt>
                <c:pt idx="2">
                  <c:v>4.1250000000000002E-2</c:v>
                </c:pt>
                <c:pt idx="3">
                  <c:v>9.2812499999999992E-2</c:v>
                </c:pt>
                <c:pt idx="4">
                  <c:v>0.1340625</c:v>
                </c:pt>
                <c:pt idx="5">
                  <c:v>0.18562499999999998</c:v>
                </c:pt>
                <c:pt idx="6">
                  <c:v>0.2475</c:v>
                </c:pt>
                <c:pt idx="7">
                  <c:v>0.33</c:v>
                </c:pt>
                <c:pt idx="8">
                  <c:v>0.39</c:v>
                </c:pt>
                <c:pt idx="9">
                  <c:v>0.43</c:v>
                </c:pt>
                <c:pt idx="10">
                  <c:v>0.46</c:v>
                </c:pt>
                <c:pt idx="11">
                  <c:v>0.52</c:v>
                </c:pt>
                <c:pt idx="12">
                  <c:v>0.61</c:v>
                </c:pt>
                <c:pt idx="13">
                  <c:v>0.69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8-44C0-908D-154D45BF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85376"/>
        <c:axId val="406679144"/>
      </c:lineChart>
      <c:catAx>
        <c:axId val="4066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79144"/>
        <c:crosses val="autoZero"/>
        <c:auto val="1"/>
        <c:lblAlgn val="ctr"/>
        <c:lblOffset val="100"/>
        <c:noMultiLvlLbl val="0"/>
      </c:catAx>
      <c:valAx>
        <c:axId val="40667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art_coverage_sensH!$F$2:$F$29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art_coverage_sensH!$G$2:$G$29</c:f>
              <c:numCache>
                <c:formatCode>0%</c:formatCode>
                <c:ptCount val="28"/>
                <c:pt idx="0">
                  <c:v>0</c:v>
                </c:pt>
                <c:pt idx="1">
                  <c:v>2.0625000000000001E-2</c:v>
                </c:pt>
                <c:pt idx="2">
                  <c:v>4.1250000000000002E-2</c:v>
                </c:pt>
                <c:pt idx="3">
                  <c:v>9.2812499999999992E-2</c:v>
                </c:pt>
                <c:pt idx="4">
                  <c:v>0.1340625</c:v>
                </c:pt>
                <c:pt idx="5">
                  <c:v>0.18562499999999998</c:v>
                </c:pt>
                <c:pt idx="6">
                  <c:v>0.2475</c:v>
                </c:pt>
                <c:pt idx="7">
                  <c:v>0.33</c:v>
                </c:pt>
                <c:pt idx="8">
                  <c:v>0.39</c:v>
                </c:pt>
                <c:pt idx="9">
                  <c:v>0.43</c:v>
                </c:pt>
                <c:pt idx="10">
                  <c:v>0.46</c:v>
                </c:pt>
                <c:pt idx="11">
                  <c:v>0.52</c:v>
                </c:pt>
                <c:pt idx="12">
                  <c:v>0.61</c:v>
                </c:pt>
                <c:pt idx="13">
                  <c:v>0.69</c:v>
                </c:pt>
                <c:pt idx="14">
                  <c:v>0.75</c:v>
                </c:pt>
                <c:pt idx="15">
                  <c:v>0.78</c:v>
                </c:pt>
                <c:pt idx="16">
                  <c:v>0.8</c:v>
                </c:pt>
                <c:pt idx="17">
                  <c:v>0.83</c:v>
                </c:pt>
                <c:pt idx="18">
                  <c:v>0.85</c:v>
                </c:pt>
                <c:pt idx="19">
                  <c:v>0.87</c:v>
                </c:pt>
                <c:pt idx="20">
                  <c:v>0.88</c:v>
                </c:pt>
                <c:pt idx="21">
                  <c:v>0.89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E-4A16-982D-0AF3AD5B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85376"/>
        <c:axId val="406679144"/>
      </c:lineChart>
      <c:catAx>
        <c:axId val="4066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79144"/>
        <c:crosses val="autoZero"/>
        <c:auto val="1"/>
        <c:lblAlgn val="ctr"/>
        <c:lblOffset val="100"/>
        <c:noMultiLvlLbl val="0"/>
      </c:catAx>
      <c:valAx>
        <c:axId val="40667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Circumcision</a:t>
            </a:r>
            <a:r>
              <a:rPr lang="en-US" baseline="0"/>
              <a:t> by Year and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circumcision!$F$8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circumcision!$F$9:$F$20</c:f>
              <c:numCache>
                <c:formatCode>0.0%</c:formatCode>
                <c:ptCount val="12"/>
                <c:pt idx="0">
                  <c:v>3.8656387665198237E-2</c:v>
                </c:pt>
                <c:pt idx="1">
                  <c:v>0.14775330396475769</c:v>
                </c:pt>
                <c:pt idx="2">
                  <c:v>0.3530616740088105</c:v>
                </c:pt>
                <c:pt idx="3">
                  <c:v>0.71499999999999997</c:v>
                </c:pt>
                <c:pt idx="4">
                  <c:v>0.89</c:v>
                </c:pt>
                <c:pt idx="5">
                  <c:v>0.88300000000000001</c:v>
                </c:pt>
                <c:pt idx="6">
                  <c:v>0.89300000000000002</c:v>
                </c:pt>
                <c:pt idx="7">
                  <c:v>0.89300000000000002</c:v>
                </c:pt>
                <c:pt idx="8">
                  <c:v>0.83699999999999997</c:v>
                </c:pt>
                <c:pt idx="9">
                  <c:v>0.83699999999999997</c:v>
                </c:pt>
                <c:pt idx="10">
                  <c:v>0.83699999999999997</c:v>
                </c:pt>
                <c:pt idx="11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7-4B0C-B161-4F0E9687CD3B}"/>
            </c:ext>
          </c:extLst>
        </c:ser>
        <c:ser>
          <c:idx val="2"/>
          <c:order val="1"/>
          <c:tx>
            <c:strRef>
              <c:f>circumcision!$G$8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circumcision!$G$9:$G$20</c:f>
              <c:numCache>
                <c:formatCode>0.0%</c:formatCode>
                <c:ptCount val="12"/>
                <c:pt idx="0">
                  <c:v>4.081898277933519E-2</c:v>
                </c:pt>
                <c:pt idx="1">
                  <c:v>0.15601922306768118</c:v>
                </c:pt>
                <c:pt idx="2">
                  <c:v>0.37281337605126147</c:v>
                </c:pt>
                <c:pt idx="3">
                  <c:v>0.755</c:v>
                </c:pt>
                <c:pt idx="4">
                  <c:v>0.89400000000000002</c:v>
                </c:pt>
                <c:pt idx="5">
                  <c:v>0.85</c:v>
                </c:pt>
                <c:pt idx="6">
                  <c:v>0.89200000000000002</c:v>
                </c:pt>
                <c:pt idx="7">
                  <c:v>0.89200000000000002</c:v>
                </c:pt>
                <c:pt idx="8">
                  <c:v>0.91600000000000004</c:v>
                </c:pt>
                <c:pt idx="9">
                  <c:v>0.91600000000000004</c:v>
                </c:pt>
                <c:pt idx="10">
                  <c:v>0.91600000000000004</c:v>
                </c:pt>
                <c:pt idx="11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7-4B0C-B161-4F0E9687CD3B}"/>
            </c:ext>
          </c:extLst>
        </c:ser>
        <c:ser>
          <c:idx val="3"/>
          <c:order val="2"/>
          <c:tx>
            <c:strRef>
              <c:f>circumcision!$H$8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circumcision!$H$9:$H$20</c:f>
              <c:numCache>
                <c:formatCode>0.0%</c:formatCode>
                <c:ptCount val="12"/>
                <c:pt idx="0">
                  <c:v>4.4999999999999998E-2</c:v>
                </c:pt>
                <c:pt idx="1">
                  <c:v>0.17199999999999999</c:v>
                </c:pt>
                <c:pt idx="2">
                  <c:v>0.41099999999999998</c:v>
                </c:pt>
                <c:pt idx="3">
                  <c:v>0.83233333333333337</c:v>
                </c:pt>
                <c:pt idx="4">
                  <c:v>0.94133333333333336</c:v>
                </c:pt>
                <c:pt idx="5">
                  <c:v>0.91399999999999992</c:v>
                </c:pt>
                <c:pt idx="6">
                  <c:v>0.92</c:v>
                </c:pt>
                <c:pt idx="7">
                  <c:v>0.92</c:v>
                </c:pt>
                <c:pt idx="8">
                  <c:v>0.91800000000000004</c:v>
                </c:pt>
                <c:pt idx="9">
                  <c:v>0.91800000000000004</c:v>
                </c:pt>
                <c:pt idx="10">
                  <c:v>0.91800000000000004</c:v>
                </c:pt>
                <c:pt idx="11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7-4B0C-B161-4F0E9687CD3B}"/>
            </c:ext>
          </c:extLst>
        </c:ser>
        <c:ser>
          <c:idx val="4"/>
          <c:order val="3"/>
          <c:tx>
            <c:strRef>
              <c:f>circumcision!$I$8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circumcision!$I$9:$I$20</c:f>
              <c:numCache>
                <c:formatCode>0.0%</c:formatCode>
                <c:ptCount val="12"/>
                <c:pt idx="0">
                  <c:v>4.7090508610332392E-2</c:v>
                </c:pt>
                <c:pt idx="1">
                  <c:v>0.17999038846615936</c:v>
                </c:pt>
                <c:pt idx="2">
                  <c:v>0.43009331197436917</c:v>
                </c:pt>
                <c:pt idx="3">
                  <c:v>0.871</c:v>
                </c:pt>
                <c:pt idx="4">
                  <c:v>0.96499999999999997</c:v>
                </c:pt>
                <c:pt idx="5">
                  <c:v>0.94599999999999995</c:v>
                </c:pt>
                <c:pt idx="6">
                  <c:v>0.93400000000000005</c:v>
                </c:pt>
                <c:pt idx="7">
                  <c:v>0.93400000000000005</c:v>
                </c:pt>
                <c:pt idx="8">
                  <c:v>0.91900000000000004</c:v>
                </c:pt>
                <c:pt idx="9">
                  <c:v>0.91900000000000004</c:v>
                </c:pt>
                <c:pt idx="10">
                  <c:v>0.91900000000000004</c:v>
                </c:pt>
                <c:pt idx="11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97-4B0C-B161-4F0E9687CD3B}"/>
            </c:ext>
          </c:extLst>
        </c:ser>
        <c:ser>
          <c:idx val="0"/>
          <c:order val="4"/>
          <c:tx>
            <c:strRef>
              <c:f>circumcision!$J$8</c:f>
              <c:strCache>
                <c:ptCount val="1"/>
                <c:pt idx="0">
                  <c:v>2030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circumcision!$J$9:$J$20</c:f>
              <c:numCache>
                <c:formatCode>0.0%</c:formatCode>
                <c:ptCount val="12"/>
                <c:pt idx="0">
                  <c:v>4.7090508610332392E-2</c:v>
                </c:pt>
                <c:pt idx="1">
                  <c:v>0.17999038846615936</c:v>
                </c:pt>
                <c:pt idx="2">
                  <c:v>0.43009331197436917</c:v>
                </c:pt>
                <c:pt idx="3">
                  <c:v>0.871</c:v>
                </c:pt>
                <c:pt idx="4">
                  <c:v>0.96499999999999997</c:v>
                </c:pt>
                <c:pt idx="5">
                  <c:v>0.96499999999999997</c:v>
                </c:pt>
                <c:pt idx="6">
                  <c:v>0.96499999999999997</c:v>
                </c:pt>
                <c:pt idx="7">
                  <c:v>0.96499999999999997</c:v>
                </c:pt>
                <c:pt idx="8">
                  <c:v>0.94599999999999995</c:v>
                </c:pt>
                <c:pt idx="9">
                  <c:v>0.93400000000000005</c:v>
                </c:pt>
                <c:pt idx="10">
                  <c:v>0.93400000000000005</c:v>
                </c:pt>
                <c:pt idx="11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97-4B0C-B161-4F0E9687C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05632"/>
        <c:axId val="450719080"/>
      </c:lineChart>
      <c:catAx>
        <c:axId val="45070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19080"/>
        <c:crosses val="autoZero"/>
        <c:auto val="1"/>
        <c:lblAlgn val="ctr"/>
        <c:lblOffset val="100"/>
        <c:noMultiLvlLbl val="0"/>
      </c:catAx>
      <c:valAx>
        <c:axId val="4507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</a:t>
            </a:r>
            <a:r>
              <a:rPr lang="en-US" baseline="0"/>
              <a:t> Parameter by Prevalence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4071167194569179E-2"/>
                  <c:y val="-0.38941868728502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risk_int!$E$17:$E$46</c:f>
              <c:numCache>
                <c:formatCode>_(* #,##0.000_);_(* \(#,##0.000\);_(* "-"??_);_(@_)</c:formatCode>
                <c:ptCount val="30"/>
                <c:pt idx="0">
                  <c:v>8.8000000000000009E-2</c:v>
                </c:pt>
                <c:pt idx="1">
                  <c:v>8.3000000000000004E-2</c:v>
                </c:pt>
                <c:pt idx="2">
                  <c:v>7.6999999999999999E-2</c:v>
                </c:pt>
                <c:pt idx="3">
                  <c:v>7.2999999999999995E-2</c:v>
                </c:pt>
                <c:pt idx="4">
                  <c:v>6.8000000000000005E-2</c:v>
                </c:pt>
                <c:pt idx="5">
                  <c:v>6.5000000000000002E-2</c:v>
                </c:pt>
                <c:pt idx="6">
                  <c:v>6.3E-2</c:v>
                </c:pt>
                <c:pt idx="7">
                  <c:v>6.0999999999999999E-2</c:v>
                </c:pt>
                <c:pt idx="8">
                  <c:v>0.06</c:v>
                </c:pt>
                <c:pt idx="9">
                  <c:v>5.5999999999999994E-2</c:v>
                </c:pt>
                <c:pt idx="10">
                  <c:v>5.5E-2</c:v>
                </c:pt>
                <c:pt idx="11">
                  <c:v>5.5E-2</c:v>
                </c:pt>
                <c:pt idx="12">
                  <c:v>5.4000000000000006E-2</c:v>
                </c:pt>
                <c:pt idx="13">
                  <c:v>5.2000000000000005E-2</c:v>
                </c:pt>
                <c:pt idx="14">
                  <c:v>5.0999999999999997E-2</c:v>
                </c:pt>
                <c:pt idx="15">
                  <c:v>0.05</c:v>
                </c:pt>
                <c:pt idx="16">
                  <c:v>4.8000000000000001E-2</c:v>
                </c:pt>
                <c:pt idx="17">
                  <c:v>4.7769230769230772E-2</c:v>
                </c:pt>
                <c:pt idx="18">
                  <c:v>4.7538461538461543E-2</c:v>
                </c:pt>
                <c:pt idx="19">
                  <c:v>4.7307692307692314E-2</c:v>
                </c:pt>
                <c:pt idx="20">
                  <c:v>4.7076923076923086E-2</c:v>
                </c:pt>
                <c:pt idx="21">
                  <c:v>4.6846153846153857E-2</c:v>
                </c:pt>
                <c:pt idx="22">
                  <c:v>4.6615384615384628E-2</c:v>
                </c:pt>
                <c:pt idx="23">
                  <c:v>4.6384615384615399E-2</c:v>
                </c:pt>
                <c:pt idx="24">
                  <c:v>4.615384615384617E-2</c:v>
                </c:pt>
                <c:pt idx="25">
                  <c:v>4.5923076923076941E-2</c:v>
                </c:pt>
                <c:pt idx="26">
                  <c:v>4.5692307692307713E-2</c:v>
                </c:pt>
                <c:pt idx="27">
                  <c:v>4.5461538461538484E-2</c:v>
                </c:pt>
                <c:pt idx="28">
                  <c:v>4.5230769230769255E-2</c:v>
                </c:pt>
                <c:pt idx="29">
                  <c:v>4.4999999999999998E-2</c:v>
                </c:pt>
              </c:numCache>
            </c:numRef>
          </c:xVal>
          <c:yVal>
            <c:numRef>
              <c:f>risk_int!$F$17:$F$46</c:f>
              <c:numCache>
                <c:formatCode>_(* #,##0.00_);_(* \(#,##0.00\);_(* "-"??_);_(@_)</c:formatCode>
                <c:ptCount val="30"/>
                <c:pt idx="0">
                  <c:v>1.4536093059801899E-2</c:v>
                </c:pt>
                <c:pt idx="1">
                  <c:v>2.2797131875106395E-2</c:v>
                </c:pt>
                <c:pt idx="2">
                  <c:v>3.9120034735815781E-2</c:v>
                </c:pt>
                <c:pt idx="3">
                  <c:v>5.6071896485467024E-2</c:v>
                </c:pt>
                <c:pt idx="4">
                  <c:v>8.7938238521701254E-2</c:v>
                </c:pt>
                <c:pt idx="5">
                  <c:v>0.11519596632352962</c:v>
                </c:pt>
                <c:pt idx="6">
                  <c:v>0.13791461104412506</c:v>
                </c:pt>
                <c:pt idx="7">
                  <c:v>0.16511376697021743</c:v>
                </c:pt>
                <c:pt idx="8">
                  <c:v>0.18066323770450682</c:v>
                </c:pt>
                <c:pt idx="9">
                  <c:v>0.25894993273157646</c:v>
                </c:pt>
                <c:pt idx="10">
                  <c:v>0.28333635716208472</c:v>
                </c:pt>
                <c:pt idx="11">
                  <c:v>0.28333635716208472</c:v>
                </c:pt>
                <c:pt idx="12">
                  <c:v>0.31001935564546768</c:v>
                </c:pt>
                <c:pt idx="13">
                  <c:v>0.37116055548258942</c:v>
                </c:pt>
                <c:pt idx="14">
                  <c:v>0.40611433493479054</c:v>
                </c:pt>
                <c:pt idx="15">
                  <c:v>0.44435986152969226</c:v>
                </c:pt>
                <c:pt idx="16">
                  <c:v>0.53199534169775065</c:v>
                </c:pt>
                <c:pt idx="17">
                  <c:v>0.54316001522733326</c:v>
                </c:pt>
                <c:pt idx="18">
                  <c:v>0.55455899519769103</c:v>
                </c:pt>
                <c:pt idx="19">
                  <c:v>0.56619719886037068</c:v>
                </c:pt>
                <c:pt idx="20">
                  <c:v>0.57807964666238854</c:v>
                </c:pt>
                <c:pt idx="21">
                  <c:v>0.59021146441192984</c:v>
                </c:pt>
                <c:pt idx="22">
                  <c:v>0.60259788548950299</c:v>
                </c:pt>
                <c:pt idx="23">
                  <c:v>0.61524425310549891</c:v>
                </c:pt>
                <c:pt idx="24">
                  <c:v>0.62815602260512216</c:v>
                </c:pt>
                <c:pt idx="25">
                  <c:v>0.64133876382170119</c:v>
                </c:pt>
                <c:pt idx="26">
                  <c:v>0.65479816347938369</c:v>
                </c:pt>
                <c:pt idx="27">
                  <c:v>0.66854002764625275</c:v>
                </c:pt>
                <c:pt idx="28">
                  <c:v>0.6825702842389294</c:v>
                </c:pt>
                <c:pt idx="29">
                  <c:v>0.69689498557974061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C-4C72-8687-28DD25723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47784"/>
        <c:axId val="599748112"/>
      </c:scatterChart>
      <c:valAx>
        <c:axId val="599747784"/>
        <c:scaling>
          <c:orientation val="minMax"/>
          <c:min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15-49</a:t>
                </a:r>
                <a:r>
                  <a:rPr lang="en-US" baseline="0"/>
                  <a:t> Prevalence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48112"/>
        <c:crosses val="autoZero"/>
        <c:crossBetween val="midCat"/>
      </c:valAx>
      <c:valAx>
        <c:axId val="5997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Behavior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4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- High</a:t>
            </a:r>
            <a:r>
              <a:rPr lang="en-US" baseline="0"/>
              <a:t> Risk Proportions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risk_proportions!$K$1</c:f>
              <c:strCache>
                <c:ptCount val="1"/>
                <c:pt idx="0">
                  <c:v>risk1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risk_proportions!$K$2:$K$13</c:f>
              <c:numCache>
                <c:formatCode>General</c:formatCode>
                <c:ptCount val="12"/>
                <c:pt idx="0">
                  <c:v>0.999</c:v>
                </c:pt>
                <c:pt idx="1">
                  <c:v>0.999</c:v>
                </c:pt>
                <c:pt idx="2">
                  <c:v>0.98</c:v>
                </c:pt>
                <c:pt idx="3">
                  <c:v>0.7</c:v>
                </c:pt>
                <c:pt idx="4">
                  <c:v>0.6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0.67</c:v>
                </c:pt>
                <c:pt idx="8">
                  <c:v>0.74</c:v>
                </c:pt>
                <c:pt idx="9">
                  <c:v>0.77</c:v>
                </c:pt>
                <c:pt idx="10">
                  <c:v>0.87</c:v>
                </c:pt>
                <c:pt idx="11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2-45F0-A76F-5F4AF497E4D9}"/>
            </c:ext>
          </c:extLst>
        </c:ser>
        <c:ser>
          <c:idx val="1"/>
          <c:order val="1"/>
          <c:tx>
            <c:strRef>
              <c:f>risk_proportions!$L$1</c:f>
              <c:strCache>
                <c:ptCount val="1"/>
                <c:pt idx="0">
                  <c:v>risk2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risk_proportions!$L$2:$L$13</c:f>
              <c:numCache>
                <c:formatCode>General</c:formatCode>
                <c:ptCount val="12"/>
                <c:pt idx="0">
                  <c:v>5.0000000000000001E-4</c:v>
                </c:pt>
                <c:pt idx="1">
                  <c:v>5.0000000000000001E-4</c:v>
                </c:pt>
                <c:pt idx="2">
                  <c:v>1.4999999999999999E-2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0.38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</c:v>
                </c:pt>
                <c:pt idx="9">
                  <c:v>0.17</c:v>
                </c:pt>
                <c:pt idx="10">
                  <c:v>0.08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2-45F0-A76F-5F4AF497E4D9}"/>
            </c:ext>
          </c:extLst>
        </c:ser>
        <c:ser>
          <c:idx val="2"/>
          <c:order val="2"/>
          <c:tx>
            <c:strRef>
              <c:f>risk_proportions!$M$1</c:f>
              <c:strCache>
                <c:ptCount val="1"/>
                <c:pt idx="0">
                  <c:v>risk3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risk_proportions!$M$2:$M$13</c:f>
              <c:numCache>
                <c:formatCode>General</c:formatCode>
                <c:ptCount val="12"/>
                <c:pt idx="0">
                  <c:v>5.0000000000000088E-4</c:v>
                </c:pt>
                <c:pt idx="1">
                  <c:v>5.0000000000000088E-4</c:v>
                </c:pt>
                <c:pt idx="2">
                  <c:v>5.0000000000000183E-3</c:v>
                </c:pt>
                <c:pt idx="3">
                  <c:v>4.0000000000000036E-2</c:v>
                </c:pt>
                <c:pt idx="4">
                  <c:v>0.12</c:v>
                </c:pt>
                <c:pt idx="5">
                  <c:v>6.9999999999999951E-2</c:v>
                </c:pt>
                <c:pt idx="6">
                  <c:v>6.9999999999999951E-2</c:v>
                </c:pt>
                <c:pt idx="7">
                  <c:v>5.9999999999999942E-2</c:v>
                </c:pt>
                <c:pt idx="8">
                  <c:v>0.06</c:v>
                </c:pt>
                <c:pt idx="9">
                  <c:v>5.999999999999997E-2</c:v>
                </c:pt>
                <c:pt idx="10">
                  <c:v>0.05</c:v>
                </c:pt>
                <c:pt idx="11">
                  <c:v>5.0000000000000322E-3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2-45F0-A76F-5F4AF497E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859288"/>
        <c:axId val="362857320"/>
      </c:barChart>
      <c:catAx>
        <c:axId val="362859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57320"/>
        <c:crosses val="autoZero"/>
        <c:auto val="1"/>
        <c:lblAlgn val="ctr"/>
        <c:lblOffset val="100"/>
        <c:noMultiLvlLbl val="0"/>
      </c:catAx>
      <c:valAx>
        <c:axId val="362857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5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 - High</a:t>
            </a:r>
            <a:r>
              <a:rPr lang="en-US" baseline="0"/>
              <a:t> Risk Proportions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risk_proportions!$K$16</c:f>
              <c:strCache>
                <c:ptCount val="1"/>
                <c:pt idx="0">
                  <c:v>risk1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risk_proportions!$K$17:$K$28</c:f>
              <c:numCache>
                <c:formatCode>General</c:formatCode>
                <c:ptCount val="12"/>
                <c:pt idx="0">
                  <c:v>0.998</c:v>
                </c:pt>
                <c:pt idx="1">
                  <c:v>0.998</c:v>
                </c:pt>
                <c:pt idx="2">
                  <c:v>0.97499999999999998</c:v>
                </c:pt>
                <c:pt idx="3">
                  <c:v>0.68</c:v>
                </c:pt>
                <c:pt idx="4">
                  <c:v>0.52</c:v>
                </c:pt>
                <c:pt idx="5">
                  <c:v>0.55000000000000004</c:v>
                </c:pt>
                <c:pt idx="6">
                  <c:v>0.64</c:v>
                </c:pt>
                <c:pt idx="7">
                  <c:v>0.7</c:v>
                </c:pt>
                <c:pt idx="8">
                  <c:v>0.77</c:v>
                </c:pt>
                <c:pt idx="9">
                  <c:v>0.79</c:v>
                </c:pt>
                <c:pt idx="10">
                  <c:v>0.84</c:v>
                </c:pt>
                <c:pt idx="1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B-4BC8-9A54-12CD62D899FD}"/>
            </c:ext>
          </c:extLst>
        </c:ser>
        <c:ser>
          <c:idx val="1"/>
          <c:order val="1"/>
          <c:tx>
            <c:strRef>
              <c:f>risk_proportions!$L$16</c:f>
              <c:strCache>
                <c:ptCount val="1"/>
                <c:pt idx="0">
                  <c:v>risk2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risk_proportions!$L$17:$L$28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1.4999999999999999E-2</c:v>
                </c:pt>
                <c:pt idx="3">
                  <c:v>0.26</c:v>
                </c:pt>
                <c:pt idx="4">
                  <c:v>0.36</c:v>
                </c:pt>
                <c:pt idx="5">
                  <c:v>0.38</c:v>
                </c:pt>
                <c:pt idx="6">
                  <c:v>0.3</c:v>
                </c:pt>
                <c:pt idx="7">
                  <c:v>0.24</c:v>
                </c:pt>
                <c:pt idx="8">
                  <c:v>0.17</c:v>
                </c:pt>
                <c:pt idx="9">
                  <c:v>0.16</c:v>
                </c:pt>
                <c:pt idx="10">
                  <c:v>0.13</c:v>
                </c:pt>
                <c:pt idx="11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B-4BC8-9A54-12CD62D899FD}"/>
            </c:ext>
          </c:extLst>
        </c:ser>
        <c:ser>
          <c:idx val="2"/>
          <c:order val="2"/>
          <c:tx>
            <c:strRef>
              <c:f>risk_proportions!$M$16</c:f>
              <c:strCache>
                <c:ptCount val="1"/>
                <c:pt idx="0">
                  <c:v>risk3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risk_proportions!$M$17:$M$28</c:f>
              <c:numCache>
                <c:formatCode>General</c:formatCode>
                <c:ptCount val="12"/>
                <c:pt idx="0">
                  <c:v>1.0000000000000018E-3</c:v>
                </c:pt>
                <c:pt idx="1">
                  <c:v>1.0000000000000018E-3</c:v>
                </c:pt>
                <c:pt idx="2">
                  <c:v>1.0000000000000023E-2</c:v>
                </c:pt>
                <c:pt idx="3">
                  <c:v>5.9999999999999942E-2</c:v>
                </c:pt>
                <c:pt idx="4">
                  <c:v>0.12</c:v>
                </c:pt>
                <c:pt idx="5">
                  <c:v>6.9999999999999951E-2</c:v>
                </c:pt>
                <c:pt idx="6">
                  <c:v>0.06</c:v>
                </c:pt>
                <c:pt idx="7">
                  <c:v>6.0000000000000053E-2</c:v>
                </c:pt>
                <c:pt idx="8">
                  <c:v>5.999999999999997E-2</c:v>
                </c:pt>
                <c:pt idx="9">
                  <c:v>4.9999999999999961E-2</c:v>
                </c:pt>
                <c:pt idx="10">
                  <c:v>3.0000000000000027E-2</c:v>
                </c:pt>
                <c:pt idx="11">
                  <c:v>1.5000000000000055E-2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B-4BC8-9A54-12CD62D8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718192"/>
        <c:axId val="372719504"/>
      </c:barChart>
      <c:catAx>
        <c:axId val="37271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19504"/>
        <c:crosses val="autoZero"/>
        <c:auto val="1"/>
        <c:lblAlgn val="ctr"/>
        <c:lblOffset val="100"/>
        <c:noMultiLvlLbl val="0"/>
      </c:catAx>
      <c:valAx>
        <c:axId val="372719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- Low Risk Proportions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risk_proportions!$W$1</c:f>
              <c:strCache>
                <c:ptCount val="1"/>
                <c:pt idx="0">
                  <c:v>risk1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risk_proportions!$W$2:$W$13</c:f>
              <c:numCache>
                <c:formatCode>General</c:formatCode>
                <c:ptCount val="12"/>
                <c:pt idx="0">
                  <c:v>0.999</c:v>
                </c:pt>
                <c:pt idx="1">
                  <c:v>0.999</c:v>
                </c:pt>
                <c:pt idx="2">
                  <c:v>0.98</c:v>
                </c:pt>
                <c:pt idx="3">
                  <c:v>0.72</c:v>
                </c:pt>
                <c:pt idx="4">
                  <c:v>0.71</c:v>
                </c:pt>
                <c:pt idx="5">
                  <c:v>0.75</c:v>
                </c:pt>
                <c:pt idx="6">
                  <c:v>0.75</c:v>
                </c:pt>
                <c:pt idx="7">
                  <c:v>0.79</c:v>
                </c:pt>
                <c:pt idx="8">
                  <c:v>0.85</c:v>
                </c:pt>
                <c:pt idx="9">
                  <c:v>0.86</c:v>
                </c:pt>
                <c:pt idx="10">
                  <c:v>0.92</c:v>
                </c:pt>
                <c:pt idx="11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D-4942-B875-96FC0EA8E077}"/>
            </c:ext>
          </c:extLst>
        </c:ser>
        <c:ser>
          <c:idx val="1"/>
          <c:order val="1"/>
          <c:tx>
            <c:strRef>
              <c:f>risk_proportions!$X$1</c:f>
              <c:strCache>
                <c:ptCount val="1"/>
                <c:pt idx="0">
                  <c:v>risk2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risk_proportions!$X$2:$X$13</c:f>
              <c:numCache>
                <c:formatCode>General</c:formatCode>
                <c:ptCount val="12"/>
                <c:pt idx="0">
                  <c:v>5.0000000000000001E-4</c:v>
                </c:pt>
                <c:pt idx="1">
                  <c:v>5.0000000000000001E-4</c:v>
                </c:pt>
                <c:pt idx="2">
                  <c:v>1.4999999999999999E-2</c:v>
                </c:pt>
                <c:pt idx="3">
                  <c:v>0.25</c:v>
                </c:pt>
                <c:pt idx="4">
                  <c:v>0.25</c:v>
                </c:pt>
                <c:pt idx="5">
                  <c:v>0.22</c:v>
                </c:pt>
                <c:pt idx="6">
                  <c:v>0.22</c:v>
                </c:pt>
                <c:pt idx="7">
                  <c:v>0.18</c:v>
                </c:pt>
                <c:pt idx="8">
                  <c:v>0.12</c:v>
                </c:pt>
                <c:pt idx="9">
                  <c:v>0.11</c:v>
                </c:pt>
                <c:pt idx="10">
                  <c:v>0.05</c:v>
                </c:pt>
                <c:pt idx="11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D-4942-B875-96FC0EA8E077}"/>
            </c:ext>
          </c:extLst>
        </c:ser>
        <c:ser>
          <c:idx val="2"/>
          <c:order val="2"/>
          <c:tx>
            <c:strRef>
              <c:f>risk_proportions!$Y$1</c:f>
              <c:strCache>
                <c:ptCount val="1"/>
                <c:pt idx="0">
                  <c:v>risk3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risk_proportions!$Y$2:$Y$13</c:f>
              <c:numCache>
                <c:formatCode>General</c:formatCode>
                <c:ptCount val="12"/>
                <c:pt idx="0">
                  <c:v>5.0000000000000088E-4</c:v>
                </c:pt>
                <c:pt idx="1">
                  <c:v>5.0000000000000088E-4</c:v>
                </c:pt>
                <c:pt idx="2">
                  <c:v>5.0000000000000183E-3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0.03</c:v>
                </c:pt>
                <c:pt idx="6">
                  <c:v>0.03</c:v>
                </c:pt>
                <c:pt idx="7">
                  <c:v>2.9999999999999971E-2</c:v>
                </c:pt>
                <c:pt idx="8">
                  <c:v>3.0000000000000027E-2</c:v>
                </c:pt>
                <c:pt idx="9">
                  <c:v>3.0000000000000013E-2</c:v>
                </c:pt>
                <c:pt idx="10">
                  <c:v>2.9999999999999957E-2</c:v>
                </c:pt>
                <c:pt idx="11">
                  <c:v>2.5000000000000036E-2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D-4942-B875-96FC0EA8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268672"/>
        <c:axId val="531269328"/>
      </c:barChart>
      <c:catAx>
        <c:axId val="53126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69328"/>
        <c:crosses val="autoZero"/>
        <c:auto val="1"/>
        <c:lblAlgn val="ctr"/>
        <c:lblOffset val="100"/>
        <c:noMultiLvlLbl val="0"/>
      </c:catAx>
      <c:valAx>
        <c:axId val="531269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- Low Risk Proportions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risk_proportions!$W$17:$W$28</c:f>
              <c:numCache>
                <c:formatCode>General</c:formatCode>
                <c:ptCount val="12"/>
                <c:pt idx="0">
                  <c:v>0.998</c:v>
                </c:pt>
                <c:pt idx="1">
                  <c:v>0.998</c:v>
                </c:pt>
                <c:pt idx="2">
                  <c:v>0.97499999999999998</c:v>
                </c:pt>
                <c:pt idx="3">
                  <c:v>0.68</c:v>
                </c:pt>
                <c:pt idx="4">
                  <c:v>0.64</c:v>
                </c:pt>
                <c:pt idx="5">
                  <c:v>0.75</c:v>
                </c:pt>
                <c:pt idx="6">
                  <c:v>0.75</c:v>
                </c:pt>
                <c:pt idx="7">
                  <c:v>0.82</c:v>
                </c:pt>
                <c:pt idx="8">
                  <c:v>0.86</c:v>
                </c:pt>
                <c:pt idx="9">
                  <c:v>0.87</c:v>
                </c:pt>
                <c:pt idx="10">
                  <c:v>0.91</c:v>
                </c:pt>
                <c:pt idx="11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0-4ABF-B9E2-100F2EA5651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risk_proportions!$X$17:$X$28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1.4999999999999999E-2</c:v>
                </c:pt>
                <c:pt idx="3">
                  <c:v>0.26</c:v>
                </c:pt>
                <c:pt idx="4">
                  <c:v>0.33</c:v>
                </c:pt>
                <c:pt idx="5">
                  <c:v>0.22</c:v>
                </c:pt>
                <c:pt idx="6">
                  <c:v>0.22</c:v>
                </c:pt>
                <c:pt idx="7">
                  <c:v>0.15</c:v>
                </c:pt>
                <c:pt idx="8">
                  <c:v>0.11</c:v>
                </c:pt>
                <c:pt idx="9">
                  <c:v>0.1</c:v>
                </c:pt>
                <c:pt idx="10">
                  <c:v>7.0000000000000007E-2</c:v>
                </c:pt>
                <c:pt idx="11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0-4ABF-B9E2-100F2EA5651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risk_proportions!$Y$17:$Y$28</c:f>
              <c:numCache>
                <c:formatCode>General</c:formatCode>
                <c:ptCount val="12"/>
                <c:pt idx="0">
                  <c:v>1.0000000000000018E-3</c:v>
                </c:pt>
                <c:pt idx="1">
                  <c:v>1.0000000000000018E-3</c:v>
                </c:pt>
                <c:pt idx="2">
                  <c:v>1.0000000000000023E-2</c:v>
                </c:pt>
                <c:pt idx="3">
                  <c:v>5.9999999999999942E-2</c:v>
                </c:pt>
                <c:pt idx="4">
                  <c:v>2.9999999999999971E-2</c:v>
                </c:pt>
                <c:pt idx="5">
                  <c:v>0.03</c:v>
                </c:pt>
                <c:pt idx="6">
                  <c:v>0.03</c:v>
                </c:pt>
                <c:pt idx="7">
                  <c:v>3.0000000000000054E-2</c:v>
                </c:pt>
                <c:pt idx="8">
                  <c:v>3.0000000000000013E-2</c:v>
                </c:pt>
                <c:pt idx="9">
                  <c:v>0.03</c:v>
                </c:pt>
                <c:pt idx="10">
                  <c:v>1.9999999999999962E-2</c:v>
                </c:pt>
                <c:pt idx="11">
                  <c:v>1.0000000000000023E-2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0-4ABF-B9E2-100F2EA5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268672"/>
        <c:axId val="531269328"/>
      </c:barChart>
      <c:catAx>
        <c:axId val="53126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69328"/>
        <c:crosses val="autoZero"/>
        <c:auto val="1"/>
        <c:lblAlgn val="ctr"/>
        <c:lblOffset val="100"/>
        <c:noMultiLvlLbl val="0"/>
      </c:catAx>
      <c:valAx>
        <c:axId val="531269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29</xdr:row>
      <xdr:rowOff>171455</xdr:rowOff>
    </xdr:from>
    <xdr:to>
      <xdr:col>12</xdr:col>
      <xdr:colOff>266700</xdr:colOff>
      <xdr:row>45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14</xdr:row>
      <xdr:rowOff>5</xdr:rowOff>
    </xdr:from>
    <xdr:to>
      <xdr:col>18</xdr:col>
      <xdr:colOff>381000</xdr:colOff>
      <xdr:row>30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14</xdr:row>
      <xdr:rowOff>5</xdr:rowOff>
    </xdr:from>
    <xdr:to>
      <xdr:col>29</xdr:col>
      <xdr:colOff>352425</xdr:colOff>
      <xdr:row>30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142876</xdr:rowOff>
    </xdr:from>
    <xdr:to>
      <xdr:col>14</xdr:col>
      <xdr:colOff>123825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142876</xdr:rowOff>
    </xdr:from>
    <xdr:to>
      <xdr:col>15</xdr:col>
      <xdr:colOff>600075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29</xdr:row>
      <xdr:rowOff>171455</xdr:rowOff>
    </xdr:from>
    <xdr:to>
      <xdr:col>12</xdr:col>
      <xdr:colOff>266700</xdr:colOff>
      <xdr:row>45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EAD00-54B0-4C05-9F6A-58CC35C29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29</xdr:row>
      <xdr:rowOff>171455</xdr:rowOff>
    </xdr:from>
    <xdr:to>
      <xdr:col>12</xdr:col>
      <xdr:colOff>266700</xdr:colOff>
      <xdr:row>45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3B02E-5BCC-4B58-9D86-CD4EFA4AA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5</xdr:row>
      <xdr:rowOff>76200</xdr:rowOff>
    </xdr:from>
    <xdr:to>
      <xdr:col>19</xdr:col>
      <xdr:colOff>361950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4</xdr:row>
      <xdr:rowOff>123825</xdr:rowOff>
    </xdr:from>
    <xdr:to>
      <xdr:col>14</xdr:col>
      <xdr:colOff>561974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8195" name="AutoShape 3" descr="http://127.0.0.1:23078/grid_resource/datatables/images/clear_filter.png">
          <a:extLst>
            <a:ext uri="{FF2B5EF4-FFF2-40B4-BE49-F238E27FC236}">
              <a16:creationId xmlns:a16="http://schemas.microsoft.com/office/drawing/2014/main" id="{00000000-0008-0000-1000-0000032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79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8196" name="AutoShape 4" descr="http://127.0.0.1:23078/grid_resource/datatables/images/clear_filter.png">
          <a:extLst>
            <a:ext uri="{FF2B5EF4-FFF2-40B4-BE49-F238E27FC236}">
              <a16:creationId xmlns:a16="http://schemas.microsoft.com/office/drawing/2014/main" id="{00000000-0008-0000-1000-0000042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79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114300</xdr:rowOff>
    </xdr:to>
    <xdr:sp macro="" textlink="">
      <xdr:nvSpPr>
        <xdr:cNvPr id="8197" name="AutoShape 5" descr="http://127.0.0.1:23078/grid_resource/datatables/images/clear_filter.png">
          <a:extLst>
            <a:ext uri="{FF2B5EF4-FFF2-40B4-BE49-F238E27FC236}">
              <a16:creationId xmlns:a16="http://schemas.microsoft.com/office/drawing/2014/main" id="{00000000-0008-0000-1000-0000052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114300</xdr:rowOff>
    </xdr:to>
    <xdr:sp macro="" textlink="">
      <xdr:nvSpPr>
        <xdr:cNvPr id="8198" name="AutoShape 6" descr="http://127.0.0.1:23078/grid_resource/datatables/images/clear_filter.png">
          <a:extLst>
            <a:ext uri="{FF2B5EF4-FFF2-40B4-BE49-F238E27FC236}">
              <a16:creationId xmlns:a16="http://schemas.microsoft.com/office/drawing/2014/main" id="{00000000-0008-0000-1000-0000062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114300</xdr:rowOff>
    </xdr:to>
    <xdr:sp macro="" textlink="">
      <xdr:nvSpPr>
        <xdr:cNvPr id="8199" name="AutoShape 7" descr="http://127.0.0.1:23078/grid_resource/datatables/images/clear_filter.png">
          <a:extLst>
            <a:ext uri="{FF2B5EF4-FFF2-40B4-BE49-F238E27FC236}">
              <a16:creationId xmlns:a16="http://schemas.microsoft.com/office/drawing/2014/main" id="{00000000-0008-0000-1000-0000072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99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114300</xdr:rowOff>
    </xdr:to>
    <xdr:sp macro="" textlink="">
      <xdr:nvSpPr>
        <xdr:cNvPr id="8200" name="AutoShape 8" descr="http://127.0.0.1:23078/grid_resource/datatables/images/clear_filter.png">
          <a:extLst>
            <a:ext uri="{FF2B5EF4-FFF2-40B4-BE49-F238E27FC236}">
              <a16:creationId xmlns:a16="http://schemas.microsoft.com/office/drawing/2014/main" id="{00000000-0008-0000-1000-0000082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99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114300</xdr:rowOff>
    </xdr:to>
    <xdr:sp macro="" textlink="">
      <xdr:nvSpPr>
        <xdr:cNvPr id="8201" name="AutoShape 9" descr="http://127.0.0.1:23078/grid_resource/datatables/images/clear_filter.png">
          <a:extLst>
            <a:ext uri="{FF2B5EF4-FFF2-40B4-BE49-F238E27FC236}">
              <a16:creationId xmlns:a16="http://schemas.microsoft.com/office/drawing/2014/main" id="{00000000-0008-0000-1000-0000092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114300</xdr:rowOff>
    </xdr:to>
    <xdr:sp macro="" textlink="">
      <xdr:nvSpPr>
        <xdr:cNvPr id="8202" name="AutoShape 10" descr="http://127.0.0.1:23078/grid_resource/datatables/images/clear_filter.png">
          <a:extLst>
            <a:ext uri="{FF2B5EF4-FFF2-40B4-BE49-F238E27FC236}">
              <a16:creationId xmlns:a16="http://schemas.microsoft.com/office/drawing/2014/main" id="{00000000-0008-0000-1000-00000A2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12" name="AutoShape 9" descr="http://127.0.0.1:23078/grid_resource/datatables/images/clear_filter.png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13" name="AutoShape 10" descr="http://127.0.0.1:23078/grid_resource/datatables/images/clear_filter.png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13</xdr:col>
      <xdr:colOff>66675</xdr:colOff>
      <xdr:row>0</xdr:row>
      <xdr:rowOff>19056</xdr:rowOff>
    </xdr:from>
    <xdr:to>
      <xdr:col>20</xdr:col>
      <xdr:colOff>371475</xdr:colOff>
      <xdr:row>14</xdr:row>
      <xdr:rowOff>85731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14</xdr:row>
      <xdr:rowOff>152400</xdr:rowOff>
    </xdr:from>
    <xdr:to>
      <xdr:col>20</xdr:col>
      <xdr:colOff>342900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19050</xdr:colOff>
      <xdr:row>0</xdr:row>
      <xdr:rowOff>0</xdr:rowOff>
    </xdr:from>
    <xdr:to>
      <xdr:col>32</xdr:col>
      <xdr:colOff>323850</xdr:colOff>
      <xdr:row>14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28575</xdr:colOff>
      <xdr:row>15</xdr:row>
      <xdr:rowOff>9525</xdr:rowOff>
    </xdr:from>
    <xdr:to>
      <xdr:col>32</xdr:col>
      <xdr:colOff>333375</xdr:colOff>
      <xdr:row>29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19056</xdr:rowOff>
    </xdr:from>
    <xdr:to>
      <xdr:col>13</xdr:col>
      <xdr:colOff>0</xdr:colOff>
      <xdr:row>16</xdr:row>
      <xdr:rowOff>85731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152400</xdr:rowOff>
    </xdr:from>
    <xdr:to>
      <xdr:col>13</xdr:col>
      <xdr:colOff>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2</xdr:row>
      <xdr:rowOff>19050</xdr:rowOff>
    </xdr:from>
    <xdr:to>
      <xdr:col>20</xdr:col>
      <xdr:colOff>0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17</xdr:row>
      <xdr:rowOff>0</xdr:rowOff>
    </xdr:from>
    <xdr:to>
      <xdr:col>20</xdr:col>
      <xdr:colOff>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142875</xdr:rowOff>
    </xdr:from>
    <xdr:to>
      <xdr:col>18</xdr:col>
      <xdr:colOff>219075</xdr:colOff>
      <xdr:row>17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142874</xdr:rowOff>
    </xdr:from>
    <xdr:to>
      <xdr:col>19</xdr:col>
      <xdr:colOff>219075</xdr:colOff>
      <xdr:row>11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naids.org/en/regionscountries/countries/kenya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unaids.org/en/regionscountries/countries/keny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unaids.org/en/regionscountries/countries/keny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CC"/>
  </sheetPr>
  <dimension ref="A1:B44"/>
  <sheetViews>
    <sheetView tabSelected="1" workbookViewId="0">
      <pane ySplit="7" topLeftCell="A8" activePane="bottomLeft" state="frozen"/>
      <selection pane="bottomLeft" activeCell="A7" sqref="A7"/>
    </sheetView>
  </sheetViews>
  <sheetFormatPr defaultRowHeight="14.4"/>
  <cols>
    <col min="1" max="1" width="12.6640625" customWidth="1"/>
    <col min="2" max="2" width="56.44140625" bestFit="1" customWidth="1"/>
  </cols>
  <sheetData>
    <row r="1" spans="1:2">
      <c r="A1" s="9" t="s">
        <v>153</v>
      </c>
    </row>
    <row r="2" spans="1:2">
      <c r="A2" s="55" t="s">
        <v>147</v>
      </c>
      <c r="B2" t="s">
        <v>245</v>
      </c>
    </row>
    <row r="3" spans="1:2">
      <c r="A3" s="144" t="s">
        <v>280</v>
      </c>
      <c r="B3" t="s">
        <v>273</v>
      </c>
    </row>
    <row r="4" spans="1:2">
      <c r="A4" s="4" t="s">
        <v>148</v>
      </c>
      <c r="B4" t="s">
        <v>151</v>
      </c>
    </row>
    <row r="5" spans="1:2">
      <c r="A5" t="s">
        <v>149</v>
      </c>
      <c r="B5" t="s">
        <v>152</v>
      </c>
    </row>
    <row r="6" spans="1:2">
      <c r="A6" s="7" t="s">
        <v>150</v>
      </c>
      <c r="B6" t="s">
        <v>354</v>
      </c>
    </row>
    <row r="8" spans="1:2">
      <c r="A8" s="9" t="s">
        <v>95</v>
      </c>
    </row>
    <row r="9" spans="1:2" ht="8.25" customHeight="1"/>
    <row r="10" spans="1:2">
      <c r="A10" s="32" t="s">
        <v>86</v>
      </c>
      <c r="B10" s="7"/>
    </row>
    <row r="11" spans="1:2">
      <c r="A11" s="32" t="s">
        <v>85</v>
      </c>
      <c r="B11" s="7"/>
    </row>
    <row r="12" spans="1:2">
      <c r="A12" s="32" t="s">
        <v>84</v>
      </c>
      <c r="B12" s="7"/>
    </row>
    <row r="13" spans="1:2">
      <c r="A13" s="54" t="s">
        <v>99</v>
      </c>
      <c r="B13" s="11"/>
    </row>
    <row r="14" spans="1:2">
      <c r="A14" s="54" t="s">
        <v>102</v>
      </c>
      <c r="B14" s="11"/>
    </row>
    <row r="15" spans="1:2">
      <c r="A15" s="54" t="s">
        <v>96</v>
      </c>
      <c r="B15" s="7"/>
    </row>
    <row r="16" spans="1:2">
      <c r="A16" s="32" t="s">
        <v>353</v>
      </c>
      <c r="B16" s="7"/>
    </row>
    <row r="17" spans="1:2">
      <c r="A17" s="32" t="s">
        <v>275</v>
      </c>
      <c r="B17" s="7"/>
    </row>
    <row r="18" spans="1:2">
      <c r="A18" s="54" t="s">
        <v>98</v>
      </c>
      <c r="B18" s="7"/>
    </row>
    <row r="19" spans="1:2">
      <c r="A19" s="32" t="s">
        <v>309</v>
      </c>
      <c r="B19" s="7"/>
    </row>
    <row r="20" spans="1:2">
      <c r="A20" s="54" t="s">
        <v>100</v>
      </c>
      <c r="B20" s="7"/>
    </row>
    <row r="21" spans="1:2">
      <c r="A21" s="32" t="s">
        <v>180</v>
      </c>
      <c r="B21" s="11"/>
    </row>
    <row r="22" spans="1:2">
      <c r="A22" s="54" t="s">
        <v>101</v>
      </c>
      <c r="B22" s="7"/>
    </row>
    <row r="23" spans="1:2">
      <c r="A23" s="32" t="s">
        <v>145</v>
      </c>
      <c r="B23" s="92"/>
    </row>
    <row r="24" spans="1:2">
      <c r="A24" t="s">
        <v>270</v>
      </c>
      <c r="B24" s="13"/>
    </row>
    <row r="25" spans="1:2">
      <c r="A25" s="54" t="s">
        <v>103</v>
      </c>
      <c r="B25" s="7"/>
    </row>
    <row r="26" spans="1:2">
      <c r="A26" s="54" t="s">
        <v>272</v>
      </c>
      <c r="B26" s="7"/>
    </row>
    <row r="27" spans="1:2">
      <c r="A27" t="s">
        <v>271</v>
      </c>
      <c r="B27" s="7"/>
    </row>
    <row r="28" spans="1:2">
      <c r="A28" s="32" t="s">
        <v>83</v>
      </c>
      <c r="B28" s="7"/>
    </row>
    <row r="29" spans="1:2">
      <c r="A29" s="32" t="s">
        <v>82</v>
      </c>
      <c r="B29" s="7"/>
    </row>
    <row r="30" spans="1:2">
      <c r="A30" s="13" t="s">
        <v>118</v>
      </c>
      <c r="B30" s="11"/>
    </row>
    <row r="31" spans="1:2">
      <c r="A31" s="32" t="s">
        <v>144</v>
      </c>
      <c r="B31" s="7"/>
    </row>
    <row r="32" spans="1:2">
      <c r="A32" s="32" t="s">
        <v>323</v>
      </c>
      <c r="B32" s="11"/>
    </row>
    <row r="33" spans="1:2">
      <c r="A33" t="s">
        <v>244</v>
      </c>
      <c r="B33" s="7"/>
    </row>
    <row r="34" spans="1:2">
      <c r="A34" s="54" t="s">
        <v>156</v>
      </c>
      <c r="B34" s="7"/>
    </row>
    <row r="35" spans="1:2">
      <c r="A35" s="54" t="s">
        <v>97</v>
      </c>
      <c r="B35" s="7"/>
    </row>
    <row r="36" spans="1:2">
      <c r="A36" t="s">
        <v>251</v>
      </c>
      <c r="B36" s="11"/>
    </row>
    <row r="37" spans="1:2">
      <c r="A37" t="s">
        <v>360</v>
      </c>
    </row>
    <row r="38" spans="1:2">
      <c r="A38" t="s">
        <v>257</v>
      </c>
      <c r="B38" s="44"/>
    </row>
    <row r="39" spans="1:2">
      <c r="A39" s="32" t="s">
        <v>119</v>
      </c>
      <c r="B39" s="7"/>
    </row>
    <row r="40" spans="1:2">
      <c r="A40" t="s">
        <v>369</v>
      </c>
    </row>
    <row r="41" spans="1:2">
      <c r="A41" s="32" t="s">
        <v>207</v>
      </c>
      <c r="B41" s="13"/>
    </row>
    <row r="42" spans="1:2">
      <c r="A42" s="54" t="s">
        <v>104</v>
      </c>
      <c r="B42" s="13"/>
    </row>
    <row r="43" spans="1:2">
      <c r="A43" s="46" t="s">
        <v>370</v>
      </c>
    </row>
    <row r="44" spans="1:2">
      <c r="A44" t="s">
        <v>146</v>
      </c>
    </row>
  </sheetData>
  <sortState xmlns:xlrd2="http://schemas.microsoft.com/office/spreadsheetml/2017/richdata2" ref="A10:A43">
    <sortCondition ref="A10:A4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CC66"/>
  </sheetPr>
  <dimension ref="A1:F13"/>
  <sheetViews>
    <sheetView workbookViewId="0"/>
  </sheetViews>
  <sheetFormatPr defaultRowHeight="14.4"/>
  <cols>
    <col min="7" max="7" width="9.44140625" bestFit="1" customWidth="1"/>
    <col min="13" max="13" width="13.33203125" bestFit="1" customWidth="1"/>
  </cols>
  <sheetData>
    <row r="1" spans="1:6">
      <c r="A1" s="15" t="s">
        <v>7</v>
      </c>
      <c r="B1" s="15" t="s">
        <v>17</v>
      </c>
      <c r="D1" t="s">
        <v>61</v>
      </c>
    </row>
    <row r="2" spans="1:6">
      <c r="A2" s="4">
        <v>1993</v>
      </c>
      <c r="B2" s="4">
        <v>0.255</v>
      </c>
      <c r="D2" s="7" t="s">
        <v>22</v>
      </c>
    </row>
    <row r="3" spans="1:6">
      <c r="A3" s="4">
        <v>2003</v>
      </c>
      <c r="B3" s="4">
        <v>0.255</v>
      </c>
      <c r="D3" s="7" t="s">
        <v>78</v>
      </c>
    </row>
    <row r="4" spans="1:6">
      <c r="A4" s="4">
        <v>2009</v>
      </c>
      <c r="B4" s="4">
        <v>0.24</v>
      </c>
      <c r="D4" s="7" t="s">
        <v>207</v>
      </c>
    </row>
    <row r="5" spans="1:6">
      <c r="A5" s="4">
        <v>2014</v>
      </c>
      <c r="B5" s="4">
        <v>0.17</v>
      </c>
    </row>
    <row r="7" spans="1:6">
      <c r="D7" s="3"/>
      <c r="E7" s="43"/>
      <c r="F7" s="88"/>
    </row>
    <row r="8" spans="1:6">
      <c r="E8" s="17"/>
      <c r="F8" s="88"/>
    </row>
    <row r="9" spans="1:6">
      <c r="E9" s="17"/>
      <c r="F9" s="88"/>
    </row>
    <row r="10" spans="1:6">
      <c r="E10" s="17"/>
      <c r="F10" s="88"/>
    </row>
    <row r="11" spans="1:6">
      <c r="E11" s="17"/>
      <c r="F11" s="88"/>
    </row>
    <row r="12" spans="1:6">
      <c r="E12" s="17"/>
      <c r="F12" s="88"/>
    </row>
    <row r="13" spans="1:6">
      <c r="E13" s="17"/>
      <c r="F13" s="8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499984740745262"/>
  </sheetPr>
  <dimension ref="A1:N97"/>
  <sheetViews>
    <sheetView workbookViewId="0">
      <selection activeCell="G2" sqref="G2"/>
    </sheetView>
  </sheetViews>
  <sheetFormatPr defaultRowHeight="14.4"/>
  <cols>
    <col min="6" max="6" width="10.44140625" customWidth="1"/>
    <col min="7" max="7" width="12.6640625" customWidth="1"/>
    <col min="8" max="9" width="17" customWidth="1"/>
    <col min="10" max="14" width="13.109375" customWidth="1"/>
  </cols>
  <sheetData>
    <row r="1" spans="1:14">
      <c r="A1" s="119" t="s">
        <v>7</v>
      </c>
      <c r="B1" s="15" t="s">
        <v>1</v>
      </c>
      <c r="C1" s="15" t="s">
        <v>0</v>
      </c>
      <c r="D1" s="15" t="s">
        <v>260</v>
      </c>
      <c r="F1" s="7" t="s">
        <v>258</v>
      </c>
    </row>
    <row r="2" spans="1:14">
      <c r="A2" s="4">
        <v>1979</v>
      </c>
      <c r="B2" s="4">
        <v>0</v>
      </c>
      <c r="C2" s="4">
        <v>1</v>
      </c>
      <c r="D2" s="117">
        <f>$F$2*INDEX($G$8:$N$19,MATCH(C2,$E$8:$E$19,0),MATCH(A2,$G$20:$N$20,0)) + 1*(1-INDEX($G$8:$N$19,MATCH(C2,$E$8:$E$19,0),MATCH(A2,$G$20:$N$20,0)))</f>
        <v>1</v>
      </c>
      <c r="F2" s="9">
        <v>2.76</v>
      </c>
      <c r="G2" s="9" t="s">
        <v>261</v>
      </c>
    </row>
    <row r="3" spans="1:14" ht="15.75" customHeight="1">
      <c r="A3" s="4">
        <v>1979</v>
      </c>
      <c r="B3" s="4">
        <v>0</v>
      </c>
      <c r="C3" s="4">
        <v>2</v>
      </c>
      <c r="D3" s="117">
        <f t="shared" ref="D3:D13" si="0">$F$2*INDEX($G$8:$N$19,MATCH(C3,$E$8:$E$19,0),MATCH(A3,$G$20:$N$20,0)) + 1*(1-INDEX($G$8:$N$19,MATCH(C3,$E$8:$E$19,0),MATCH(A3,$G$20:$N$20,0)))</f>
        <v>1</v>
      </c>
    </row>
    <row r="4" spans="1:14" ht="15" thickBot="1">
      <c r="A4" s="4">
        <v>1979</v>
      </c>
      <c r="B4" s="4">
        <v>0</v>
      </c>
      <c r="C4" s="4">
        <v>3</v>
      </c>
      <c r="D4" s="117">
        <f t="shared" si="0"/>
        <v>1</v>
      </c>
      <c r="F4" s="7" t="s">
        <v>259</v>
      </c>
    </row>
    <row r="5" spans="1:14" ht="15" thickBot="1">
      <c r="A5" s="4">
        <v>1979</v>
      </c>
      <c r="B5" s="4">
        <v>0</v>
      </c>
      <c r="C5" s="4">
        <v>4</v>
      </c>
      <c r="D5" s="117">
        <f t="shared" si="0"/>
        <v>1.2956799999999999</v>
      </c>
      <c r="F5" s="74" t="s">
        <v>177</v>
      </c>
      <c r="G5" s="52" t="s">
        <v>154</v>
      </c>
      <c r="H5" s="52"/>
      <c r="I5" s="52"/>
      <c r="J5" s="52"/>
      <c r="K5" s="52"/>
      <c r="L5" s="52"/>
      <c r="M5" s="52"/>
      <c r="N5" s="52"/>
    </row>
    <row r="6" spans="1:14">
      <c r="A6" s="4">
        <v>1979</v>
      </c>
      <c r="B6" s="4">
        <v>0</v>
      </c>
      <c r="C6" s="4">
        <v>5</v>
      </c>
      <c r="D6" s="117">
        <f t="shared" si="0"/>
        <v>1.6019199999999998</v>
      </c>
      <c r="F6" s="49" t="s">
        <v>178</v>
      </c>
      <c r="G6" s="57" t="s">
        <v>162</v>
      </c>
      <c r="H6" s="57" t="s">
        <v>164</v>
      </c>
      <c r="I6" s="50" t="s">
        <v>166</v>
      </c>
      <c r="J6" s="57" t="s">
        <v>168</v>
      </c>
      <c r="K6" s="57" t="s">
        <v>175</v>
      </c>
      <c r="L6" s="57" t="s">
        <v>106</v>
      </c>
      <c r="M6" s="49" t="s">
        <v>170</v>
      </c>
      <c r="N6" s="49" t="s">
        <v>172</v>
      </c>
    </row>
    <row r="7" spans="1:14" ht="15" thickBot="1">
      <c r="A7" s="4">
        <v>1979</v>
      </c>
      <c r="B7" s="4">
        <v>0</v>
      </c>
      <c r="C7" s="4">
        <v>6</v>
      </c>
      <c r="D7" s="117">
        <f t="shared" si="0"/>
        <v>1.62832</v>
      </c>
      <c r="F7" s="59" t="s">
        <v>179</v>
      </c>
      <c r="G7" s="56" t="s">
        <v>163</v>
      </c>
      <c r="H7" s="56" t="s">
        <v>165</v>
      </c>
      <c r="I7" s="56" t="s">
        <v>167</v>
      </c>
      <c r="J7" s="56" t="s">
        <v>174</v>
      </c>
      <c r="K7" s="56">
        <v>1999</v>
      </c>
      <c r="L7" s="56" t="s">
        <v>169</v>
      </c>
      <c r="M7" s="60" t="s">
        <v>171</v>
      </c>
      <c r="N7" s="60" t="s">
        <v>173</v>
      </c>
    </row>
    <row r="8" spans="1:14">
      <c r="A8" s="4">
        <v>1979</v>
      </c>
      <c r="B8" s="4">
        <v>0</v>
      </c>
      <c r="C8" s="4">
        <v>7</v>
      </c>
      <c r="D8" s="117">
        <f t="shared" si="0"/>
        <v>1.5156799999999999</v>
      </c>
      <c r="E8" s="4">
        <v>1</v>
      </c>
      <c r="F8" s="48" t="s">
        <v>62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6">
        <v>0</v>
      </c>
      <c r="M8" s="66">
        <v>0</v>
      </c>
      <c r="N8" s="66">
        <v>0</v>
      </c>
    </row>
    <row r="9" spans="1:14" ht="15.75" customHeight="1">
      <c r="A9" s="4">
        <v>1979</v>
      </c>
      <c r="B9" s="4">
        <v>0</v>
      </c>
      <c r="C9" s="4">
        <v>8</v>
      </c>
      <c r="D9" s="117">
        <f t="shared" si="0"/>
        <v>1.4206399999999999</v>
      </c>
      <c r="E9" s="4">
        <v>2</v>
      </c>
      <c r="F9" s="50" t="s">
        <v>131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</row>
    <row r="10" spans="1:14">
      <c r="A10" s="4">
        <v>1979</v>
      </c>
      <c r="B10" s="4">
        <v>0</v>
      </c>
      <c r="C10" s="4">
        <v>9</v>
      </c>
      <c r="D10" s="117">
        <f t="shared" si="0"/>
        <v>1.2551999999999999</v>
      </c>
      <c r="E10" s="4">
        <v>3</v>
      </c>
      <c r="F10" s="48" t="s">
        <v>132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</row>
    <row r="11" spans="1:14">
      <c r="A11" s="4">
        <v>1979</v>
      </c>
      <c r="B11" s="4">
        <v>0</v>
      </c>
      <c r="C11" s="4">
        <v>10</v>
      </c>
      <c r="D11" s="117">
        <f t="shared" si="0"/>
        <v>1.1038399999999999</v>
      </c>
      <c r="E11" s="4">
        <v>4</v>
      </c>
      <c r="F11" s="50" t="s">
        <v>133</v>
      </c>
      <c r="G11" s="63">
        <v>0.16800000000000001</v>
      </c>
      <c r="H11" s="63">
        <v>0.152</v>
      </c>
      <c r="I11" s="63">
        <v>0.11</v>
      </c>
      <c r="J11" s="63">
        <v>0.111</v>
      </c>
      <c r="K11" s="63">
        <v>0.14199999999999999</v>
      </c>
      <c r="L11" s="63">
        <v>0.114</v>
      </c>
      <c r="M11" s="63">
        <v>0.10299999999999999</v>
      </c>
      <c r="N11" s="63">
        <v>9.6000000000000002E-2</v>
      </c>
    </row>
    <row r="12" spans="1:14">
      <c r="A12" s="4">
        <v>1979</v>
      </c>
      <c r="B12" s="4">
        <v>0</v>
      </c>
      <c r="C12" s="4">
        <v>11</v>
      </c>
      <c r="D12" s="117">
        <f t="shared" si="0"/>
        <v>1</v>
      </c>
      <c r="E12" s="4">
        <v>5</v>
      </c>
      <c r="F12" s="48" t="s">
        <v>134</v>
      </c>
      <c r="G12" s="64">
        <v>0.34200000000000003</v>
      </c>
      <c r="H12" s="64">
        <v>0.314</v>
      </c>
      <c r="I12" s="64">
        <v>0.25700000000000001</v>
      </c>
      <c r="J12" s="64">
        <v>0.248</v>
      </c>
      <c r="K12" s="64">
        <v>0.254</v>
      </c>
      <c r="L12" s="64">
        <v>0.24299999999999999</v>
      </c>
      <c r="M12" s="64">
        <v>0.23799999999999999</v>
      </c>
      <c r="N12" s="64">
        <v>0.20599999999999999</v>
      </c>
    </row>
    <row r="13" spans="1:14">
      <c r="A13" s="4">
        <v>1979</v>
      </c>
      <c r="B13" s="4">
        <v>0</v>
      </c>
      <c r="C13" s="4">
        <v>12</v>
      </c>
      <c r="D13" s="117">
        <f t="shared" si="0"/>
        <v>1</v>
      </c>
      <c r="E13" s="4">
        <v>6</v>
      </c>
      <c r="F13" s="50" t="s">
        <v>135</v>
      </c>
      <c r="G13" s="63">
        <v>0.35699999999999998</v>
      </c>
      <c r="H13" s="63">
        <v>0.30299999999999999</v>
      </c>
      <c r="I13" s="63">
        <v>0.24099999999999999</v>
      </c>
      <c r="J13" s="63">
        <v>0.218</v>
      </c>
      <c r="K13" s="63">
        <v>0.23599999999999999</v>
      </c>
      <c r="L13" s="63">
        <v>0.23100000000000001</v>
      </c>
      <c r="M13" s="63">
        <v>0.216</v>
      </c>
      <c r="N13" s="63">
        <v>0.183</v>
      </c>
    </row>
    <row r="14" spans="1:14">
      <c r="A14" s="4">
        <v>1986</v>
      </c>
      <c r="B14" s="4">
        <v>0</v>
      </c>
      <c r="C14" s="4">
        <v>1</v>
      </c>
      <c r="D14" s="117">
        <f>$F$2*INDEX($G$8:$N$19,MATCH(C14,$E$8:$E$19,0),MATCH(A14,$G$20:$N$20,0)) + 1*(1-INDEX($G$8:$N$19,MATCH(C14,$E$8:$E$19,0),MATCH(A14,$G$20:$N$20,0)))</f>
        <v>1</v>
      </c>
      <c r="E14" s="4">
        <v>7</v>
      </c>
      <c r="F14" s="48" t="s">
        <v>136</v>
      </c>
      <c r="G14" s="64">
        <v>0.29299999999999998</v>
      </c>
      <c r="H14" s="64">
        <v>0.255</v>
      </c>
      <c r="I14" s="64">
        <v>0.19700000000000001</v>
      </c>
      <c r="J14" s="64">
        <v>0.188</v>
      </c>
      <c r="K14" s="64">
        <v>0.185</v>
      </c>
      <c r="L14" s="64">
        <v>0.19600000000000001</v>
      </c>
      <c r="M14" s="64">
        <v>0.17499999999999999</v>
      </c>
      <c r="N14" s="64">
        <v>0.14799999999999999</v>
      </c>
    </row>
    <row r="15" spans="1:14">
      <c r="A15" s="4">
        <v>1986</v>
      </c>
      <c r="B15" s="4">
        <v>0</v>
      </c>
      <c r="C15" s="4">
        <v>2</v>
      </c>
      <c r="D15" s="117">
        <f t="shared" ref="D15:D25" si="1">$F$2*INDEX($G$8:$N$19,MATCH(C15,$E$8:$E$19,0),MATCH(A15,$G$20:$N$20,0)) + 1*(1-INDEX($G$8:$N$19,MATCH(C15,$E$8:$E$19,0),MATCH(A15,$G$20:$N$20,0)))</f>
        <v>1</v>
      </c>
      <c r="E15" s="4">
        <v>8</v>
      </c>
      <c r="F15" s="50" t="s">
        <v>137</v>
      </c>
      <c r="G15" s="63">
        <v>0.23899999999999999</v>
      </c>
      <c r="H15" s="63">
        <v>0.183</v>
      </c>
      <c r="I15" s="63">
        <v>0.154</v>
      </c>
      <c r="J15" s="63">
        <v>0.109</v>
      </c>
      <c r="K15" s="63">
        <v>0.127</v>
      </c>
      <c r="L15" s="63">
        <v>0.123</v>
      </c>
      <c r="M15" s="63">
        <v>0.11799999999999999</v>
      </c>
      <c r="N15" s="63">
        <v>0.1</v>
      </c>
    </row>
    <row r="16" spans="1:14">
      <c r="A16" s="4">
        <v>1986</v>
      </c>
      <c r="B16" s="4">
        <v>0</v>
      </c>
      <c r="C16" s="4">
        <v>3</v>
      </c>
      <c r="D16" s="117">
        <f t="shared" si="1"/>
        <v>1</v>
      </c>
      <c r="E16" s="4">
        <v>9</v>
      </c>
      <c r="F16" s="48" t="s">
        <v>138</v>
      </c>
      <c r="G16" s="64">
        <v>0.14499999999999999</v>
      </c>
      <c r="H16" s="64">
        <v>9.9000000000000005E-2</v>
      </c>
      <c r="I16" s="64">
        <v>7.0000000000000007E-2</v>
      </c>
      <c r="J16" s="64">
        <v>5.0999999999999997E-2</v>
      </c>
      <c r="K16" s="64">
        <v>5.6000000000000001E-2</v>
      </c>
      <c r="L16" s="64">
        <v>5.5E-2</v>
      </c>
      <c r="M16" s="64">
        <v>0.05</v>
      </c>
      <c r="N16" s="64">
        <v>3.7999999999999999E-2</v>
      </c>
    </row>
    <row r="17" spans="1:14">
      <c r="A17" s="4">
        <v>1986</v>
      </c>
      <c r="B17" s="4">
        <v>0</v>
      </c>
      <c r="C17" s="4">
        <v>4</v>
      </c>
      <c r="D17" s="117">
        <f t="shared" si="1"/>
        <v>1.26752</v>
      </c>
      <c r="E17" s="4">
        <v>10</v>
      </c>
      <c r="F17" s="50" t="s">
        <v>139</v>
      </c>
      <c r="G17" s="63">
        <v>5.8999999999999997E-2</v>
      </c>
      <c r="H17" s="63">
        <v>3.5000000000000003E-2</v>
      </c>
      <c r="I17" s="63">
        <v>0.05</v>
      </c>
      <c r="J17" s="63">
        <v>1.6E-2</v>
      </c>
      <c r="K17" s="63">
        <v>7.0000000000000001E-3</v>
      </c>
      <c r="L17" s="63">
        <v>1.4999999999999999E-2</v>
      </c>
      <c r="M17" s="63">
        <v>1.2E-2</v>
      </c>
      <c r="N17" s="63">
        <v>8.9999999999999993E-3</v>
      </c>
    </row>
    <row r="18" spans="1:14">
      <c r="A18" s="4">
        <v>1986</v>
      </c>
      <c r="B18" s="4">
        <v>0</v>
      </c>
      <c r="C18" s="4">
        <v>5</v>
      </c>
      <c r="D18" s="117">
        <f t="shared" si="1"/>
        <v>1.5526399999999998</v>
      </c>
      <c r="E18" s="4">
        <v>11</v>
      </c>
      <c r="F18" s="48" t="s">
        <v>140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</row>
    <row r="19" spans="1:14" ht="15" thickBot="1">
      <c r="A19" s="4">
        <v>1986</v>
      </c>
      <c r="B19" s="4">
        <v>0</v>
      </c>
      <c r="C19" s="4">
        <v>6</v>
      </c>
      <c r="D19" s="117">
        <f t="shared" si="1"/>
        <v>1.53328</v>
      </c>
      <c r="E19" s="4">
        <v>12</v>
      </c>
      <c r="F19" s="51" t="s">
        <v>141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</row>
    <row r="20" spans="1:14">
      <c r="A20" s="4">
        <v>1986</v>
      </c>
      <c r="B20" s="4">
        <v>0</v>
      </c>
      <c r="C20" s="4">
        <v>7</v>
      </c>
      <c r="D20" s="117">
        <f t="shared" si="1"/>
        <v>1.4487999999999999</v>
      </c>
      <c r="F20" s="75" t="s">
        <v>176</v>
      </c>
      <c r="G20" s="76">
        <v>1979</v>
      </c>
      <c r="H20" s="4">
        <v>1986</v>
      </c>
      <c r="I20" s="4">
        <v>1991</v>
      </c>
      <c r="J20" s="4">
        <v>1996</v>
      </c>
      <c r="K20" s="4">
        <v>1999</v>
      </c>
      <c r="L20" s="4">
        <v>2001</v>
      </c>
      <c r="M20" s="4">
        <v>2007</v>
      </c>
      <c r="N20" s="4">
        <v>2012</v>
      </c>
    </row>
    <row r="21" spans="1:14">
      <c r="A21" s="4">
        <v>1986</v>
      </c>
      <c r="B21" s="4">
        <v>0</v>
      </c>
      <c r="C21" s="4">
        <v>8</v>
      </c>
      <c r="D21" s="117">
        <f t="shared" si="1"/>
        <v>1.3220799999999999</v>
      </c>
    </row>
    <row r="22" spans="1:14">
      <c r="A22" s="4">
        <v>1986</v>
      </c>
      <c r="B22" s="4">
        <v>0</v>
      </c>
      <c r="C22" s="4">
        <v>9</v>
      </c>
      <c r="D22" s="117">
        <f t="shared" si="1"/>
        <v>1.17424</v>
      </c>
    </row>
    <row r="23" spans="1:14">
      <c r="A23" s="4">
        <v>1986</v>
      </c>
      <c r="B23" s="4">
        <v>0</v>
      </c>
      <c r="C23" s="4">
        <v>10</v>
      </c>
      <c r="D23" s="117">
        <f t="shared" si="1"/>
        <v>1.0615999999999999</v>
      </c>
    </row>
    <row r="24" spans="1:14">
      <c r="A24" s="4">
        <v>1986</v>
      </c>
      <c r="B24" s="4">
        <v>0</v>
      </c>
      <c r="C24" s="4">
        <v>11</v>
      </c>
      <c r="D24" s="117">
        <f t="shared" si="1"/>
        <v>1</v>
      </c>
    </row>
    <row r="25" spans="1:14">
      <c r="A25" s="4">
        <v>1986</v>
      </c>
      <c r="B25" s="4">
        <v>0</v>
      </c>
      <c r="C25" s="4">
        <v>12</v>
      </c>
      <c r="D25" s="117">
        <f t="shared" si="1"/>
        <v>1</v>
      </c>
    </row>
    <row r="26" spans="1:14">
      <c r="A26" s="4">
        <v>1991</v>
      </c>
      <c r="B26" s="4">
        <v>0</v>
      </c>
      <c r="C26" s="4">
        <v>1</v>
      </c>
      <c r="D26" s="117">
        <f>$F$2*INDEX($G$8:$N$19,MATCH(C26,$E$8:$E$19,0),MATCH(A26,$G$20:$N$20,0)) + 1*(1-INDEX($G$8:$N$19,MATCH(C26,$E$8:$E$19,0),MATCH(A26,$G$20:$N$20,0)))</f>
        <v>1</v>
      </c>
    </row>
    <row r="27" spans="1:14">
      <c r="A27" s="4">
        <v>1991</v>
      </c>
      <c r="B27" s="4">
        <v>0</v>
      </c>
      <c r="C27" s="4">
        <v>2</v>
      </c>
      <c r="D27" s="117">
        <f t="shared" ref="D27:D37" si="2">$F$2*INDEX($G$8:$N$19,MATCH(C27,$E$8:$E$19,0),MATCH(A27,$G$20:$N$20,0)) + 1*(1-INDEX($G$8:$N$19,MATCH(C27,$E$8:$E$19,0),MATCH(A27,$G$20:$N$20,0)))</f>
        <v>1</v>
      </c>
    </row>
    <row r="28" spans="1:14">
      <c r="A28" s="4">
        <v>1991</v>
      </c>
      <c r="B28" s="4">
        <v>0</v>
      </c>
      <c r="C28" s="4">
        <v>3</v>
      </c>
      <c r="D28" s="117">
        <f t="shared" si="2"/>
        <v>1</v>
      </c>
    </row>
    <row r="29" spans="1:14">
      <c r="A29" s="4">
        <v>1991</v>
      </c>
      <c r="B29" s="4">
        <v>0</v>
      </c>
      <c r="C29" s="4">
        <v>4</v>
      </c>
      <c r="D29" s="117">
        <f t="shared" si="2"/>
        <v>1.1936</v>
      </c>
    </row>
    <row r="30" spans="1:14">
      <c r="A30" s="4">
        <v>1991</v>
      </c>
      <c r="B30" s="4">
        <v>0</v>
      </c>
      <c r="C30" s="4">
        <v>5</v>
      </c>
      <c r="D30" s="117">
        <f t="shared" si="2"/>
        <v>1.4523199999999998</v>
      </c>
    </row>
    <row r="31" spans="1:14">
      <c r="A31" s="4">
        <v>1991</v>
      </c>
      <c r="B31" s="4">
        <v>0</v>
      </c>
      <c r="C31" s="4">
        <v>6</v>
      </c>
      <c r="D31" s="117">
        <f t="shared" si="2"/>
        <v>1.4241600000000001</v>
      </c>
    </row>
    <row r="32" spans="1:14">
      <c r="A32" s="4">
        <v>1991</v>
      </c>
      <c r="B32" s="4">
        <v>0</v>
      </c>
      <c r="C32" s="4">
        <v>7</v>
      </c>
      <c r="D32" s="117">
        <f t="shared" si="2"/>
        <v>1.3467199999999999</v>
      </c>
    </row>
    <row r="33" spans="1:4">
      <c r="A33" s="4">
        <v>1991</v>
      </c>
      <c r="B33" s="4">
        <v>0</v>
      </c>
      <c r="C33" s="4">
        <v>8</v>
      </c>
      <c r="D33" s="117">
        <f t="shared" si="2"/>
        <v>1.2710399999999999</v>
      </c>
    </row>
    <row r="34" spans="1:4">
      <c r="A34" s="4">
        <v>1991</v>
      </c>
      <c r="B34" s="4">
        <v>0</v>
      </c>
      <c r="C34" s="4">
        <v>9</v>
      </c>
      <c r="D34" s="117">
        <f t="shared" si="2"/>
        <v>1.1232</v>
      </c>
    </row>
    <row r="35" spans="1:4">
      <c r="A35" s="4">
        <v>1991</v>
      </c>
      <c r="B35" s="4">
        <v>0</v>
      </c>
      <c r="C35" s="4">
        <v>10</v>
      </c>
      <c r="D35" s="117">
        <f t="shared" si="2"/>
        <v>1.0879999999999999</v>
      </c>
    </row>
    <row r="36" spans="1:4">
      <c r="A36" s="4">
        <v>1991</v>
      </c>
      <c r="B36" s="4">
        <v>0</v>
      </c>
      <c r="C36" s="4">
        <v>11</v>
      </c>
      <c r="D36" s="117">
        <f t="shared" si="2"/>
        <v>1</v>
      </c>
    </row>
    <row r="37" spans="1:4">
      <c r="A37" s="4">
        <v>1991</v>
      </c>
      <c r="B37" s="4">
        <v>0</v>
      </c>
      <c r="C37" s="4">
        <v>12</v>
      </c>
      <c r="D37" s="117">
        <f t="shared" si="2"/>
        <v>1</v>
      </c>
    </row>
    <row r="38" spans="1:4">
      <c r="A38" s="4">
        <v>1996</v>
      </c>
      <c r="B38" s="4">
        <v>0</v>
      </c>
      <c r="C38" s="4">
        <v>1</v>
      </c>
      <c r="D38" s="117">
        <f>$F$2*INDEX($G$8:$N$19,MATCH(C38,$E$8:$E$19,0),MATCH(A38,$G$20:$N$20,0)) + 1*(1-INDEX($G$8:$N$19,MATCH(C38,$E$8:$E$19,0),MATCH(A38,$G$20:$N$20,0)))</f>
        <v>1</v>
      </c>
    </row>
    <row r="39" spans="1:4">
      <c r="A39" s="4">
        <v>1996</v>
      </c>
      <c r="B39" s="4">
        <v>0</v>
      </c>
      <c r="C39" s="4">
        <v>2</v>
      </c>
      <c r="D39" s="117">
        <f t="shared" ref="D39:D49" si="3">$F$2*INDEX($G$8:$N$19,MATCH(C39,$E$8:$E$19,0),MATCH(A39,$G$20:$N$20,0)) + 1*(1-INDEX($G$8:$N$19,MATCH(C39,$E$8:$E$19,0),MATCH(A39,$G$20:$N$20,0)))</f>
        <v>1</v>
      </c>
    </row>
    <row r="40" spans="1:4">
      <c r="A40" s="4">
        <v>1996</v>
      </c>
      <c r="B40" s="4">
        <v>0</v>
      </c>
      <c r="C40" s="4">
        <v>3</v>
      </c>
      <c r="D40" s="117">
        <f t="shared" si="3"/>
        <v>1</v>
      </c>
    </row>
    <row r="41" spans="1:4">
      <c r="A41" s="4">
        <v>1996</v>
      </c>
      <c r="B41" s="4">
        <v>0</v>
      </c>
      <c r="C41" s="4">
        <v>4</v>
      </c>
      <c r="D41" s="117">
        <f t="shared" si="3"/>
        <v>1.19536</v>
      </c>
    </row>
    <row r="42" spans="1:4">
      <c r="A42" s="4">
        <v>1996</v>
      </c>
      <c r="B42" s="4">
        <v>0</v>
      </c>
      <c r="C42" s="4">
        <v>5</v>
      </c>
      <c r="D42" s="117">
        <f t="shared" si="3"/>
        <v>1.43648</v>
      </c>
    </row>
    <row r="43" spans="1:4">
      <c r="A43" s="4">
        <v>1996</v>
      </c>
      <c r="B43" s="4">
        <v>0</v>
      </c>
      <c r="C43" s="4">
        <v>6</v>
      </c>
      <c r="D43" s="117">
        <f t="shared" si="3"/>
        <v>1.38368</v>
      </c>
    </row>
    <row r="44" spans="1:4">
      <c r="A44" s="4">
        <v>1996</v>
      </c>
      <c r="B44" s="4">
        <v>0</v>
      </c>
      <c r="C44" s="4">
        <v>7</v>
      </c>
      <c r="D44" s="117">
        <f t="shared" si="3"/>
        <v>1.3308800000000001</v>
      </c>
    </row>
    <row r="45" spans="1:4">
      <c r="A45" s="4">
        <v>1996</v>
      </c>
      <c r="B45" s="4">
        <v>0</v>
      </c>
      <c r="C45" s="4">
        <v>8</v>
      </c>
      <c r="D45" s="117">
        <f t="shared" si="3"/>
        <v>1.19184</v>
      </c>
    </row>
    <row r="46" spans="1:4">
      <c r="A46" s="4">
        <v>1996</v>
      </c>
      <c r="B46" s="4">
        <v>0</v>
      </c>
      <c r="C46" s="4">
        <v>9</v>
      </c>
      <c r="D46" s="117">
        <f t="shared" si="3"/>
        <v>1.0897599999999998</v>
      </c>
    </row>
    <row r="47" spans="1:4">
      <c r="A47" s="4">
        <v>1996</v>
      </c>
      <c r="B47" s="4">
        <v>0</v>
      </c>
      <c r="C47" s="4">
        <v>10</v>
      </c>
      <c r="D47" s="117">
        <f t="shared" si="3"/>
        <v>1.02816</v>
      </c>
    </row>
    <row r="48" spans="1:4">
      <c r="A48" s="4">
        <v>1996</v>
      </c>
      <c r="B48" s="4">
        <v>0</v>
      </c>
      <c r="C48" s="4">
        <v>11</v>
      </c>
      <c r="D48" s="117">
        <f t="shared" si="3"/>
        <v>1</v>
      </c>
    </row>
    <row r="49" spans="1:4">
      <c r="A49" s="4">
        <v>1996</v>
      </c>
      <c r="B49" s="4">
        <v>0</v>
      </c>
      <c r="C49" s="4">
        <v>12</v>
      </c>
      <c r="D49" s="117">
        <f t="shared" si="3"/>
        <v>1</v>
      </c>
    </row>
    <row r="50" spans="1:4">
      <c r="A50" s="4">
        <v>1999</v>
      </c>
      <c r="B50" s="4">
        <v>0</v>
      </c>
      <c r="C50" s="4">
        <v>1</v>
      </c>
      <c r="D50" s="117">
        <f>$F$2*INDEX($G$8:$N$19,MATCH(C50,$E$8:$E$19,0),MATCH(A50,$G$20:$N$20,0)) + 1*(1-INDEX($G$8:$N$19,MATCH(C50,$E$8:$E$19,0),MATCH(A50,$G$20:$N$20,0)))</f>
        <v>1</v>
      </c>
    </row>
    <row r="51" spans="1:4">
      <c r="A51" s="4">
        <v>1999</v>
      </c>
      <c r="B51" s="4">
        <v>0</v>
      </c>
      <c r="C51" s="4">
        <v>2</v>
      </c>
      <c r="D51" s="117">
        <f t="shared" ref="D51:D61" si="4">$F$2*INDEX($G$8:$N$19,MATCH(C51,$E$8:$E$19,0),MATCH(A51,$G$20:$N$20,0)) + 1*(1-INDEX($G$8:$N$19,MATCH(C51,$E$8:$E$19,0),MATCH(A51,$G$20:$N$20,0)))</f>
        <v>1</v>
      </c>
    </row>
    <row r="52" spans="1:4">
      <c r="A52" s="4">
        <v>1999</v>
      </c>
      <c r="B52" s="4">
        <v>0</v>
      </c>
      <c r="C52" s="4">
        <v>3</v>
      </c>
      <c r="D52" s="117">
        <f t="shared" si="4"/>
        <v>1</v>
      </c>
    </row>
    <row r="53" spans="1:4">
      <c r="A53" s="4">
        <v>1999</v>
      </c>
      <c r="B53" s="4">
        <v>0</v>
      </c>
      <c r="C53" s="4">
        <v>4</v>
      </c>
      <c r="D53" s="117">
        <f t="shared" si="4"/>
        <v>1.2499199999999999</v>
      </c>
    </row>
    <row r="54" spans="1:4">
      <c r="A54" s="4">
        <v>1999</v>
      </c>
      <c r="B54" s="4">
        <v>0</v>
      </c>
      <c r="C54" s="4">
        <v>5</v>
      </c>
      <c r="D54" s="117">
        <f t="shared" si="4"/>
        <v>1.4470399999999999</v>
      </c>
    </row>
    <row r="55" spans="1:4">
      <c r="A55" s="4">
        <v>1999</v>
      </c>
      <c r="B55" s="4">
        <v>0</v>
      </c>
      <c r="C55" s="4">
        <v>6</v>
      </c>
      <c r="D55" s="117">
        <f t="shared" si="4"/>
        <v>1.41536</v>
      </c>
    </row>
    <row r="56" spans="1:4">
      <c r="A56" s="4">
        <v>1999</v>
      </c>
      <c r="B56" s="4">
        <v>0</v>
      </c>
      <c r="C56" s="4">
        <v>7</v>
      </c>
      <c r="D56" s="117">
        <f t="shared" si="4"/>
        <v>1.3255999999999999</v>
      </c>
    </row>
    <row r="57" spans="1:4">
      <c r="A57" s="4">
        <v>1999</v>
      </c>
      <c r="B57" s="4">
        <v>0</v>
      </c>
      <c r="C57" s="4">
        <v>8</v>
      </c>
      <c r="D57" s="117">
        <f t="shared" si="4"/>
        <v>1.2235199999999999</v>
      </c>
    </row>
    <row r="58" spans="1:4">
      <c r="A58" s="4">
        <v>1999</v>
      </c>
      <c r="B58" s="4">
        <v>0</v>
      </c>
      <c r="C58" s="4">
        <v>9</v>
      </c>
      <c r="D58" s="117">
        <f t="shared" si="4"/>
        <v>1.09856</v>
      </c>
    </row>
    <row r="59" spans="1:4">
      <c r="A59" s="4">
        <v>1999</v>
      </c>
      <c r="B59" s="4">
        <v>0</v>
      </c>
      <c r="C59" s="4">
        <v>10</v>
      </c>
      <c r="D59" s="117">
        <f t="shared" si="4"/>
        <v>1.0123199999999999</v>
      </c>
    </row>
    <row r="60" spans="1:4">
      <c r="A60" s="4">
        <v>1999</v>
      </c>
      <c r="B60" s="4">
        <v>0</v>
      </c>
      <c r="C60" s="4">
        <v>11</v>
      </c>
      <c r="D60" s="117">
        <f t="shared" si="4"/>
        <v>1</v>
      </c>
    </row>
    <row r="61" spans="1:4">
      <c r="A61" s="4">
        <v>1999</v>
      </c>
      <c r="B61" s="4">
        <v>0</v>
      </c>
      <c r="C61" s="4">
        <v>12</v>
      </c>
      <c r="D61" s="117">
        <f t="shared" si="4"/>
        <v>1</v>
      </c>
    </row>
    <row r="62" spans="1:4">
      <c r="A62" s="4">
        <v>2001</v>
      </c>
      <c r="B62" s="4">
        <v>0</v>
      </c>
      <c r="C62" s="4">
        <v>1</v>
      </c>
      <c r="D62" s="117">
        <f>$F$2*INDEX($G$8:$N$19,MATCH(C62,$E$8:$E$19,0),MATCH(A62,$G$20:$N$20,0)) + 1*(1-INDEX($G$8:$N$19,MATCH(C62,$E$8:$E$19,0),MATCH(A62,$G$20:$N$20,0)))</f>
        <v>1</v>
      </c>
    </row>
    <row r="63" spans="1:4">
      <c r="A63" s="4">
        <v>2001</v>
      </c>
      <c r="B63" s="4">
        <v>0</v>
      </c>
      <c r="C63" s="4">
        <v>2</v>
      </c>
      <c r="D63" s="117">
        <f t="shared" ref="D63:D73" si="5">$F$2*INDEX($G$8:$N$19,MATCH(C63,$E$8:$E$19,0),MATCH(A63,$G$20:$N$20,0)) + 1*(1-INDEX($G$8:$N$19,MATCH(C63,$E$8:$E$19,0),MATCH(A63,$G$20:$N$20,0)))</f>
        <v>1</v>
      </c>
    </row>
    <row r="64" spans="1:4">
      <c r="A64" s="4">
        <v>2001</v>
      </c>
      <c r="B64" s="4">
        <v>0</v>
      </c>
      <c r="C64" s="4">
        <v>3</v>
      </c>
      <c r="D64" s="117">
        <f t="shared" si="5"/>
        <v>1</v>
      </c>
    </row>
    <row r="65" spans="1:4">
      <c r="A65" s="4">
        <v>2001</v>
      </c>
      <c r="B65" s="4">
        <v>0</v>
      </c>
      <c r="C65" s="4">
        <v>4</v>
      </c>
      <c r="D65" s="117">
        <f t="shared" si="5"/>
        <v>1.2006399999999999</v>
      </c>
    </row>
    <row r="66" spans="1:4">
      <c r="A66" s="4">
        <v>2001</v>
      </c>
      <c r="B66" s="4">
        <v>0</v>
      </c>
      <c r="C66" s="4">
        <v>5</v>
      </c>
      <c r="D66" s="117">
        <f t="shared" si="5"/>
        <v>1.4276800000000001</v>
      </c>
    </row>
    <row r="67" spans="1:4">
      <c r="A67" s="4">
        <v>2001</v>
      </c>
      <c r="B67" s="4">
        <v>0</v>
      </c>
      <c r="C67" s="4">
        <v>6</v>
      </c>
      <c r="D67" s="117">
        <f t="shared" si="5"/>
        <v>1.40656</v>
      </c>
    </row>
    <row r="68" spans="1:4">
      <c r="A68" s="4">
        <v>2001</v>
      </c>
      <c r="B68" s="4">
        <v>0</v>
      </c>
      <c r="C68" s="4">
        <v>7</v>
      </c>
      <c r="D68" s="117">
        <f t="shared" si="5"/>
        <v>1.3449599999999999</v>
      </c>
    </row>
    <row r="69" spans="1:4">
      <c r="A69" s="4">
        <v>2001</v>
      </c>
      <c r="B69" s="4">
        <v>0</v>
      </c>
      <c r="C69" s="4">
        <v>8</v>
      </c>
      <c r="D69" s="117">
        <f t="shared" si="5"/>
        <v>1.21648</v>
      </c>
    </row>
    <row r="70" spans="1:4">
      <c r="A70" s="4">
        <v>2001</v>
      </c>
      <c r="B70" s="4">
        <v>0</v>
      </c>
      <c r="C70" s="4">
        <v>9</v>
      </c>
      <c r="D70" s="117">
        <f t="shared" si="5"/>
        <v>1.0968</v>
      </c>
    </row>
    <row r="71" spans="1:4">
      <c r="A71" s="4">
        <v>2001</v>
      </c>
      <c r="B71" s="4">
        <v>0</v>
      </c>
      <c r="C71" s="4">
        <v>10</v>
      </c>
      <c r="D71" s="117">
        <f t="shared" si="5"/>
        <v>1.0264</v>
      </c>
    </row>
    <row r="72" spans="1:4">
      <c r="A72" s="4">
        <v>2001</v>
      </c>
      <c r="B72" s="4">
        <v>0</v>
      </c>
      <c r="C72" s="4">
        <v>11</v>
      </c>
      <c r="D72" s="117">
        <f t="shared" si="5"/>
        <v>1</v>
      </c>
    </row>
    <row r="73" spans="1:4">
      <c r="A73" s="4">
        <v>2001</v>
      </c>
      <c r="B73" s="4">
        <v>0</v>
      </c>
      <c r="C73" s="4">
        <v>12</v>
      </c>
      <c r="D73" s="117">
        <f t="shared" si="5"/>
        <v>1</v>
      </c>
    </row>
    <row r="74" spans="1:4">
      <c r="A74" s="4">
        <v>2007</v>
      </c>
      <c r="B74" s="4">
        <v>0</v>
      </c>
      <c r="C74" s="4">
        <v>1</v>
      </c>
      <c r="D74" s="117">
        <f>$F$2*INDEX($G$8:$N$19,MATCH(C74,$E$8:$E$19,0),MATCH(A74,$G$20:$N$20,0)) + 1*(1-INDEX($G$8:$N$19,MATCH(C74,$E$8:$E$19,0),MATCH(A74,$G$20:$N$20,0)))</f>
        <v>1</v>
      </c>
    </row>
    <row r="75" spans="1:4">
      <c r="A75" s="4">
        <v>2007</v>
      </c>
      <c r="B75" s="4">
        <v>0</v>
      </c>
      <c r="C75" s="4">
        <v>2</v>
      </c>
      <c r="D75" s="117">
        <f t="shared" ref="D75:D85" si="6">$F$2*INDEX($G$8:$N$19,MATCH(C75,$E$8:$E$19,0),MATCH(A75,$G$20:$N$20,0)) + 1*(1-INDEX($G$8:$N$19,MATCH(C75,$E$8:$E$19,0),MATCH(A75,$G$20:$N$20,0)))</f>
        <v>1</v>
      </c>
    </row>
    <row r="76" spans="1:4">
      <c r="A76" s="4">
        <v>2007</v>
      </c>
      <c r="B76" s="4">
        <v>0</v>
      </c>
      <c r="C76" s="4">
        <v>3</v>
      </c>
      <c r="D76" s="117">
        <f t="shared" si="6"/>
        <v>1</v>
      </c>
    </row>
    <row r="77" spans="1:4">
      <c r="A77" s="4">
        <v>2007</v>
      </c>
      <c r="B77" s="4">
        <v>0</v>
      </c>
      <c r="C77" s="4">
        <v>4</v>
      </c>
      <c r="D77" s="117">
        <f t="shared" si="6"/>
        <v>1.1812800000000001</v>
      </c>
    </row>
    <row r="78" spans="1:4">
      <c r="A78" s="4">
        <v>2007</v>
      </c>
      <c r="B78" s="4">
        <v>0</v>
      </c>
      <c r="C78" s="4">
        <v>5</v>
      </c>
      <c r="D78" s="117">
        <f t="shared" si="6"/>
        <v>1.4188799999999999</v>
      </c>
    </row>
    <row r="79" spans="1:4">
      <c r="A79" s="4">
        <v>2007</v>
      </c>
      <c r="B79" s="4">
        <v>0</v>
      </c>
      <c r="C79" s="4">
        <v>6</v>
      </c>
      <c r="D79" s="117">
        <f t="shared" si="6"/>
        <v>1.3801600000000001</v>
      </c>
    </row>
    <row r="80" spans="1:4">
      <c r="A80" s="4">
        <v>2007</v>
      </c>
      <c r="B80" s="4">
        <v>0</v>
      </c>
      <c r="C80" s="4">
        <v>7</v>
      </c>
      <c r="D80" s="117">
        <f t="shared" si="6"/>
        <v>1.3079999999999998</v>
      </c>
    </row>
    <row r="81" spans="1:4">
      <c r="A81" s="4">
        <v>2007</v>
      </c>
      <c r="B81" s="4">
        <v>0</v>
      </c>
      <c r="C81" s="4">
        <v>8</v>
      </c>
      <c r="D81" s="117">
        <f t="shared" si="6"/>
        <v>1.2076799999999999</v>
      </c>
    </row>
    <row r="82" spans="1:4">
      <c r="A82" s="4">
        <v>2007</v>
      </c>
      <c r="B82" s="4">
        <v>0</v>
      </c>
      <c r="C82" s="4">
        <v>9</v>
      </c>
      <c r="D82" s="117">
        <f t="shared" si="6"/>
        <v>1.0879999999999999</v>
      </c>
    </row>
    <row r="83" spans="1:4">
      <c r="A83" s="4">
        <v>2007</v>
      </c>
      <c r="B83" s="4">
        <v>0</v>
      </c>
      <c r="C83" s="4">
        <v>10</v>
      </c>
      <c r="D83" s="117">
        <f t="shared" si="6"/>
        <v>1.02112</v>
      </c>
    </row>
    <row r="84" spans="1:4">
      <c r="A84" s="4">
        <v>2007</v>
      </c>
      <c r="B84" s="4">
        <v>0</v>
      </c>
      <c r="C84" s="4">
        <v>11</v>
      </c>
      <c r="D84" s="117">
        <f t="shared" si="6"/>
        <v>1</v>
      </c>
    </row>
    <row r="85" spans="1:4">
      <c r="A85" s="4">
        <v>2007</v>
      </c>
      <c r="B85" s="4">
        <v>0</v>
      </c>
      <c r="C85" s="4">
        <v>12</v>
      </c>
      <c r="D85" s="117">
        <f t="shared" si="6"/>
        <v>1</v>
      </c>
    </row>
    <row r="86" spans="1:4">
      <c r="A86" s="4">
        <v>2012</v>
      </c>
      <c r="B86" s="4">
        <v>0</v>
      </c>
      <c r="C86" s="4">
        <v>1</v>
      </c>
      <c r="D86" s="117">
        <f>$F$2*INDEX($G$8:$N$19,MATCH(C86,$E$8:$E$19,0),MATCH(A86,$G$20:$N$20,0)) + 1*(1-INDEX($G$8:$N$19,MATCH(C86,$E$8:$E$19,0),MATCH(A86,$G$20:$N$20,0)))</f>
        <v>1</v>
      </c>
    </row>
    <row r="87" spans="1:4">
      <c r="A87" s="4">
        <v>2012</v>
      </c>
      <c r="B87" s="4">
        <v>0</v>
      </c>
      <c r="C87" s="4">
        <v>2</v>
      </c>
      <c r="D87" s="117">
        <f t="shared" ref="D87:D97" si="7">$F$2*INDEX($G$8:$N$19,MATCH(C87,$E$8:$E$19,0),MATCH(A87,$G$20:$N$20,0)) + 1*(1-INDEX($G$8:$N$19,MATCH(C87,$E$8:$E$19,0),MATCH(A87,$G$20:$N$20,0)))</f>
        <v>1</v>
      </c>
    </row>
    <row r="88" spans="1:4">
      <c r="A88" s="4">
        <v>2012</v>
      </c>
      <c r="B88" s="4">
        <v>0</v>
      </c>
      <c r="C88" s="4">
        <v>3</v>
      </c>
      <c r="D88" s="117">
        <f t="shared" si="7"/>
        <v>1</v>
      </c>
    </row>
    <row r="89" spans="1:4">
      <c r="A89" s="4">
        <v>2012</v>
      </c>
      <c r="B89" s="4">
        <v>0</v>
      </c>
      <c r="C89" s="4">
        <v>4</v>
      </c>
      <c r="D89" s="117">
        <f t="shared" si="7"/>
        <v>1.16896</v>
      </c>
    </row>
    <row r="90" spans="1:4">
      <c r="A90" s="4">
        <v>2012</v>
      </c>
      <c r="B90" s="4">
        <v>0</v>
      </c>
      <c r="C90" s="4">
        <v>5</v>
      </c>
      <c r="D90" s="117">
        <f t="shared" si="7"/>
        <v>1.36256</v>
      </c>
    </row>
    <row r="91" spans="1:4">
      <c r="A91" s="4">
        <v>2012</v>
      </c>
      <c r="B91" s="4">
        <v>0</v>
      </c>
      <c r="C91" s="4">
        <v>6</v>
      </c>
      <c r="D91" s="117">
        <f t="shared" si="7"/>
        <v>1.3220799999999999</v>
      </c>
    </row>
    <row r="92" spans="1:4">
      <c r="A92" s="4">
        <v>2012</v>
      </c>
      <c r="B92" s="4">
        <v>0</v>
      </c>
      <c r="C92" s="4">
        <v>7</v>
      </c>
      <c r="D92" s="117">
        <f t="shared" si="7"/>
        <v>1.2604799999999998</v>
      </c>
    </row>
    <row r="93" spans="1:4">
      <c r="A93" s="4">
        <v>2012</v>
      </c>
      <c r="B93" s="4">
        <v>0</v>
      </c>
      <c r="C93" s="4">
        <v>8</v>
      </c>
      <c r="D93" s="117">
        <f t="shared" si="7"/>
        <v>1.1759999999999999</v>
      </c>
    </row>
    <row r="94" spans="1:4">
      <c r="A94" s="4">
        <v>2012</v>
      </c>
      <c r="B94" s="4">
        <v>0</v>
      </c>
      <c r="C94" s="4">
        <v>9</v>
      </c>
      <c r="D94" s="117">
        <f t="shared" si="7"/>
        <v>1.0668800000000001</v>
      </c>
    </row>
    <row r="95" spans="1:4">
      <c r="A95" s="4">
        <v>2012</v>
      </c>
      <c r="B95" s="4">
        <v>0</v>
      </c>
      <c r="C95" s="4">
        <v>10</v>
      </c>
      <c r="D95" s="117">
        <f t="shared" si="7"/>
        <v>1.0158400000000001</v>
      </c>
    </row>
    <row r="96" spans="1:4">
      <c r="A96" s="4">
        <v>2012</v>
      </c>
      <c r="B96" s="4">
        <v>0</v>
      </c>
      <c r="C96" s="4">
        <v>11</v>
      </c>
      <c r="D96" s="117">
        <f t="shared" si="7"/>
        <v>1</v>
      </c>
    </row>
    <row r="97" spans="1:4">
      <c r="A97" s="4">
        <v>2012</v>
      </c>
      <c r="B97" s="4">
        <v>0</v>
      </c>
      <c r="C97" s="4">
        <v>12</v>
      </c>
      <c r="D97" s="117">
        <f t="shared" si="7"/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499984740745262"/>
  </sheetPr>
  <dimension ref="A1:J61"/>
  <sheetViews>
    <sheetView workbookViewId="0">
      <pane ySplit="1" topLeftCell="A2" activePane="bottomLeft" state="frozen"/>
      <selection activeCell="G14" sqref="G14"/>
      <selection pane="bottomLeft" activeCell="A2" sqref="A2"/>
    </sheetView>
  </sheetViews>
  <sheetFormatPr defaultRowHeight="14.4"/>
  <cols>
    <col min="3" max="3" width="10" customWidth="1"/>
  </cols>
  <sheetData>
    <row r="1" spans="1:10">
      <c r="A1" s="15" t="s">
        <v>7</v>
      </c>
      <c r="B1" s="15" t="s">
        <v>0</v>
      </c>
      <c r="C1" s="28" t="s">
        <v>185</v>
      </c>
      <c r="D1" s="28"/>
      <c r="E1" s="7" t="s">
        <v>186</v>
      </c>
    </row>
    <row r="2" spans="1:10">
      <c r="A2">
        <v>2003</v>
      </c>
      <c r="B2">
        <v>1</v>
      </c>
      <c r="C2" s="12">
        <f>C3/C$27*C$26</f>
        <v>3.8656387665198237E-2</v>
      </c>
      <c r="E2" s="7" t="s">
        <v>86</v>
      </c>
    </row>
    <row r="3" spans="1:10">
      <c r="A3">
        <v>2003</v>
      </c>
      <c r="B3">
        <v>2</v>
      </c>
      <c r="C3" s="12">
        <f>C4/C$28*C$27</f>
        <v>0.14775330396475769</v>
      </c>
      <c r="D3" s="81"/>
      <c r="E3" s="7" t="s">
        <v>85</v>
      </c>
    </row>
    <row r="4" spans="1:10">
      <c r="A4">
        <v>2003</v>
      </c>
      <c r="B4">
        <v>3</v>
      </c>
      <c r="C4" s="12">
        <f>C5/C$29*C$28</f>
        <v>0.3530616740088105</v>
      </c>
      <c r="D4" s="81"/>
      <c r="E4" s="7" t="s">
        <v>82</v>
      </c>
    </row>
    <row r="5" spans="1:10">
      <c r="A5">
        <v>2003</v>
      </c>
      <c r="B5">
        <v>4</v>
      </c>
      <c r="C5" s="18">
        <v>0.71499999999999997</v>
      </c>
      <c r="E5" s="7" t="s">
        <v>84</v>
      </c>
    </row>
    <row r="6" spans="1:10">
      <c r="A6">
        <v>2003</v>
      </c>
      <c r="B6">
        <v>5</v>
      </c>
      <c r="C6" s="18">
        <v>0.89</v>
      </c>
    </row>
    <row r="7" spans="1:10">
      <c r="A7">
        <v>2003</v>
      </c>
      <c r="B7">
        <v>6</v>
      </c>
      <c r="C7" s="18">
        <v>0.88300000000000001</v>
      </c>
    </row>
    <row r="8" spans="1:10">
      <c r="A8">
        <v>2003</v>
      </c>
      <c r="B8">
        <v>7</v>
      </c>
      <c r="C8" s="18">
        <v>0.89300000000000002</v>
      </c>
      <c r="E8" s="110" t="s">
        <v>27</v>
      </c>
      <c r="F8" s="28" t="s">
        <v>214</v>
      </c>
      <c r="G8" s="28" t="s">
        <v>215</v>
      </c>
      <c r="H8" s="28" t="s">
        <v>216</v>
      </c>
      <c r="I8" s="28" t="s">
        <v>217</v>
      </c>
      <c r="J8" s="15">
        <v>2030</v>
      </c>
    </row>
    <row r="9" spans="1:10">
      <c r="A9">
        <v>2003</v>
      </c>
      <c r="B9">
        <v>8</v>
      </c>
      <c r="C9" s="18">
        <v>0.89300000000000002</v>
      </c>
      <c r="E9" s="110">
        <v>1</v>
      </c>
      <c r="F9" s="13">
        <v>3.8656387665198237E-2</v>
      </c>
      <c r="G9" s="13">
        <v>4.081898277933519E-2</v>
      </c>
      <c r="H9" s="13">
        <v>4.4999999999999998E-2</v>
      </c>
      <c r="I9" s="13">
        <v>4.7090508610332392E-2</v>
      </c>
      <c r="J9" s="13">
        <f>I9</f>
        <v>4.7090508610332392E-2</v>
      </c>
    </row>
    <row r="10" spans="1:10">
      <c r="A10">
        <v>2003</v>
      </c>
      <c r="B10">
        <v>9</v>
      </c>
      <c r="C10" s="18">
        <v>0.83699999999999997</v>
      </c>
      <c r="E10" s="110">
        <v>2</v>
      </c>
      <c r="F10" s="13">
        <v>0.14775330396475769</v>
      </c>
      <c r="G10" s="13">
        <v>0.15601922306768118</v>
      </c>
      <c r="H10" s="13">
        <v>0.17199999999999999</v>
      </c>
      <c r="I10" s="13">
        <v>0.17999038846615936</v>
      </c>
      <c r="J10" s="13">
        <f>I10</f>
        <v>0.17999038846615936</v>
      </c>
    </row>
    <row r="11" spans="1:10">
      <c r="A11">
        <v>2003</v>
      </c>
      <c r="B11">
        <v>10</v>
      </c>
      <c r="C11" s="18">
        <v>0.83699999999999997</v>
      </c>
      <c r="E11" s="110">
        <v>3</v>
      </c>
      <c r="F11" s="13">
        <v>0.3530616740088105</v>
      </c>
      <c r="G11" s="13">
        <v>0.37281337605126147</v>
      </c>
      <c r="H11" s="13">
        <v>0.41099999999999998</v>
      </c>
      <c r="I11" s="13">
        <v>0.43009331197436917</v>
      </c>
      <c r="J11" s="13">
        <f>I11</f>
        <v>0.43009331197436917</v>
      </c>
    </row>
    <row r="12" spans="1:10">
      <c r="A12">
        <v>2003</v>
      </c>
      <c r="B12">
        <v>11</v>
      </c>
      <c r="C12" s="12">
        <f>C11</f>
        <v>0.83699999999999997</v>
      </c>
      <c r="E12" s="110">
        <v>4</v>
      </c>
      <c r="F12" s="13">
        <v>0.71499999999999997</v>
      </c>
      <c r="G12" s="13">
        <v>0.755</v>
      </c>
      <c r="H12" s="13">
        <v>0.83233333333333337</v>
      </c>
      <c r="I12" s="13">
        <v>0.871</v>
      </c>
      <c r="J12" s="13">
        <f>MAX(I12,I9)</f>
        <v>0.871</v>
      </c>
    </row>
    <row r="13" spans="1:10">
      <c r="A13">
        <v>2003</v>
      </c>
      <c r="B13">
        <v>12</v>
      </c>
      <c r="C13" s="12">
        <f>C12</f>
        <v>0.83699999999999997</v>
      </c>
      <c r="E13" s="110">
        <v>5</v>
      </c>
      <c r="F13" s="13">
        <v>0.89</v>
      </c>
      <c r="G13" s="13">
        <v>0.89400000000000002</v>
      </c>
      <c r="H13" s="13">
        <v>0.94133333333333336</v>
      </c>
      <c r="I13" s="13">
        <v>0.96499999999999997</v>
      </c>
      <c r="J13" s="13">
        <f>MAX(I13,I10)</f>
        <v>0.96499999999999997</v>
      </c>
    </row>
    <row r="14" spans="1:10">
      <c r="A14">
        <v>2008</v>
      </c>
      <c r="B14">
        <v>1</v>
      </c>
      <c r="C14" s="12">
        <f>C15/C$27*C$26</f>
        <v>4.081898277933519E-2</v>
      </c>
      <c r="E14" s="110">
        <v>6</v>
      </c>
      <c r="F14" s="13">
        <v>0.88300000000000001</v>
      </c>
      <c r="G14" s="13">
        <v>0.85</v>
      </c>
      <c r="H14" s="13">
        <v>0.91399999999999992</v>
      </c>
      <c r="I14" s="13">
        <v>0.94599999999999995</v>
      </c>
      <c r="J14" s="13">
        <v>0.96499999999999997</v>
      </c>
    </row>
    <row r="15" spans="1:10">
      <c r="A15">
        <v>2008</v>
      </c>
      <c r="B15">
        <v>2</v>
      </c>
      <c r="C15" s="12">
        <f>C16/C$28*C$27</f>
        <v>0.15601922306768118</v>
      </c>
      <c r="D15" s="81"/>
      <c r="E15" s="110">
        <v>7</v>
      </c>
      <c r="F15" s="13">
        <v>0.89300000000000002</v>
      </c>
      <c r="G15" s="13">
        <v>0.89200000000000002</v>
      </c>
      <c r="H15" s="13">
        <v>0.92</v>
      </c>
      <c r="I15" s="13">
        <v>0.93400000000000005</v>
      </c>
      <c r="J15" s="13">
        <v>0.96499999999999997</v>
      </c>
    </row>
    <row r="16" spans="1:10">
      <c r="A16">
        <v>2008</v>
      </c>
      <c r="B16">
        <v>3</v>
      </c>
      <c r="C16" s="12">
        <f>C17/C$29*C$28</f>
        <v>0.37281337605126147</v>
      </c>
      <c r="E16" s="110">
        <v>8</v>
      </c>
      <c r="F16" s="13">
        <v>0.89300000000000002</v>
      </c>
      <c r="G16" s="13">
        <v>0.89200000000000002</v>
      </c>
      <c r="H16" s="13">
        <v>0.92</v>
      </c>
      <c r="I16" s="13">
        <v>0.93400000000000005</v>
      </c>
      <c r="J16" s="13">
        <f t="shared" ref="J16:J20" si="0">MAX(I16,I13)</f>
        <v>0.96499999999999997</v>
      </c>
    </row>
    <row r="17" spans="1:10">
      <c r="A17">
        <v>2008</v>
      </c>
      <c r="B17">
        <v>4</v>
      </c>
      <c r="C17" s="18">
        <v>0.755</v>
      </c>
      <c r="E17" s="110">
        <v>9</v>
      </c>
      <c r="F17" s="13">
        <v>0.83699999999999997</v>
      </c>
      <c r="G17" s="13">
        <v>0.91600000000000004</v>
      </c>
      <c r="H17" s="13">
        <v>0.91800000000000004</v>
      </c>
      <c r="I17" s="13">
        <v>0.91900000000000004</v>
      </c>
      <c r="J17" s="13">
        <f t="shared" si="0"/>
        <v>0.94599999999999995</v>
      </c>
    </row>
    <row r="18" spans="1:10">
      <c r="A18">
        <v>2008</v>
      </c>
      <c r="B18">
        <v>5</v>
      </c>
      <c r="C18" s="18">
        <v>0.89400000000000002</v>
      </c>
      <c r="E18" s="110">
        <v>10</v>
      </c>
      <c r="F18" s="13">
        <v>0.83699999999999997</v>
      </c>
      <c r="G18" s="13">
        <v>0.91600000000000004</v>
      </c>
      <c r="H18" s="13">
        <v>0.91800000000000004</v>
      </c>
      <c r="I18" s="13">
        <v>0.91900000000000004</v>
      </c>
      <c r="J18" s="13">
        <f t="shared" si="0"/>
        <v>0.93400000000000005</v>
      </c>
    </row>
    <row r="19" spans="1:10">
      <c r="A19">
        <v>2008</v>
      </c>
      <c r="B19">
        <v>6</v>
      </c>
      <c r="C19" s="18">
        <v>0.85</v>
      </c>
      <c r="E19" s="110">
        <v>11</v>
      </c>
      <c r="F19" s="13">
        <v>0.83699999999999997</v>
      </c>
      <c r="G19" s="13">
        <v>0.91600000000000004</v>
      </c>
      <c r="H19" s="13">
        <v>0.91800000000000004</v>
      </c>
      <c r="I19" s="13">
        <v>0.91900000000000004</v>
      </c>
      <c r="J19" s="13">
        <f t="shared" si="0"/>
        <v>0.93400000000000005</v>
      </c>
    </row>
    <row r="20" spans="1:10">
      <c r="A20">
        <v>2008</v>
      </c>
      <c r="B20">
        <v>7</v>
      </c>
      <c r="C20" s="18">
        <v>0.89200000000000002</v>
      </c>
      <c r="E20" s="110">
        <v>12</v>
      </c>
      <c r="F20" s="13">
        <v>0.83699999999999997</v>
      </c>
      <c r="G20" s="13">
        <v>0.91600000000000004</v>
      </c>
      <c r="H20" s="13">
        <v>0.91800000000000004</v>
      </c>
      <c r="I20" s="13">
        <v>0.91900000000000004</v>
      </c>
      <c r="J20" s="13">
        <f t="shared" si="0"/>
        <v>0.91900000000000004</v>
      </c>
    </row>
    <row r="21" spans="1:10">
      <c r="A21">
        <v>2008</v>
      </c>
      <c r="B21">
        <v>8</v>
      </c>
      <c r="C21" s="18">
        <v>0.89200000000000002</v>
      </c>
    </row>
    <row r="22" spans="1:10">
      <c r="A22">
        <v>2008</v>
      </c>
      <c r="B22">
        <v>9</v>
      </c>
      <c r="C22" s="18">
        <v>0.91600000000000004</v>
      </c>
    </row>
    <row r="23" spans="1:10">
      <c r="A23">
        <v>2008</v>
      </c>
      <c r="B23">
        <v>10</v>
      </c>
      <c r="C23" s="18">
        <v>0.91600000000000004</v>
      </c>
    </row>
    <row r="24" spans="1:10">
      <c r="A24">
        <v>2008</v>
      </c>
      <c r="B24">
        <v>11</v>
      </c>
      <c r="C24" s="12">
        <f>C23</f>
        <v>0.91600000000000004</v>
      </c>
    </row>
    <row r="25" spans="1:10">
      <c r="A25">
        <v>2008</v>
      </c>
      <c r="B25">
        <v>12</v>
      </c>
      <c r="C25" s="12">
        <f>C24</f>
        <v>0.91600000000000004</v>
      </c>
    </row>
    <row r="26" spans="1:10">
      <c r="A26">
        <v>2012</v>
      </c>
      <c r="B26">
        <v>1</v>
      </c>
      <c r="C26" s="18">
        <v>4.4999999999999998E-2</v>
      </c>
    </row>
    <row r="27" spans="1:10">
      <c r="A27">
        <v>2012</v>
      </c>
      <c r="B27">
        <v>2</v>
      </c>
      <c r="C27" s="18">
        <v>0.17199999999999999</v>
      </c>
      <c r="D27" s="81"/>
    </row>
    <row r="28" spans="1:10">
      <c r="A28">
        <v>2012</v>
      </c>
      <c r="B28">
        <v>3</v>
      </c>
      <c r="C28" s="18">
        <v>0.41099999999999998</v>
      </c>
    </row>
    <row r="29" spans="1:10">
      <c r="A29">
        <v>2012</v>
      </c>
      <c r="B29">
        <v>4</v>
      </c>
      <c r="C29" s="12">
        <f t="shared" ref="C29:C35" si="1">(C41-C17)/(A41-A17)*(A29-A17)+C17</f>
        <v>0.83233333333333337</v>
      </c>
      <c r="E29" s="7"/>
    </row>
    <row r="30" spans="1:10">
      <c r="A30">
        <v>2012</v>
      </c>
      <c r="B30">
        <v>5</v>
      </c>
      <c r="C30" s="12">
        <f t="shared" si="1"/>
        <v>0.94133333333333336</v>
      </c>
    </row>
    <row r="31" spans="1:10">
      <c r="A31">
        <v>2012</v>
      </c>
      <c r="B31">
        <v>6</v>
      </c>
      <c r="C31" s="12">
        <f t="shared" si="1"/>
        <v>0.91399999999999992</v>
      </c>
    </row>
    <row r="32" spans="1:10">
      <c r="A32">
        <v>2012</v>
      </c>
      <c r="B32">
        <v>7</v>
      </c>
      <c r="C32" s="12">
        <f t="shared" si="1"/>
        <v>0.92</v>
      </c>
    </row>
    <row r="33" spans="1:5">
      <c r="A33">
        <v>2012</v>
      </c>
      <c r="B33">
        <v>8</v>
      </c>
      <c r="C33" s="12">
        <f t="shared" si="1"/>
        <v>0.92</v>
      </c>
    </row>
    <row r="34" spans="1:5">
      <c r="A34">
        <v>2012</v>
      </c>
      <c r="B34">
        <v>9</v>
      </c>
      <c r="C34" s="12">
        <f t="shared" si="1"/>
        <v>0.91800000000000004</v>
      </c>
    </row>
    <row r="35" spans="1:5">
      <c r="A35">
        <v>2012</v>
      </c>
      <c r="B35">
        <v>10</v>
      </c>
      <c r="C35" s="12">
        <f t="shared" si="1"/>
        <v>0.91800000000000004</v>
      </c>
    </row>
    <row r="36" spans="1:5">
      <c r="A36">
        <v>2012</v>
      </c>
      <c r="B36">
        <v>11</v>
      </c>
      <c r="C36" s="12">
        <f>C35</f>
        <v>0.91800000000000004</v>
      </c>
    </row>
    <row r="37" spans="1:5">
      <c r="A37">
        <v>2012</v>
      </c>
      <c r="B37">
        <v>12</v>
      </c>
      <c r="C37" s="12">
        <f>C36</f>
        <v>0.91800000000000004</v>
      </c>
    </row>
    <row r="38" spans="1:5">
      <c r="A38">
        <v>2014</v>
      </c>
      <c r="B38">
        <v>1</v>
      </c>
      <c r="C38" s="12">
        <f>C39/C$27*C$26</f>
        <v>4.7090508610332392E-2</v>
      </c>
    </row>
    <row r="39" spans="1:5">
      <c r="A39">
        <v>2014</v>
      </c>
      <c r="B39">
        <v>2</v>
      </c>
      <c r="C39" s="12">
        <f>C40/C$28*C$27</f>
        <v>0.17999038846615936</v>
      </c>
      <c r="D39" s="81"/>
    </row>
    <row r="40" spans="1:5">
      <c r="A40">
        <v>2014</v>
      </c>
      <c r="B40">
        <v>3</v>
      </c>
      <c r="C40" s="12">
        <f>C41/C$29*C$28</f>
        <v>0.43009331197436917</v>
      </c>
    </row>
    <row r="41" spans="1:5">
      <c r="A41">
        <v>2014</v>
      </c>
      <c r="B41">
        <v>4</v>
      </c>
      <c r="C41" s="18">
        <v>0.871</v>
      </c>
      <c r="E41" s="7"/>
    </row>
    <row r="42" spans="1:5">
      <c r="A42">
        <v>2014</v>
      </c>
      <c r="B42">
        <v>5</v>
      </c>
      <c r="C42" s="18">
        <v>0.96499999999999997</v>
      </c>
    </row>
    <row r="43" spans="1:5">
      <c r="A43">
        <v>2014</v>
      </c>
      <c r="B43">
        <v>6</v>
      </c>
      <c r="C43" s="18">
        <v>0.94599999999999995</v>
      </c>
    </row>
    <row r="44" spans="1:5">
      <c r="A44">
        <v>2014</v>
      </c>
      <c r="B44">
        <v>7</v>
      </c>
      <c r="C44" s="18">
        <v>0.93400000000000005</v>
      </c>
    </row>
    <row r="45" spans="1:5">
      <c r="A45">
        <v>2014</v>
      </c>
      <c r="B45">
        <v>8</v>
      </c>
      <c r="C45" s="18">
        <v>0.93400000000000005</v>
      </c>
    </row>
    <row r="46" spans="1:5">
      <c r="A46">
        <v>2014</v>
      </c>
      <c r="B46">
        <v>9</v>
      </c>
      <c r="C46" s="18">
        <v>0.91900000000000004</v>
      </c>
    </row>
    <row r="47" spans="1:5">
      <c r="A47">
        <v>2014</v>
      </c>
      <c r="B47">
        <v>10</v>
      </c>
      <c r="C47" s="18">
        <v>0.91900000000000004</v>
      </c>
    </row>
    <row r="48" spans="1:5">
      <c r="A48">
        <v>2014</v>
      </c>
      <c r="B48">
        <v>11</v>
      </c>
      <c r="C48" s="12">
        <f>C47</f>
        <v>0.91900000000000004</v>
      </c>
    </row>
    <row r="49" spans="1:3">
      <c r="A49">
        <v>2014</v>
      </c>
      <c r="B49">
        <v>12</v>
      </c>
      <c r="C49" s="12">
        <f>C48</f>
        <v>0.91900000000000004</v>
      </c>
    </row>
    <row r="50" spans="1:3">
      <c r="A50" s="7">
        <v>2030</v>
      </c>
      <c r="B50">
        <v>1</v>
      </c>
      <c r="C50" s="99">
        <v>4.7090508610332392E-2</v>
      </c>
    </row>
    <row r="51" spans="1:3">
      <c r="A51" s="7">
        <v>2030</v>
      </c>
      <c r="B51">
        <v>2</v>
      </c>
      <c r="C51" s="99">
        <v>0.17999038846615936</v>
      </c>
    </row>
    <row r="52" spans="1:3">
      <c r="A52" s="7">
        <v>2030</v>
      </c>
      <c r="B52">
        <v>3</v>
      </c>
      <c r="C52" s="99">
        <v>0.43009331197436917</v>
      </c>
    </row>
    <row r="53" spans="1:3">
      <c r="A53" s="7">
        <v>2030</v>
      </c>
      <c r="B53">
        <v>4</v>
      </c>
      <c r="C53" s="99">
        <v>0.871</v>
      </c>
    </row>
    <row r="54" spans="1:3">
      <c r="A54" s="7">
        <v>2030</v>
      </c>
      <c r="B54">
        <v>5</v>
      </c>
      <c r="C54" s="99">
        <v>0.96499999999999997</v>
      </c>
    </row>
    <row r="55" spans="1:3">
      <c r="A55" s="7">
        <v>2030</v>
      </c>
      <c r="B55">
        <v>6</v>
      </c>
      <c r="C55" s="99">
        <v>0.96499999999999997</v>
      </c>
    </row>
    <row r="56" spans="1:3">
      <c r="A56" s="7">
        <v>2030</v>
      </c>
      <c r="B56">
        <v>7</v>
      </c>
      <c r="C56" s="99">
        <v>0.96499999999999997</v>
      </c>
    </row>
    <row r="57" spans="1:3">
      <c r="A57" s="7">
        <v>2030</v>
      </c>
      <c r="B57">
        <v>8</v>
      </c>
      <c r="C57" s="99">
        <v>0.96499999999999997</v>
      </c>
    </row>
    <row r="58" spans="1:3">
      <c r="A58" s="7">
        <v>2030</v>
      </c>
      <c r="B58">
        <v>9</v>
      </c>
      <c r="C58" s="99">
        <v>0.94599999999999995</v>
      </c>
    </row>
    <row r="59" spans="1:3">
      <c r="A59" s="7">
        <v>2030</v>
      </c>
      <c r="B59">
        <v>10</v>
      </c>
      <c r="C59" s="99">
        <v>0.93400000000000005</v>
      </c>
    </row>
    <row r="60" spans="1:3">
      <c r="A60" s="7">
        <v>2030</v>
      </c>
      <c r="B60">
        <v>11</v>
      </c>
      <c r="C60" s="99">
        <v>0.93400000000000005</v>
      </c>
    </row>
    <row r="61" spans="1:3">
      <c r="A61" s="7">
        <v>2030</v>
      </c>
      <c r="B61">
        <v>12</v>
      </c>
      <c r="C61" s="99">
        <v>0.91900000000000004</v>
      </c>
    </row>
  </sheetData>
  <sortState xmlns:xlrd2="http://schemas.microsoft.com/office/spreadsheetml/2017/richdata2" ref="A2:C145">
    <sortCondition ref="B2:B145"/>
    <sortCondition ref="A2:A145"/>
  </sortState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499984740745262"/>
  </sheetPr>
  <dimension ref="A1:H409"/>
  <sheetViews>
    <sheetView workbookViewId="0">
      <pane ySplit="1" topLeftCell="A2" activePane="bottomLeft" state="frozen"/>
      <selection pane="bottomLeft" activeCell="B2" sqref="B2"/>
    </sheetView>
  </sheetViews>
  <sheetFormatPr defaultRowHeight="14.4"/>
  <sheetData>
    <row r="1" spans="1:8">
      <c r="A1" t="s">
        <v>7</v>
      </c>
      <c r="B1" t="s">
        <v>0</v>
      </c>
      <c r="C1" t="s">
        <v>1</v>
      </c>
      <c r="D1" t="s">
        <v>3</v>
      </c>
      <c r="F1" t="s">
        <v>264</v>
      </c>
    </row>
    <row r="2" spans="1:8">
      <c r="A2" s="4">
        <v>1990</v>
      </c>
      <c r="B2" s="4">
        <v>1</v>
      </c>
      <c r="C2" s="4">
        <v>1</v>
      </c>
      <c r="D2" s="53">
        <v>2.3457882231118225E-2</v>
      </c>
      <c r="E2" s="181"/>
    </row>
    <row r="3" spans="1:8">
      <c r="A3" s="4">
        <v>1990</v>
      </c>
      <c r="B3" s="4">
        <v>2</v>
      </c>
      <c r="C3" s="4">
        <v>1</v>
      </c>
      <c r="D3" s="53">
        <v>3.97806777777375E-3</v>
      </c>
      <c r="E3" s="181"/>
      <c r="F3" s="7" t="s">
        <v>22</v>
      </c>
    </row>
    <row r="4" spans="1:8">
      <c r="A4" s="4">
        <v>1990</v>
      </c>
      <c r="B4" s="4">
        <v>3</v>
      </c>
      <c r="C4" s="4">
        <v>1</v>
      </c>
      <c r="D4" s="53">
        <v>2.1339787457227682E-3</v>
      </c>
      <c r="E4" s="181"/>
      <c r="F4" s="7" t="s">
        <v>143</v>
      </c>
    </row>
    <row r="5" spans="1:8">
      <c r="A5" s="4">
        <v>1990</v>
      </c>
      <c r="B5" s="4">
        <v>4</v>
      </c>
      <c r="C5" s="4">
        <v>1</v>
      </c>
      <c r="D5" s="53">
        <v>2.7024344879597998E-3</v>
      </c>
      <c r="E5" s="181"/>
      <c r="G5" s="7" t="s">
        <v>144</v>
      </c>
    </row>
    <row r="6" spans="1:8">
      <c r="A6" s="4">
        <v>1990</v>
      </c>
      <c r="B6" s="4">
        <v>5</v>
      </c>
      <c r="C6" s="4">
        <v>1</v>
      </c>
      <c r="D6" s="53">
        <v>3.0373167229246897E-3</v>
      </c>
      <c r="E6" s="181"/>
      <c r="G6" s="7" t="s">
        <v>145</v>
      </c>
    </row>
    <row r="7" spans="1:8">
      <c r="A7" s="4">
        <v>1990</v>
      </c>
      <c r="B7" s="4">
        <v>6</v>
      </c>
      <c r="C7" s="4">
        <v>1</v>
      </c>
      <c r="D7" s="53">
        <v>2.43111021476974E-3</v>
      </c>
      <c r="E7" s="181"/>
      <c r="F7" s="7" t="s">
        <v>318</v>
      </c>
    </row>
    <row r="8" spans="1:8">
      <c r="A8" s="4">
        <v>1990</v>
      </c>
      <c r="B8" s="4">
        <v>7</v>
      </c>
      <c r="C8" s="4">
        <v>1</v>
      </c>
      <c r="D8" s="53">
        <v>2.6637860148316901E-3</v>
      </c>
      <c r="E8" s="181"/>
      <c r="F8" s="7" t="s">
        <v>319</v>
      </c>
    </row>
    <row r="9" spans="1:8">
      <c r="A9" s="4">
        <v>1990</v>
      </c>
      <c r="B9" s="4">
        <v>8</v>
      </c>
      <c r="C9" s="4">
        <v>1</v>
      </c>
      <c r="D9" s="53">
        <v>3.2134593125088006E-3</v>
      </c>
      <c r="E9" s="181"/>
    </row>
    <row r="10" spans="1:8">
      <c r="A10" s="4">
        <v>1990</v>
      </c>
      <c r="B10" s="4">
        <v>9</v>
      </c>
      <c r="C10" s="4">
        <v>1</v>
      </c>
      <c r="D10" s="53">
        <v>4.2473735608615001E-3</v>
      </c>
      <c r="E10" s="181"/>
    </row>
    <row r="11" spans="1:8">
      <c r="A11" s="4">
        <v>1990</v>
      </c>
      <c r="B11" s="4">
        <v>10</v>
      </c>
      <c r="C11" s="4">
        <v>1</v>
      </c>
      <c r="D11" s="53">
        <v>5.908125567354921E-3</v>
      </c>
      <c r="E11" s="181"/>
    </row>
    <row r="12" spans="1:8">
      <c r="A12" s="4">
        <v>1990</v>
      </c>
      <c r="B12" s="4">
        <v>11</v>
      </c>
      <c r="C12" s="4">
        <v>1</v>
      </c>
      <c r="D12" s="53">
        <v>9.4740816827731198E-3</v>
      </c>
      <c r="E12" s="181"/>
      <c r="F12" s="4"/>
      <c r="G12" s="126"/>
      <c r="H12" s="126"/>
    </row>
    <row r="13" spans="1:8">
      <c r="A13" s="4">
        <v>1990</v>
      </c>
      <c r="B13" s="4">
        <v>12</v>
      </c>
      <c r="C13" s="4">
        <v>1</v>
      </c>
      <c r="D13" s="53">
        <v>1.348299606513825E-2</v>
      </c>
      <c r="E13" s="181"/>
      <c r="F13" s="4"/>
      <c r="G13" s="126"/>
      <c r="H13" s="126"/>
    </row>
    <row r="14" spans="1:8">
      <c r="A14" s="4">
        <v>1990</v>
      </c>
      <c r="B14" s="4">
        <v>1</v>
      </c>
      <c r="C14" s="4">
        <v>0</v>
      </c>
      <c r="D14" s="53">
        <v>2.0715351816747853E-2</v>
      </c>
      <c r="E14" s="181"/>
      <c r="F14" s="4"/>
      <c r="G14" s="126"/>
      <c r="H14" s="126"/>
    </row>
    <row r="15" spans="1:8">
      <c r="A15" s="4">
        <v>1990</v>
      </c>
      <c r="B15" s="4">
        <v>2</v>
      </c>
      <c r="C15" s="4">
        <v>0</v>
      </c>
      <c r="D15" s="53">
        <v>3.3835109509997999E-3</v>
      </c>
      <c r="E15" s="181"/>
      <c r="F15" s="4"/>
      <c r="G15" s="126"/>
      <c r="H15" s="126"/>
    </row>
    <row r="16" spans="1:8">
      <c r="A16" s="4">
        <v>1990</v>
      </c>
      <c r="B16" s="4">
        <v>3</v>
      </c>
      <c r="C16" s="4">
        <v>0</v>
      </c>
      <c r="D16" s="53">
        <v>1.9224422871854849E-3</v>
      </c>
      <c r="E16" s="181"/>
      <c r="F16" s="4"/>
      <c r="G16" s="126"/>
      <c r="H16" s="126"/>
    </row>
    <row r="17" spans="1:8">
      <c r="A17" s="4">
        <v>1990</v>
      </c>
      <c r="B17" s="4">
        <v>4</v>
      </c>
      <c r="C17" s="4">
        <v>0</v>
      </c>
      <c r="D17" s="53">
        <v>2.1675126030204499E-3</v>
      </c>
      <c r="E17" s="181"/>
      <c r="F17" s="4"/>
      <c r="G17" s="126"/>
      <c r="H17" s="126"/>
    </row>
    <row r="18" spans="1:8">
      <c r="A18" s="4">
        <v>1990</v>
      </c>
      <c r="B18" s="4">
        <v>5</v>
      </c>
      <c r="C18" s="4">
        <v>0</v>
      </c>
      <c r="D18" s="53">
        <v>2.4206866425588603E-3</v>
      </c>
      <c r="E18" s="181"/>
      <c r="F18" s="4"/>
      <c r="G18" s="126"/>
      <c r="H18" s="126"/>
    </row>
    <row r="19" spans="1:8">
      <c r="A19" s="4">
        <v>1990</v>
      </c>
      <c r="B19" s="4">
        <v>6</v>
      </c>
      <c r="C19" s="4">
        <v>0</v>
      </c>
      <c r="D19" s="53">
        <v>2.5442012278030501E-3</v>
      </c>
      <c r="E19" s="181"/>
      <c r="F19" s="4"/>
      <c r="G19" s="126"/>
      <c r="H19" s="126"/>
    </row>
    <row r="20" spans="1:8">
      <c r="A20" s="4">
        <v>1990</v>
      </c>
      <c r="B20" s="4">
        <v>7</v>
      </c>
      <c r="C20" s="4">
        <v>0</v>
      </c>
      <c r="D20" s="53">
        <v>2.9447343855731199E-3</v>
      </c>
      <c r="E20" s="181"/>
      <c r="F20" s="4"/>
      <c r="G20" s="126"/>
      <c r="H20" s="126"/>
    </row>
    <row r="21" spans="1:8">
      <c r="A21" s="4">
        <v>1990</v>
      </c>
      <c r="B21" s="4">
        <v>8</v>
      </c>
      <c r="C21" s="4">
        <v>0</v>
      </c>
      <c r="D21" s="53">
        <v>3.5760513707314995E-3</v>
      </c>
      <c r="E21" s="181"/>
      <c r="F21" s="4"/>
      <c r="G21" s="126"/>
      <c r="H21" s="126"/>
    </row>
    <row r="22" spans="1:8">
      <c r="A22" s="4">
        <v>1990</v>
      </c>
      <c r="B22" s="4">
        <v>9</v>
      </c>
      <c r="C22" s="4">
        <v>0</v>
      </c>
      <c r="D22" s="53">
        <v>4.7376123633430202E-3</v>
      </c>
      <c r="E22" s="181"/>
      <c r="F22" s="4"/>
      <c r="G22" s="126"/>
      <c r="H22" s="126"/>
    </row>
    <row r="23" spans="1:8">
      <c r="A23" s="4">
        <v>1990</v>
      </c>
      <c r="B23" s="4">
        <v>10</v>
      </c>
      <c r="C23" s="4">
        <v>0</v>
      </c>
      <c r="D23" s="53">
        <v>5.9309354022171997E-3</v>
      </c>
      <c r="E23" s="181"/>
      <c r="F23" s="4"/>
      <c r="G23" s="126"/>
      <c r="H23" s="126"/>
    </row>
    <row r="24" spans="1:8">
      <c r="A24" s="4">
        <v>1990</v>
      </c>
      <c r="B24" s="4">
        <v>11</v>
      </c>
      <c r="C24" s="4">
        <v>0</v>
      </c>
      <c r="D24" s="53">
        <v>8.029248743994551E-3</v>
      </c>
      <c r="E24" s="181"/>
    </row>
    <row r="25" spans="1:8">
      <c r="A25" s="4">
        <v>1990</v>
      </c>
      <c r="B25" s="4">
        <v>12</v>
      </c>
      <c r="C25" s="4">
        <v>0</v>
      </c>
      <c r="D25" s="53">
        <v>1.0915487102252135E-2</v>
      </c>
      <c r="E25" s="181"/>
    </row>
    <row r="26" spans="1:8">
      <c r="A26" s="4">
        <v>2000</v>
      </c>
      <c r="B26" s="4">
        <v>1</v>
      </c>
      <c r="C26" s="4">
        <v>1</v>
      </c>
      <c r="D26" s="53">
        <v>2.1711540339754136E-2</v>
      </c>
      <c r="E26" s="181"/>
      <c r="F26" s="4"/>
    </row>
    <row r="27" spans="1:8">
      <c r="A27" s="4">
        <v>2000</v>
      </c>
      <c r="B27" s="4">
        <v>2</v>
      </c>
      <c r="C27" s="4">
        <v>1</v>
      </c>
      <c r="D27" s="53">
        <v>2.89111162476952E-3</v>
      </c>
      <c r="E27" s="181"/>
      <c r="F27" s="4"/>
    </row>
    <row r="28" spans="1:8">
      <c r="A28" s="4">
        <v>2000</v>
      </c>
      <c r="B28" s="4">
        <v>3</v>
      </c>
      <c r="C28" s="4">
        <v>1</v>
      </c>
      <c r="D28" s="53">
        <v>1.7567476130362497E-3</v>
      </c>
      <c r="E28" s="181"/>
      <c r="F28" s="4"/>
    </row>
    <row r="29" spans="1:8">
      <c r="A29" s="4">
        <v>2000</v>
      </c>
      <c r="B29" s="4">
        <v>4</v>
      </c>
      <c r="C29" s="4">
        <v>1</v>
      </c>
      <c r="D29" s="53">
        <v>2.8169080530927697E-3</v>
      </c>
      <c r="E29" s="181"/>
      <c r="F29" s="4"/>
    </row>
    <row r="30" spans="1:8">
      <c r="A30" s="4">
        <v>2000</v>
      </c>
      <c r="B30" s="4">
        <v>5</v>
      </c>
      <c r="C30" s="4">
        <v>1</v>
      </c>
      <c r="D30" s="53">
        <v>3.5661799308488004E-3</v>
      </c>
      <c r="E30" s="181"/>
      <c r="F30" s="4"/>
    </row>
    <row r="31" spans="1:8">
      <c r="A31" s="4">
        <v>2000</v>
      </c>
      <c r="B31" s="4">
        <v>6</v>
      </c>
      <c r="C31" s="4">
        <v>1</v>
      </c>
      <c r="D31" s="53">
        <v>2.87375637877977E-3</v>
      </c>
      <c r="E31" s="181"/>
      <c r="F31" s="4"/>
    </row>
    <row r="32" spans="1:8">
      <c r="A32" s="4">
        <v>2000</v>
      </c>
      <c r="B32" s="4">
        <v>7</v>
      </c>
      <c r="C32" s="4">
        <v>1</v>
      </c>
      <c r="D32" s="53">
        <v>3.1193655405365997E-3</v>
      </c>
      <c r="E32" s="181"/>
      <c r="F32" s="4"/>
    </row>
    <row r="33" spans="1:6">
      <c r="A33" s="4">
        <v>2000</v>
      </c>
      <c r="B33" s="4">
        <v>8</v>
      </c>
      <c r="C33" s="4">
        <v>1</v>
      </c>
      <c r="D33" s="53">
        <v>4.0552364551193704E-3</v>
      </c>
      <c r="E33" s="181"/>
      <c r="F33" s="4"/>
    </row>
    <row r="34" spans="1:6">
      <c r="A34" s="4">
        <v>2000</v>
      </c>
      <c r="B34" s="4">
        <v>9</v>
      </c>
      <c r="C34" s="4">
        <v>1</v>
      </c>
      <c r="D34" s="53">
        <v>4.7028717664599198E-3</v>
      </c>
      <c r="E34" s="181"/>
      <c r="F34" s="4"/>
    </row>
    <row r="35" spans="1:6">
      <c r="A35" s="4">
        <v>2000</v>
      </c>
      <c r="B35" s="4">
        <v>10</v>
      </c>
      <c r="C35" s="4">
        <v>1</v>
      </c>
      <c r="D35" s="53">
        <v>5.4928907207735592E-3</v>
      </c>
      <c r="E35" s="181"/>
      <c r="F35" s="4"/>
    </row>
    <row r="36" spans="1:6">
      <c r="A36" s="4">
        <v>2000</v>
      </c>
      <c r="B36" s="4">
        <v>11</v>
      </c>
      <c r="C36" s="4">
        <v>1</v>
      </c>
      <c r="D36" s="53">
        <v>7.9314631471108701E-3</v>
      </c>
      <c r="E36" s="181"/>
      <c r="F36" s="4"/>
    </row>
    <row r="37" spans="1:6">
      <c r="A37" s="4">
        <v>2000</v>
      </c>
      <c r="B37" s="4">
        <v>12</v>
      </c>
      <c r="C37" s="4">
        <v>1</v>
      </c>
      <c r="D37" s="53">
        <v>1.3200076733841088E-2</v>
      </c>
      <c r="E37" s="181"/>
      <c r="F37" s="4"/>
    </row>
    <row r="38" spans="1:6">
      <c r="A38" s="4">
        <v>2000</v>
      </c>
      <c r="B38" s="4">
        <v>1</v>
      </c>
      <c r="C38" s="4">
        <v>0</v>
      </c>
      <c r="D38" s="53">
        <v>1.8790582917590861E-2</v>
      </c>
      <c r="E38" s="181"/>
    </row>
    <row r="39" spans="1:6">
      <c r="A39" s="4">
        <v>2000</v>
      </c>
      <c r="B39" s="4">
        <v>2</v>
      </c>
      <c r="C39" s="4">
        <v>0</v>
      </c>
      <c r="D39" s="53">
        <v>2.37370861425951E-3</v>
      </c>
      <c r="E39" s="181"/>
    </row>
    <row r="40" spans="1:6">
      <c r="A40" s="4">
        <v>2000</v>
      </c>
      <c r="B40" s="4">
        <v>3</v>
      </c>
      <c r="C40" s="4">
        <v>0</v>
      </c>
      <c r="D40" s="53">
        <v>1.5210446095041601E-3</v>
      </c>
      <c r="E40" s="181"/>
    </row>
    <row r="41" spans="1:6">
      <c r="A41" s="4">
        <v>2000</v>
      </c>
      <c r="B41" s="4">
        <v>4</v>
      </c>
      <c r="C41" s="4">
        <v>0</v>
      </c>
      <c r="D41" s="53">
        <v>2.1132982710306003E-3</v>
      </c>
      <c r="E41" s="181"/>
    </row>
    <row r="42" spans="1:6">
      <c r="A42" s="4">
        <v>2000</v>
      </c>
      <c r="B42" s="4">
        <v>5</v>
      </c>
      <c r="C42" s="4">
        <v>0</v>
      </c>
      <c r="D42" s="53">
        <v>2.5095683381567997E-3</v>
      </c>
      <c r="E42" s="181"/>
    </row>
    <row r="43" spans="1:6">
      <c r="A43" s="4">
        <v>2000</v>
      </c>
      <c r="B43" s="4">
        <v>6</v>
      </c>
      <c r="C43" s="4">
        <v>0</v>
      </c>
      <c r="D43" s="53">
        <v>2.8014612879882898E-3</v>
      </c>
      <c r="E43" s="181"/>
    </row>
    <row r="44" spans="1:6">
      <c r="A44" s="4">
        <v>2000</v>
      </c>
      <c r="B44" s="4">
        <v>7</v>
      </c>
      <c r="C44" s="4">
        <v>0</v>
      </c>
      <c r="D44" s="53">
        <v>3.1895937654724798E-3</v>
      </c>
      <c r="E44" s="181"/>
    </row>
    <row r="45" spans="1:6">
      <c r="A45" s="4">
        <v>2000</v>
      </c>
      <c r="B45" s="4">
        <v>8</v>
      </c>
      <c r="C45" s="4">
        <v>0</v>
      </c>
      <c r="D45" s="53">
        <v>3.9381399293380191E-3</v>
      </c>
      <c r="E45" s="181"/>
    </row>
    <row r="46" spans="1:6">
      <c r="A46" s="4">
        <v>2000</v>
      </c>
      <c r="B46" s="4">
        <v>9</v>
      </c>
      <c r="C46" s="4">
        <v>0</v>
      </c>
      <c r="D46" s="53">
        <v>4.0975252272399589E-3</v>
      </c>
      <c r="E46" s="181"/>
    </row>
    <row r="47" spans="1:6">
      <c r="A47" s="4">
        <v>2000</v>
      </c>
      <c r="B47" s="4">
        <v>10</v>
      </c>
      <c r="C47" s="4">
        <v>0</v>
      </c>
      <c r="D47" s="53">
        <v>5.2398105680755104E-3</v>
      </c>
      <c r="E47" s="181"/>
    </row>
    <row r="48" spans="1:6">
      <c r="A48" s="4">
        <v>2000</v>
      </c>
      <c r="B48" s="4">
        <v>11</v>
      </c>
      <c r="C48" s="4">
        <v>0</v>
      </c>
      <c r="D48" s="53">
        <v>8.06182544050312E-3</v>
      </c>
      <c r="E48" s="181"/>
    </row>
    <row r="49" spans="1:5">
      <c r="A49" s="4">
        <v>2000</v>
      </c>
      <c r="B49" s="4">
        <v>12</v>
      </c>
      <c r="C49" s="4">
        <v>0</v>
      </c>
      <c r="D49" s="53">
        <v>1.0010345659072221E-2</v>
      </c>
      <c r="E49" s="181"/>
    </row>
    <row r="50" spans="1:5">
      <c r="A50" s="4">
        <v>2001</v>
      </c>
      <c r="B50" s="4">
        <v>1</v>
      </c>
      <c r="C50" s="4">
        <v>1</v>
      </c>
      <c r="D50" s="53">
        <v>2.0919318539533955E-2</v>
      </c>
      <c r="E50" s="181"/>
    </row>
    <row r="51" spans="1:5">
      <c r="A51" s="4">
        <v>2001</v>
      </c>
      <c r="B51" s="4">
        <v>2</v>
      </c>
      <c r="C51" s="4">
        <v>1</v>
      </c>
      <c r="D51" s="53">
        <v>2.7609332556083198E-3</v>
      </c>
      <c r="E51" s="181"/>
    </row>
    <row r="52" spans="1:5">
      <c r="A52" s="4">
        <v>2001</v>
      </c>
      <c r="B52" s="4">
        <v>3</v>
      </c>
      <c r="C52" s="4">
        <v>1</v>
      </c>
      <c r="D52" s="53">
        <v>1.6458828828081601E-3</v>
      </c>
      <c r="E52" s="181"/>
    </row>
    <row r="53" spans="1:5">
      <c r="A53" s="4">
        <v>2001</v>
      </c>
      <c r="B53" s="4">
        <v>4</v>
      </c>
      <c r="C53" s="4">
        <v>1</v>
      </c>
      <c r="D53" s="53">
        <v>2.73535101136232E-3</v>
      </c>
      <c r="E53" s="181"/>
    </row>
    <row r="54" spans="1:5">
      <c r="A54" s="4">
        <v>2001</v>
      </c>
      <c r="B54" s="4">
        <v>5</v>
      </c>
      <c r="C54" s="4">
        <v>1</v>
      </c>
      <c r="D54" s="53">
        <v>3.5517062628466095E-3</v>
      </c>
      <c r="E54" s="181"/>
    </row>
    <row r="55" spans="1:5">
      <c r="A55" s="4">
        <v>2001</v>
      </c>
      <c r="B55" s="4">
        <v>6</v>
      </c>
      <c r="C55" s="4">
        <v>1</v>
      </c>
      <c r="D55" s="53">
        <v>2.9931401552323999E-3</v>
      </c>
      <c r="E55" s="181"/>
    </row>
    <row r="56" spans="1:5">
      <c r="A56" s="4">
        <v>2001</v>
      </c>
      <c r="B56" s="4">
        <v>7</v>
      </c>
      <c r="C56" s="4">
        <v>1</v>
      </c>
      <c r="D56" s="53">
        <v>3.1084988616940402E-3</v>
      </c>
      <c r="E56" s="181"/>
    </row>
    <row r="57" spans="1:5">
      <c r="A57" s="4">
        <v>2001</v>
      </c>
      <c r="B57" s="4">
        <v>8</v>
      </c>
      <c r="C57" s="4">
        <v>1</v>
      </c>
      <c r="D57" s="53">
        <v>4.1450722959436199E-3</v>
      </c>
      <c r="E57" s="181"/>
    </row>
    <row r="58" spans="1:5">
      <c r="A58" s="4">
        <v>2001</v>
      </c>
      <c r="B58" s="4">
        <v>9</v>
      </c>
      <c r="C58" s="4">
        <v>1</v>
      </c>
      <c r="D58" s="53">
        <v>4.77238571438004E-3</v>
      </c>
      <c r="E58" s="181"/>
    </row>
    <row r="59" spans="1:5">
      <c r="A59" s="4">
        <v>2001</v>
      </c>
      <c r="B59" s="4">
        <v>10</v>
      </c>
      <c r="C59" s="4">
        <v>1</v>
      </c>
      <c r="D59" s="53">
        <v>5.4985818488849994E-3</v>
      </c>
      <c r="E59" s="181"/>
    </row>
    <row r="60" spans="1:5">
      <c r="A60" s="4">
        <v>2001</v>
      </c>
      <c r="B60" s="4">
        <v>11</v>
      </c>
      <c r="C60" s="4">
        <v>1</v>
      </c>
      <c r="D60" s="53">
        <v>7.9197633867402403E-3</v>
      </c>
      <c r="E60" s="181"/>
    </row>
    <row r="61" spans="1:5">
      <c r="A61" s="4">
        <v>2001</v>
      </c>
      <c r="B61" s="4">
        <v>12</v>
      </c>
      <c r="C61" s="4">
        <v>1</v>
      </c>
      <c r="D61" s="53">
        <v>1.2785732671300039E-2</v>
      </c>
      <c r="E61" s="181"/>
    </row>
    <row r="62" spans="1:5">
      <c r="A62" s="4">
        <v>2001</v>
      </c>
      <c r="B62" s="4">
        <v>1</v>
      </c>
      <c r="C62" s="4">
        <v>0</v>
      </c>
      <c r="D62" s="53">
        <v>1.806885280210373E-2</v>
      </c>
      <c r="E62" s="181"/>
    </row>
    <row r="63" spans="1:5">
      <c r="A63" s="4">
        <v>2001</v>
      </c>
      <c r="B63" s="4">
        <v>2</v>
      </c>
      <c r="C63" s="4">
        <v>0</v>
      </c>
      <c r="D63" s="53">
        <v>2.2434478280126901E-3</v>
      </c>
      <c r="E63" s="181"/>
    </row>
    <row r="64" spans="1:5">
      <c r="A64" s="4">
        <v>2001</v>
      </c>
      <c r="B64" s="4">
        <v>3</v>
      </c>
      <c r="C64" s="4">
        <v>0</v>
      </c>
      <c r="D64" s="53">
        <v>1.3945033504338701E-3</v>
      </c>
      <c r="E64" s="181"/>
    </row>
    <row r="65" spans="1:5">
      <c r="A65" s="4">
        <v>2001</v>
      </c>
      <c r="B65" s="4">
        <v>4</v>
      </c>
      <c r="C65" s="4">
        <v>0</v>
      </c>
      <c r="D65" s="53">
        <v>2.0299197646908903E-3</v>
      </c>
      <c r="E65" s="181"/>
    </row>
    <row r="66" spans="1:5">
      <c r="A66" s="4">
        <v>2001</v>
      </c>
      <c r="B66" s="4">
        <v>5</v>
      </c>
      <c r="C66" s="4">
        <v>0</v>
      </c>
      <c r="D66" s="53">
        <v>2.4235627409111998E-3</v>
      </c>
      <c r="E66" s="181"/>
    </row>
    <row r="67" spans="1:5">
      <c r="A67" s="4">
        <v>2001</v>
      </c>
      <c r="B67" s="4">
        <v>6</v>
      </c>
      <c r="C67" s="4">
        <v>0</v>
      </c>
      <c r="D67" s="53">
        <v>2.8697567616622799E-3</v>
      </c>
      <c r="E67" s="181"/>
    </row>
    <row r="68" spans="1:5">
      <c r="A68" s="4">
        <v>2001</v>
      </c>
      <c r="B68" s="4">
        <v>7</v>
      </c>
      <c r="C68" s="4">
        <v>0</v>
      </c>
      <c r="D68" s="53">
        <v>3.1557808710068703E-3</v>
      </c>
      <c r="E68" s="181"/>
    </row>
    <row r="69" spans="1:5">
      <c r="A69" s="4">
        <v>2001</v>
      </c>
      <c r="B69" s="4">
        <v>8</v>
      </c>
      <c r="C69" s="4">
        <v>0</v>
      </c>
      <c r="D69" s="53">
        <v>4.0318163756954389E-3</v>
      </c>
      <c r="E69" s="181"/>
    </row>
    <row r="70" spans="1:5">
      <c r="A70" s="4">
        <v>2001</v>
      </c>
      <c r="B70" s="4">
        <v>9</v>
      </c>
      <c r="C70" s="4">
        <v>0</v>
      </c>
      <c r="D70" s="53">
        <v>4.0980939176606494E-3</v>
      </c>
      <c r="E70" s="181"/>
    </row>
    <row r="71" spans="1:5">
      <c r="A71" s="4">
        <v>2001</v>
      </c>
      <c r="B71" s="4">
        <v>10</v>
      </c>
      <c r="C71" s="4">
        <v>0</v>
      </c>
      <c r="D71" s="53">
        <v>5.0548829148869996E-3</v>
      </c>
      <c r="E71" s="181"/>
    </row>
    <row r="72" spans="1:5">
      <c r="A72" s="4">
        <v>2001</v>
      </c>
      <c r="B72" s="4">
        <v>11</v>
      </c>
      <c r="C72" s="4">
        <v>0</v>
      </c>
      <c r="D72" s="53">
        <v>7.935083146903249E-3</v>
      </c>
      <c r="E72" s="181"/>
    </row>
    <row r="73" spans="1:5">
      <c r="A73" s="4">
        <v>2001</v>
      </c>
      <c r="B73" s="4">
        <v>12</v>
      </c>
      <c r="C73" s="4">
        <v>0</v>
      </c>
      <c r="D73" s="53">
        <v>9.9877941664553993E-3</v>
      </c>
      <c r="E73" s="181"/>
    </row>
    <row r="74" spans="1:5">
      <c r="A74" s="4">
        <v>2002</v>
      </c>
      <c r="B74" s="4">
        <v>1</v>
      </c>
      <c r="C74" s="4">
        <v>1</v>
      </c>
      <c r="D74" s="53">
        <v>2.0046148528248361E-2</v>
      </c>
      <c r="E74" s="181"/>
    </row>
    <row r="75" spans="1:5">
      <c r="A75" s="4">
        <v>2002</v>
      </c>
      <c r="B75" s="4">
        <v>2</v>
      </c>
      <c r="C75" s="4">
        <v>1</v>
      </c>
      <c r="D75" s="53">
        <v>2.6574678649918001E-3</v>
      </c>
      <c r="E75" s="181"/>
    </row>
    <row r="76" spans="1:5">
      <c r="A76" s="4">
        <v>2002</v>
      </c>
      <c r="B76" s="4">
        <v>3</v>
      </c>
      <c r="C76" s="4">
        <v>1</v>
      </c>
      <c r="D76" s="53">
        <v>1.5461554650564001E-3</v>
      </c>
      <c r="E76" s="181"/>
    </row>
    <row r="77" spans="1:5">
      <c r="A77" s="4">
        <v>2002</v>
      </c>
      <c r="B77" s="4">
        <v>4</v>
      </c>
      <c r="C77" s="4">
        <v>1</v>
      </c>
      <c r="D77" s="53">
        <v>2.6504351301749394E-3</v>
      </c>
      <c r="E77" s="181"/>
    </row>
    <row r="78" spans="1:5">
      <c r="A78" s="4">
        <v>2002</v>
      </c>
      <c r="B78" s="4">
        <v>5</v>
      </c>
      <c r="C78" s="4">
        <v>1</v>
      </c>
      <c r="D78" s="53">
        <v>3.5377548209773596E-3</v>
      </c>
      <c r="E78" s="181"/>
    </row>
    <row r="79" spans="1:5">
      <c r="A79" s="4">
        <v>2002</v>
      </c>
      <c r="B79" s="4">
        <v>6</v>
      </c>
      <c r="C79" s="4">
        <v>1</v>
      </c>
      <c r="D79" s="53">
        <v>3.1704949535396394E-3</v>
      </c>
      <c r="E79" s="181"/>
    </row>
    <row r="80" spans="1:5">
      <c r="A80" s="4">
        <v>2002</v>
      </c>
      <c r="B80" s="4">
        <v>7</v>
      </c>
      <c r="C80" s="4">
        <v>1</v>
      </c>
      <c r="D80" s="53">
        <v>3.1249901418823993E-3</v>
      </c>
      <c r="E80" s="181"/>
    </row>
    <row r="81" spans="1:5">
      <c r="A81" s="4">
        <v>2002</v>
      </c>
      <c r="B81" s="4">
        <v>8</v>
      </c>
      <c r="C81" s="4">
        <v>1</v>
      </c>
      <c r="D81" s="53">
        <v>4.3052583685314E-3</v>
      </c>
      <c r="E81" s="181"/>
    </row>
    <row r="82" spans="1:5">
      <c r="A82" s="4">
        <v>2002</v>
      </c>
      <c r="B82" s="4">
        <v>9</v>
      </c>
      <c r="C82" s="4">
        <v>1</v>
      </c>
      <c r="D82" s="53">
        <v>4.8895421112317003E-3</v>
      </c>
      <c r="E82" s="181"/>
    </row>
    <row r="83" spans="1:5">
      <c r="A83" s="4">
        <v>2002</v>
      </c>
      <c r="B83" s="4">
        <v>10</v>
      </c>
      <c r="C83" s="4">
        <v>1</v>
      </c>
      <c r="D83" s="53">
        <v>5.6076445534602995E-3</v>
      </c>
      <c r="E83" s="181"/>
    </row>
    <row r="84" spans="1:5">
      <c r="A84" s="4">
        <v>2002</v>
      </c>
      <c r="B84" s="4">
        <v>11</v>
      </c>
      <c r="C84" s="4">
        <v>1</v>
      </c>
      <c r="D84" s="53">
        <v>8.024717360115759E-3</v>
      </c>
      <c r="E84" s="181"/>
    </row>
    <row r="85" spans="1:5">
      <c r="A85" s="4">
        <v>2002</v>
      </c>
      <c r="B85" s="4">
        <v>12</v>
      </c>
      <c r="C85" s="4">
        <v>1</v>
      </c>
      <c r="D85" s="53">
        <v>1.2486266170351999E-2</v>
      </c>
      <c r="E85" s="181"/>
    </row>
    <row r="86" spans="1:5">
      <c r="A86" s="4">
        <v>2002</v>
      </c>
      <c r="B86" s="4">
        <v>1</v>
      </c>
      <c r="C86" s="4">
        <v>0</v>
      </c>
      <c r="D86" s="53">
        <v>1.7284120312176205E-2</v>
      </c>
      <c r="E86" s="181"/>
    </row>
    <row r="87" spans="1:5">
      <c r="A87" s="4">
        <v>2002</v>
      </c>
      <c r="B87" s="4">
        <v>2</v>
      </c>
      <c r="C87" s="4">
        <v>0</v>
      </c>
      <c r="D87" s="53">
        <v>2.1390380335687999E-3</v>
      </c>
      <c r="E87" s="181"/>
    </row>
    <row r="88" spans="1:5">
      <c r="A88" s="4">
        <v>2002</v>
      </c>
      <c r="B88" s="4">
        <v>3</v>
      </c>
      <c r="C88" s="4">
        <v>0</v>
      </c>
      <c r="D88" s="53">
        <v>1.2821898672537E-3</v>
      </c>
      <c r="E88" s="181"/>
    </row>
    <row r="89" spans="1:5">
      <c r="A89" s="4">
        <v>2002</v>
      </c>
      <c r="B89" s="4">
        <v>4</v>
      </c>
      <c r="C89" s="4">
        <v>0</v>
      </c>
      <c r="D89" s="53">
        <v>1.94338713020988E-3</v>
      </c>
      <c r="E89" s="181"/>
    </row>
    <row r="90" spans="1:5">
      <c r="A90" s="4">
        <v>2002</v>
      </c>
      <c r="B90" s="4">
        <v>5</v>
      </c>
      <c r="C90" s="4">
        <v>0</v>
      </c>
      <c r="D90" s="53">
        <v>2.3331213560836999E-3</v>
      </c>
      <c r="E90" s="181"/>
    </row>
    <row r="91" spans="1:5">
      <c r="A91" s="4">
        <v>2002</v>
      </c>
      <c r="B91" s="4">
        <v>6</v>
      </c>
      <c r="C91" s="4">
        <v>0</v>
      </c>
      <c r="D91" s="53">
        <v>2.9644159010236994E-3</v>
      </c>
      <c r="E91" s="181"/>
    </row>
    <row r="92" spans="1:5">
      <c r="A92" s="4">
        <v>2002</v>
      </c>
      <c r="B92" s="4">
        <v>7</v>
      </c>
      <c r="C92" s="4">
        <v>0</v>
      </c>
      <c r="D92" s="53">
        <v>3.1472054203857797E-3</v>
      </c>
      <c r="E92" s="181"/>
    </row>
    <row r="93" spans="1:5">
      <c r="A93" s="4">
        <v>2002</v>
      </c>
      <c r="B93" s="4">
        <v>8</v>
      </c>
      <c r="C93" s="4">
        <v>0</v>
      </c>
      <c r="D93" s="53">
        <v>4.1645637370573202E-3</v>
      </c>
      <c r="E93" s="181"/>
    </row>
    <row r="94" spans="1:5">
      <c r="A94" s="4">
        <v>2002</v>
      </c>
      <c r="B94" s="4">
        <v>9</v>
      </c>
      <c r="C94" s="4">
        <v>0</v>
      </c>
      <c r="D94" s="53">
        <v>4.167913068068161E-3</v>
      </c>
      <c r="E94" s="181"/>
    </row>
    <row r="95" spans="1:5">
      <c r="A95" s="4">
        <v>2002</v>
      </c>
      <c r="B95" s="4">
        <v>10</v>
      </c>
      <c r="C95" s="4">
        <v>0</v>
      </c>
      <c r="D95" s="53">
        <v>4.9396837617019995E-3</v>
      </c>
      <c r="E95" s="181"/>
    </row>
    <row r="96" spans="1:5">
      <c r="A96" s="4">
        <v>2002</v>
      </c>
      <c r="B96" s="4">
        <v>11</v>
      </c>
      <c r="C96" s="4">
        <v>0</v>
      </c>
      <c r="D96" s="53">
        <v>7.847449402550501E-3</v>
      </c>
      <c r="E96" s="181"/>
    </row>
    <row r="97" spans="1:5">
      <c r="A97" s="4">
        <v>2002</v>
      </c>
      <c r="B97" s="4">
        <v>12</v>
      </c>
      <c r="C97" s="4">
        <v>0</v>
      </c>
      <c r="D97" s="53">
        <v>1.004853037538112E-2</v>
      </c>
      <c r="E97" s="181"/>
    </row>
    <row r="98" spans="1:5">
      <c r="A98" s="4">
        <v>2003</v>
      </c>
      <c r="B98" s="4">
        <v>1</v>
      </c>
      <c r="C98" s="4">
        <v>1</v>
      </c>
      <c r="D98" s="53">
        <v>1.9124221092973116E-2</v>
      </c>
      <c r="E98" s="181"/>
    </row>
    <row r="99" spans="1:5">
      <c r="A99" s="4">
        <v>2003</v>
      </c>
      <c r="B99" s="4">
        <v>2</v>
      </c>
      <c r="C99" s="4">
        <v>1</v>
      </c>
      <c r="D99" s="53">
        <v>2.56717028860526E-3</v>
      </c>
      <c r="E99" s="181"/>
    </row>
    <row r="100" spans="1:5">
      <c r="A100" s="4">
        <v>2003</v>
      </c>
      <c r="B100" s="4">
        <v>3</v>
      </c>
      <c r="C100" s="4">
        <v>1</v>
      </c>
      <c r="D100" s="53">
        <v>1.4569441408811702E-3</v>
      </c>
      <c r="E100" s="181"/>
    </row>
    <row r="101" spans="1:5">
      <c r="A101" s="4">
        <v>2003</v>
      </c>
      <c r="B101" s="4">
        <v>4</v>
      </c>
      <c r="C101" s="4">
        <v>1</v>
      </c>
      <c r="D101" s="53">
        <v>2.5537572541752098E-3</v>
      </c>
      <c r="E101" s="181"/>
    </row>
    <row r="102" spans="1:5">
      <c r="A102" s="4">
        <v>2003</v>
      </c>
      <c r="B102" s="4">
        <v>5</v>
      </c>
      <c r="C102" s="4">
        <v>1</v>
      </c>
      <c r="D102" s="53">
        <v>3.5090865252898999E-3</v>
      </c>
      <c r="E102" s="181"/>
    </row>
    <row r="103" spans="1:5">
      <c r="A103" s="4">
        <v>2003</v>
      </c>
      <c r="B103" s="4">
        <v>6</v>
      </c>
      <c r="C103" s="4">
        <v>1</v>
      </c>
      <c r="D103" s="53">
        <v>3.3011828845741198E-3</v>
      </c>
      <c r="E103" s="181"/>
    </row>
    <row r="104" spans="1:5">
      <c r="A104" s="4">
        <v>2003</v>
      </c>
      <c r="B104" s="4">
        <v>7</v>
      </c>
      <c r="C104" s="4">
        <v>1</v>
      </c>
      <c r="D104" s="53">
        <v>3.1688438158766399E-3</v>
      </c>
      <c r="E104" s="181"/>
    </row>
    <row r="105" spans="1:5">
      <c r="A105" s="4">
        <v>2003</v>
      </c>
      <c r="B105" s="4">
        <v>8</v>
      </c>
      <c r="C105" s="4">
        <v>1</v>
      </c>
      <c r="D105" s="53">
        <v>4.4827226387513996E-3</v>
      </c>
      <c r="E105" s="181"/>
    </row>
    <row r="106" spans="1:5">
      <c r="A106" s="4">
        <v>2003</v>
      </c>
      <c r="B106" s="4">
        <v>9</v>
      </c>
      <c r="C106" s="4">
        <v>1</v>
      </c>
      <c r="D106" s="53">
        <v>5.0056559563680502E-3</v>
      </c>
      <c r="E106" s="181"/>
    </row>
    <row r="107" spans="1:5">
      <c r="A107" s="4">
        <v>2003</v>
      </c>
      <c r="B107" s="4">
        <v>10</v>
      </c>
      <c r="C107" s="4">
        <v>1</v>
      </c>
      <c r="D107" s="53">
        <v>5.7760801992603004E-3</v>
      </c>
      <c r="E107" s="181"/>
    </row>
    <row r="108" spans="1:5">
      <c r="A108" s="4">
        <v>2003</v>
      </c>
      <c r="B108" s="4">
        <v>11</v>
      </c>
      <c r="C108" s="4">
        <v>1</v>
      </c>
      <c r="D108" s="53">
        <v>8.1854902530031203E-3</v>
      </c>
      <c r="E108" s="181"/>
    </row>
    <row r="109" spans="1:5">
      <c r="A109" s="4">
        <v>2003</v>
      </c>
      <c r="B109" s="4">
        <v>12</v>
      </c>
      <c r="C109" s="4">
        <v>1</v>
      </c>
      <c r="D109" s="53">
        <v>1.228563246702386E-2</v>
      </c>
      <c r="E109" s="181"/>
    </row>
    <row r="110" spans="1:5">
      <c r="A110" s="4">
        <v>2003</v>
      </c>
      <c r="B110" s="4">
        <v>1</v>
      </c>
      <c r="C110" s="4">
        <v>0</v>
      </c>
      <c r="D110" s="53">
        <v>1.6464705462804735E-2</v>
      </c>
      <c r="E110" s="181"/>
    </row>
    <row r="111" spans="1:5">
      <c r="A111" s="4">
        <v>2003</v>
      </c>
      <c r="B111" s="4">
        <v>2</v>
      </c>
      <c r="C111" s="4">
        <v>0</v>
      </c>
      <c r="D111" s="53">
        <v>2.0466160363691996E-3</v>
      </c>
      <c r="E111" s="181"/>
    </row>
    <row r="112" spans="1:5">
      <c r="A112" s="4">
        <v>2003</v>
      </c>
      <c r="B112" s="4">
        <v>3</v>
      </c>
      <c r="C112" s="4">
        <v>0</v>
      </c>
      <c r="D112" s="53">
        <v>1.1817847728280003E-3</v>
      </c>
      <c r="E112" s="181"/>
    </row>
    <row r="113" spans="1:5">
      <c r="A113" s="4">
        <v>2003</v>
      </c>
      <c r="B113" s="4">
        <v>4</v>
      </c>
      <c r="C113" s="4">
        <v>0</v>
      </c>
      <c r="D113" s="53">
        <v>1.8444552506505E-3</v>
      </c>
      <c r="E113" s="181"/>
    </row>
    <row r="114" spans="1:5">
      <c r="A114" s="4">
        <v>2003</v>
      </c>
      <c r="B114" s="4">
        <v>5</v>
      </c>
      <c r="C114" s="4">
        <v>0</v>
      </c>
      <c r="D114" s="53">
        <v>2.2326292120541402E-3</v>
      </c>
      <c r="E114" s="181"/>
    </row>
    <row r="115" spans="1:5">
      <c r="A115" s="4">
        <v>2003</v>
      </c>
      <c r="B115" s="4">
        <v>6</v>
      </c>
      <c r="C115" s="4">
        <v>0</v>
      </c>
      <c r="D115" s="53">
        <v>2.9810711389330396E-3</v>
      </c>
      <c r="E115" s="181"/>
    </row>
    <row r="116" spans="1:5">
      <c r="A116" s="4">
        <v>2003</v>
      </c>
      <c r="B116" s="4">
        <v>7</v>
      </c>
      <c r="C116" s="4">
        <v>0</v>
      </c>
      <c r="D116" s="53">
        <v>3.1381157488646707E-3</v>
      </c>
      <c r="E116" s="181"/>
    </row>
    <row r="117" spans="1:5">
      <c r="A117" s="4">
        <v>2003</v>
      </c>
      <c r="B117" s="4">
        <v>8</v>
      </c>
      <c r="C117" s="4">
        <v>0</v>
      </c>
      <c r="D117" s="53">
        <v>4.2763154195390989E-3</v>
      </c>
      <c r="E117" s="181"/>
    </row>
    <row r="118" spans="1:5">
      <c r="A118" s="4">
        <v>2003</v>
      </c>
      <c r="B118" s="4">
        <v>9</v>
      </c>
      <c r="C118" s="4">
        <v>0</v>
      </c>
      <c r="D118" s="53">
        <v>4.2296541015149399E-3</v>
      </c>
      <c r="E118" s="181"/>
    </row>
    <row r="119" spans="1:5">
      <c r="A119" s="4">
        <v>2003</v>
      </c>
      <c r="B119" s="4">
        <v>10</v>
      </c>
      <c r="C119" s="4">
        <v>0</v>
      </c>
      <c r="D119" s="53">
        <v>4.8294328526700403E-3</v>
      </c>
      <c r="E119" s="181"/>
    </row>
    <row r="120" spans="1:5">
      <c r="A120" s="4">
        <v>2003</v>
      </c>
      <c r="B120" s="4">
        <v>11</v>
      </c>
      <c r="C120" s="4">
        <v>0</v>
      </c>
      <c r="D120" s="53">
        <v>7.7118119808567013E-3</v>
      </c>
      <c r="E120" s="181"/>
    </row>
    <row r="121" spans="1:5">
      <c r="A121" s="4">
        <v>2003</v>
      </c>
      <c r="B121" s="4">
        <v>12</v>
      </c>
      <c r="C121" s="4">
        <v>0</v>
      </c>
      <c r="D121" s="53">
        <v>1.0108249455001462E-2</v>
      </c>
      <c r="E121" s="181"/>
    </row>
    <row r="122" spans="1:5">
      <c r="A122" s="4">
        <v>2004</v>
      </c>
      <c r="B122" s="4">
        <v>1</v>
      </c>
      <c r="C122" s="4">
        <v>1</v>
      </c>
      <c r="D122" s="53">
        <v>1.8212548847485362E-2</v>
      </c>
      <c r="E122" s="181"/>
    </row>
    <row r="123" spans="1:5">
      <c r="A123" s="4">
        <v>2004</v>
      </c>
      <c r="B123" s="4">
        <v>2</v>
      </c>
      <c r="C123" s="4">
        <v>1</v>
      </c>
      <c r="D123" s="53">
        <v>2.4930597920008297E-3</v>
      </c>
      <c r="E123" s="181"/>
    </row>
    <row r="124" spans="1:5">
      <c r="A124" s="4">
        <v>2004</v>
      </c>
      <c r="B124" s="4">
        <v>3</v>
      </c>
      <c r="C124" s="4">
        <v>1</v>
      </c>
      <c r="D124" s="53">
        <v>1.3840577566969999E-3</v>
      </c>
      <c r="E124" s="181"/>
    </row>
    <row r="125" spans="1:5">
      <c r="A125" s="4">
        <v>2004</v>
      </c>
      <c r="B125" s="4">
        <v>4</v>
      </c>
      <c r="C125" s="4">
        <v>1</v>
      </c>
      <c r="D125" s="53">
        <v>2.4589574546867001E-3</v>
      </c>
      <c r="E125" s="181"/>
    </row>
    <row r="126" spans="1:5">
      <c r="A126" s="4">
        <v>2004</v>
      </c>
      <c r="B126" s="4">
        <v>5</v>
      </c>
      <c r="C126" s="4">
        <v>1</v>
      </c>
      <c r="D126" s="53">
        <v>3.4819686713039996E-3</v>
      </c>
      <c r="E126" s="181"/>
    </row>
    <row r="127" spans="1:5">
      <c r="A127" s="4">
        <v>2004</v>
      </c>
      <c r="B127" s="4">
        <v>6</v>
      </c>
      <c r="C127" s="4">
        <v>1</v>
      </c>
      <c r="D127" s="53">
        <v>3.3510528497549697E-3</v>
      </c>
      <c r="E127" s="181"/>
    </row>
    <row r="128" spans="1:5">
      <c r="A128" s="4">
        <v>2004</v>
      </c>
      <c r="B128" s="4">
        <v>7</v>
      </c>
      <c r="C128" s="4">
        <v>1</v>
      </c>
      <c r="D128" s="53">
        <v>3.2033433205993604E-3</v>
      </c>
      <c r="E128" s="181"/>
    </row>
    <row r="129" spans="1:5">
      <c r="A129" s="4">
        <v>2004</v>
      </c>
      <c r="B129" s="4">
        <v>8</v>
      </c>
      <c r="C129" s="4">
        <v>1</v>
      </c>
      <c r="D129" s="53">
        <v>4.5925402550583685E-3</v>
      </c>
      <c r="E129" s="181"/>
    </row>
    <row r="130" spans="1:5">
      <c r="A130" s="4">
        <v>2004</v>
      </c>
      <c r="B130" s="4">
        <v>9</v>
      </c>
      <c r="C130" s="4">
        <v>1</v>
      </c>
      <c r="D130" s="53">
        <v>5.0458255905373494E-3</v>
      </c>
      <c r="E130" s="181"/>
    </row>
    <row r="131" spans="1:5">
      <c r="A131" s="4">
        <v>2004</v>
      </c>
      <c r="B131" s="4">
        <v>10</v>
      </c>
      <c r="C131" s="4">
        <v>1</v>
      </c>
      <c r="D131" s="53">
        <v>5.9067799586639694E-3</v>
      </c>
      <c r="E131" s="181"/>
    </row>
    <row r="132" spans="1:5">
      <c r="A132" s="4">
        <v>2004</v>
      </c>
      <c r="B132" s="4">
        <v>11</v>
      </c>
      <c r="C132" s="4">
        <v>1</v>
      </c>
      <c r="D132" s="53">
        <v>8.2958754683679515E-3</v>
      </c>
      <c r="E132" s="181"/>
    </row>
    <row r="133" spans="1:5">
      <c r="A133" s="4">
        <v>2004</v>
      </c>
      <c r="B133" s="4">
        <v>12</v>
      </c>
      <c r="C133" s="4">
        <v>1</v>
      </c>
      <c r="D133" s="53">
        <v>1.213851114230639E-2</v>
      </c>
      <c r="E133" s="181"/>
    </row>
    <row r="134" spans="1:5">
      <c r="A134" s="4">
        <v>2004</v>
      </c>
      <c r="B134" s="4">
        <v>1</v>
      </c>
      <c r="C134" s="4">
        <v>0</v>
      </c>
      <c r="D134" s="53">
        <v>1.5650807107174907E-2</v>
      </c>
      <c r="E134" s="181"/>
    </row>
    <row r="135" spans="1:5">
      <c r="A135" s="4">
        <v>2004</v>
      </c>
      <c r="B135" s="4">
        <v>2</v>
      </c>
      <c r="C135" s="4">
        <v>0</v>
      </c>
      <c r="D135" s="53">
        <v>1.9621986748136803E-3</v>
      </c>
      <c r="E135" s="181"/>
    </row>
    <row r="136" spans="1:5">
      <c r="A136" s="4">
        <v>2004</v>
      </c>
      <c r="B136" s="4">
        <v>3</v>
      </c>
      <c r="C136" s="4">
        <v>0</v>
      </c>
      <c r="D136" s="53">
        <v>1.0944592521945598E-3</v>
      </c>
      <c r="E136" s="181"/>
    </row>
    <row r="137" spans="1:5">
      <c r="A137" s="4">
        <v>2004</v>
      </c>
      <c r="B137" s="4">
        <v>4</v>
      </c>
      <c r="C137" s="4">
        <v>0</v>
      </c>
      <c r="D137" s="53">
        <v>1.7391276652258397E-3</v>
      </c>
      <c r="E137" s="181"/>
    </row>
    <row r="138" spans="1:5">
      <c r="A138" s="4">
        <v>2004</v>
      </c>
      <c r="B138" s="4">
        <v>5</v>
      </c>
      <c r="C138" s="4">
        <v>0</v>
      </c>
      <c r="D138" s="53">
        <v>2.1334747736947201E-3</v>
      </c>
      <c r="E138" s="181"/>
    </row>
    <row r="139" spans="1:5">
      <c r="A139" s="4">
        <v>2004</v>
      </c>
      <c r="B139" s="4">
        <v>6</v>
      </c>
      <c r="C139" s="4">
        <v>0</v>
      </c>
      <c r="D139" s="53">
        <v>2.89390285967616E-3</v>
      </c>
      <c r="E139" s="181"/>
    </row>
    <row r="140" spans="1:5">
      <c r="A140" s="4">
        <v>2004</v>
      </c>
      <c r="B140" s="4">
        <v>7</v>
      </c>
      <c r="C140" s="4">
        <v>0</v>
      </c>
      <c r="D140" s="53">
        <v>3.1028306384019906E-3</v>
      </c>
      <c r="E140" s="181"/>
    </row>
    <row r="141" spans="1:5">
      <c r="A141" s="4">
        <v>2004</v>
      </c>
      <c r="B141" s="4">
        <v>8</v>
      </c>
      <c r="C141" s="4">
        <v>0</v>
      </c>
      <c r="D141" s="53">
        <v>4.3210041814824001E-3</v>
      </c>
      <c r="E141" s="181"/>
    </row>
    <row r="142" spans="1:5">
      <c r="A142" s="4">
        <v>2004</v>
      </c>
      <c r="B142" s="4">
        <v>9</v>
      </c>
      <c r="C142" s="4">
        <v>0</v>
      </c>
      <c r="D142" s="53">
        <v>4.2438769512160007E-3</v>
      </c>
      <c r="E142" s="181"/>
    </row>
    <row r="143" spans="1:5">
      <c r="A143" s="4">
        <v>2004</v>
      </c>
      <c r="B143" s="4">
        <v>10</v>
      </c>
      <c r="C143" s="4">
        <v>0</v>
      </c>
      <c r="D143" s="53">
        <v>4.7046875151450004E-3</v>
      </c>
      <c r="E143" s="181"/>
    </row>
    <row r="144" spans="1:5">
      <c r="A144" s="4">
        <v>2004</v>
      </c>
      <c r="B144" s="4">
        <v>11</v>
      </c>
      <c r="C144" s="4">
        <v>0</v>
      </c>
      <c r="D144" s="53">
        <v>7.4848496130810009E-3</v>
      </c>
      <c r="E144" s="181"/>
    </row>
    <row r="145" spans="1:5">
      <c r="A145" s="4">
        <v>2004</v>
      </c>
      <c r="B145" s="4">
        <v>12</v>
      </c>
      <c r="C145" s="4">
        <v>0</v>
      </c>
      <c r="D145" s="53">
        <v>1.0091739325897461E-2</v>
      </c>
      <c r="E145" s="181"/>
    </row>
    <row r="146" spans="1:5">
      <c r="A146" s="4">
        <v>2005</v>
      </c>
      <c r="B146" s="4">
        <v>1</v>
      </c>
      <c r="C146" s="4">
        <v>1</v>
      </c>
      <c r="D146" s="53">
        <v>1.7338977629656343E-2</v>
      </c>
      <c r="E146" s="181"/>
    </row>
    <row r="147" spans="1:5">
      <c r="A147" s="4">
        <v>2005</v>
      </c>
      <c r="B147" s="4">
        <v>2</v>
      </c>
      <c r="C147" s="4">
        <v>1</v>
      </c>
      <c r="D147" s="53">
        <v>2.42704847243628E-3</v>
      </c>
      <c r="E147" s="181"/>
    </row>
    <row r="148" spans="1:5">
      <c r="A148" s="4">
        <v>2005</v>
      </c>
      <c r="B148" s="4">
        <v>3</v>
      </c>
      <c r="C148" s="4">
        <v>1</v>
      </c>
      <c r="D148" s="53">
        <v>1.31706662308152E-3</v>
      </c>
      <c r="E148" s="181"/>
    </row>
    <row r="149" spans="1:5">
      <c r="A149" s="4">
        <v>2005</v>
      </c>
      <c r="B149" s="4">
        <v>4</v>
      </c>
      <c r="C149" s="4">
        <v>1</v>
      </c>
      <c r="D149" s="53">
        <v>2.3492325934054699E-3</v>
      </c>
      <c r="E149" s="181"/>
    </row>
    <row r="150" spans="1:5">
      <c r="A150" s="4">
        <v>2005</v>
      </c>
      <c r="B150" s="4">
        <v>5</v>
      </c>
      <c r="C150" s="4">
        <v>1</v>
      </c>
      <c r="D150" s="53">
        <v>3.4653738073487997E-3</v>
      </c>
      <c r="E150" s="181"/>
    </row>
    <row r="151" spans="1:5">
      <c r="A151" s="4">
        <v>2005</v>
      </c>
      <c r="B151" s="4">
        <v>6</v>
      </c>
      <c r="C151" s="4">
        <v>1</v>
      </c>
      <c r="D151" s="53">
        <v>3.2527415570443603E-3</v>
      </c>
      <c r="E151" s="181"/>
    </row>
    <row r="152" spans="1:5">
      <c r="A152" s="4">
        <v>2005</v>
      </c>
      <c r="B152" s="4">
        <v>7</v>
      </c>
      <c r="C152" s="4">
        <v>1</v>
      </c>
      <c r="D152" s="53">
        <v>3.1002233555709898E-3</v>
      </c>
      <c r="E152" s="181"/>
    </row>
    <row r="153" spans="1:5">
      <c r="A153" s="4">
        <v>2005</v>
      </c>
      <c r="B153" s="4">
        <v>8</v>
      </c>
      <c r="C153" s="4">
        <v>1</v>
      </c>
      <c r="D153" s="53">
        <v>4.4167868753899504E-3</v>
      </c>
      <c r="E153" s="181"/>
    </row>
    <row r="154" spans="1:5">
      <c r="A154" s="4">
        <v>2005</v>
      </c>
      <c r="B154" s="4">
        <v>9</v>
      </c>
      <c r="C154" s="4">
        <v>1</v>
      </c>
      <c r="D154" s="53">
        <v>4.8406332919114486E-3</v>
      </c>
      <c r="E154" s="181"/>
    </row>
    <row r="155" spans="1:5">
      <c r="A155" s="4">
        <v>2005</v>
      </c>
      <c r="B155" s="4">
        <v>10</v>
      </c>
      <c r="C155" s="4">
        <v>1</v>
      </c>
      <c r="D155" s="53">
        <v>5.7899310911770007E-3</v>
      </c>
      <c r="E155" s="181"/>
    </row>
    <row r="156" spans="1:5">
      <c r="A156" s="4">
        <v>2005</v>
      </c>
      <c r="B156" s="4">
        <v>11</v>
      </c>
      <c r="C156" s="4">
        <v>1</v>
      </c>
      <c r="D156" s="53">
        <v>8.1725034998475013E-3</v>
      </c>
      <c r="E156" s="181"/>
    </row>
    <row r="157" spans="1:5">
      <c r="A157" s="4">
        <v>2005</v>
      </c>
      <c r="B157" s="4">
        <v>12</v>
      </c>
      <c r="C157" s="4">
        <v>1</v>
      </c>
      <c r="D157" s="53">
        <v>1.1941309361384923E-2</v>
      </c>
      <c r="E157" s="181"/>
    </row>
    <row r="158" spans="1:5">
      <c r="A158" s="4">
        <v>2005</v>
      </c>
      <c r="B158" s="4">
        <v>1</v>
      </c>
      <c r="C158" s="4">
        <v>0</v>
      </c>
      <c r="D158" s="53">
        <v>1.4872443414583781E-2</v>
      </c>
      <c r="E158" s="181"/>
    </row>
    <row r="159" spans="1:5">
      <c r="A159" s="4">
        <v>2005</v>
      </c>
      <c r="B159" s="4">
        <v>2</v>
      </c>
      <c r="C159" s="4">
        <v>0</v>
      </c>
      <c r="D159" s="53">
        <v>1.8915237178985199E-3</v>
      </c>
      <c r="E159" s="181"/>
    </row>
    <row r="160" spans="1:5">
      <c r="A160" s="4">
        <v>2005</v>
      </c>
      <c r="B160" s="4">
        <v>3</v>
      </c>
      <c r="C160" s="4">
        <v>0</v>
      </c>
      <c r="D160" s="53">
        <v>1.0220797479268799E-3</v>
      </c>
      <c r="E160" s="181"/>
    </row>
    <row r="161" spans="1:5">
      <c r="A161" s="4">
        <v>2005</v>
      </c>
      <c r="B161" s="4">
        <v>4</v>
      </c>
      <c r="C161" s="4">
        <v>0</v>
      </c>
      <c r="D161" s="53">
        <v>1.61992967454E-3</v>
      </c>
      <c r="E161" s="181"/>
    </row>
    <row r="162" spans="1:5">
      <c r="A162" s="4">
        <v>2005</v>
      </c>
      <c r="B162" s="4">
        <v>5</v>
      </c>
      <c r="C162" s="4">
        <v>0</v>
      </c>
      <c r="D162" s="53">
        <v>2.0476453135269599E-3</v>
      </c>
      <c r="E162" s="181"/>
    </row>
    <row r="163" spans="1:5">
      <c r="A163" s="4">
        <v>2005</v>
      </c>
      <c r="B163" s="4">
        <v>6</v>
      </c>
      <c r="C163" s="4">
        <v>0</v>
      </c>
      <c r="D163" s="53">
        <v>2.6036600406216001E-3</v>
      </c>
      <c r="E163" s="181"/>
    </row>
    <row r="164" spans="1:5">
      <c r="A164" s="4">
        <v>2005</v>
      </c>
      <c r="B164" s="4">
        <v>7</v>
      </c>
      <c r="C164" s="4">
        <v>0</v>
      </c>
      <c r="D164" s="53">
        <v>2.8769355807605995E-3</v>
      </c>
      <c r="E164" s="181"/>
    </row>
    <row r="165" spans="1:5">
      <c r="A165" s="4">
        <v>2005</v>
      </c>
      <c r="B165" s="4">
        <v>8</v>
      </c>
      <c r="C165" s="4">
        <v>0</v>
      </c>
      <c r="D165" s="53">
        <v>4.0795738525921995E-3</v>
      </c>
      <c r="E165" s="181"/>
    </row>
    <row r="166" spans="1:5">
      <c r="A166" s="4">
        <v>2005</v>
      </c>
      <c r="B166" s="4">
        <v>9</v>
      </c>
      <c r="C166" s="4">
        <v>0</v>
      </c>
      <c r="D166" s="53">
        <v>4.0606077007734401E-3</v>
      </c>
      <c r="E166" s="181"/>
    </row>
    <row r="167" spans="1:5">
      <c r="A167" s="4">
        <v>2005</v>
      </c>
      <c r="B167" s="4">
        <v>10</v>
      </c>
      <c r="C167" s="4">
        <v>0</v>
      </c>
      <c r="D167" s="53">
        <v>4.454066375323671E-3</v>
      </c>
      <c r="E167" s="181"/>
    </row>
    <row r="168" spans="1:5">
      <c r="A168" s="4">
        <v>2005</v>
      </c>
      <c r="B168" s="4">
        <v>11</v>
      </c>
      <c r="C168" s="4">
        <v>0</v>
      </c>
      <c r="D168" s="53">
        <v>7.0194016984730795E-3</v>
      </c>
      <c r="E168" s="181"/>
    </row>
    <row r="169" spans="1:5">
      <c r="A169" s="4">
        <v>2005</v>
      </c>
      <c r="B169" s="4">
        <v>12</v>
      </c>
      <c r="C169" s="4">
        <v>0</v>
      </c>
      <c r="D169" s="53">
        <v>9.8684605180831986E-3</v>
      </c>
      <c r="E169" s="181"/>
    </row>
    <row r="170" spans="1:5">
      <c r="A170" s="4">
        <v>2006</v>
      </c>
      <c r="B170" s="4">
        <v>1</v>
      </c>
      <c r="C170" s="4">
        <v>1</v>
      </c>
      <c r="D170" s="53">
        <v>1.657548766153611E-2</v>
      </c>
      <c r="E170" s="181"/>
    </row>
    <row r="171" spans="1:5">
      <c r="A171" s="4">
        <v>2006</v>
      </c>
      <c r="B171" s="4">
        <v>2</v>
      </c>
      <c r="C171" s="4">
        <v>1</v>
      </c>
      <c r="D171" s="53">
        <v>2.4126498740212597E-3</v>
      </c>
      <c r="E171" s="181"/>
    </row>
    <row r="172" spans="1:5">
      <c r="A172" s="4">
        <v>2006</v>
      </c>
      <c r="B172" s="4">
        <v>3</v>
      </c>
      <c r="C172" s="4">
        <v>1</v>
      </c>
      <c r="D172" s="53">
        <v>1.2782548643080799E-3</v>
      </c>
      <c r="E172" s="181"/>
    </row>
    <row r="173" spans="1:5">
      <c r="A173" s="4">
        <v>2006</v>
      </c>
      <c r="B173" s="4">
        <v>4</v>
      </c>
      <c r="C173" s="4">
        <v>1</v>
      </c>
      <c r="D173" s="53">
        <v>2.2448776923653202E-3</v>
      </c>
      <c r="E173" s="181"/>
    </row>
    <row r="174" spans="1:5">
      <c r="A174" s="4">
        <v>2006</v>
      </c>
      <c r="B174" s="4">
        <v>5</v>
      </c>
      <c r="C174" s="4">
        <v>1</v>
      </c>
      <c r="D174" s="53">
        <v>3.4314411098249897E-3</v>
      </c>
      <c r="E174" s="181"/>
    </row>
    <row r="175" spans="1:5">
      <c r="A175" s="4">
        <v>2006</v>
      </c>
      <c r="B175" s="4">
        <v>6</v>
      </c>
      <c r="C175" s="4">
        <v>1</v>
      </c>
      <c r="D175" s="53">
        <v>3.1261458147545298E-3</v>
      </c>
      <c r="E175" s="181"/>
    </row>
    <row r="176" spans="1:5">
      <c r="A176" s="4">
        <v>2006</v>
      </c>
      <c r="B176" s="4">
        <v>7</v>
      </c>
      <c r="C176" s="4">
        <v>1</v>
      </c>
      <c r="D176" s="53">
        <v>3.0307579348146096E-3</v>
      </c>
      <c r="E176" s="181"/>
    </row>
    <row r="177" spans="1:5">
      <c r="A177" s="4">
        <v>2006</v>
      </c>
      <c r="B177" s="4">
        <v>8</v>
      </c>
      <c r="C177" s="4">
        <v>1</v>
      </c>
      <c r="D177" s="53">
        <v>4.1010946311102409E-3</v>
      </c>
      <c r="E177" s="181"/>
    </row>
    <row r="178" spans="1:5">
      <c r="A178" s="4">
        <v>2006</v>
      </c>
      <c r="B178" s="4">
        <v>9</v>
      </c>
      <c r="C178" s="4">
        <v>1</v>
      </c>
      <c r="D178" s="53">
        <v>4.7081089823977993E-3</v>
      </c>
      <c r="E178" s="181"/>
    </row>
    <row r="179" spans="1:5">
      <c r="A179" s="4">
        <v>2006</v>
      </c>
      <c r="B179" s="4">
        <v>10</v>
      </c>
      <c r="C179" s="4">
        <v>1</v>
      </c>
      <c r="D179" s="53">
        <v>5.6783331451473887E-3</v>
      </c>
      <c r="E179" s="181"/>
    </row>
    <row r="180" spans="1:5">
      <c r="A180" s="4">
        <v>2006</v>
      </c>
      <c r="B180" s="4">
        <v>11</v>
      </c>
      <c r="C180" s="4">
        <v>1</v>
      </c>
      <c r="D180" s="53">
        <v>8.0679532242709396E-3</v>
      </c>
      <c r="E180" s="181"/>
    </row>
    <row r="181" spans="1:5">
      <c r="A181" s="4">
        <v>2006</v>
      </c>
      <c r="B181" s="4">
        <v>12</v>
      </c>
      <c r="C181" s="4">
        <v>1</v>
      </c>
      <c r="D181" s="53">
        <v>1.188000093050748E-2</v>
      </c>
      <c r="E181" s="181"/>
    </row>
    <row r="182" spans="1:5">
      <c r="A182" s="4">
        <v>2006</v>
      </c>
      <c r="B182" s="4">
        <v>1</v>
      </c>
      <c r="C182" s="4">
        <v>0</v>
      </c>
      <c r="D182" s="53">
        <v>1.4211801092522373E-2</v>
      </c>
      <c r="E182" s="181"/>
    </row>
    <row r="183" spans="1:5">
      <c r="A183" s="4">
        <v>2006</v>
      </c>
      <c r="B183" s="4">
        <v>2</v>
      </c>
      <c r="C183" s="4">
        <v>0</v>
      </c>
      <c r="D183" s="53">
        <v>1.8724359677016399E-3</v>
      </c>
      <c r="E183" s="181"/>
    </row>
    <row r="184" spans="1:5">
      <c r="A184" s="4">
        <v>2006</v>
      </c>
      <c r="B184" s="4">
        <v>3</v>
      </c>
      <c r="C184" s="4">
        <v>0</v>
      </c>
      <c r="D184" s="53">
        <v>9.7918822704318002E-4</v>
      </c>
      <c r="E184" s="181"/>
    </row>
    <row r="185" spans="1:5">
      <c r="A185" s="4">
        <v>2006</v>
      </c>
      <c r="B185" s="4">
        <v>4</v>
      </c>
      <c r="C185" s="4">
        <v>0</v>
      </c>
      <c r="D185" s="53">
        <v>1.5049155599276402E-3</v>
      </c>
      <c r="E185" s="181"/>
    </row>
    <row r="186" spans="1:5">
      <c r="A186" s="4">
        <v>2006</v>
      </c>
      <c r="B186" s="4">
        <v>5</v>
      </c>
      <c r="C186" s="4">
        <v>0</v>
      </c>
      <c r="D186" s="53">
        <v>1.9756186387966798E-3</v>
      </c>
      <c r="E186" s="181"/>
    </row>
    <row r="187" spans="1:5">
      <c r="A187" s="4">
        <v>2006</v>
      </c>
      <c r="B187" s="4">
        <v>6</v>
      </c>
      <c r="C187" s="4">
        <v>0</v>
      </c>
      <c r="D187" s="53">
        <v>2.3004049090536503E-3</v>
      </c>
      <c r="E187" s="181"/>
    </row>
    <row r="188" spans="1:5">
      <c r="A188" s="4">
        <v>2006</v>
      </c>
      <c r="B188" s="4">
        <v>7</v>
      </c>
      <c r="C188" s="4">
        <v>0</v>
      </c>
      <c r="D188" s="53">
        <v>2.6545919298203205E-3</v>
      </c>
      <c r="E188" s="181"/>
    </row>
    <row r="189" spans="1:5">
      <c r="A189" s="4">
        <v>2006</v>
      </c>
      <c r="B189" s="4">
        <v>8</v>
      </c>
      <c r="C189" s="4">
        <v>0</v>
      </c>
      <c r="D189" s="53">
        <v>3.6764782509182692E-3</v>
      </c>
      <c r="E189" s="181"/>
    </row>
    <row r="190" spans="1:5">
      <c r="A190" s="4">
        <v>2006</v>
      </c>
      <c r="B190" s="4">
        <v>9</v>
      </c>
      <c r="C190" s="4">
        <v>0</v>
      </c>
      <c r="D190" s="53">
        <v>3.9068586784160404E-3</v>
      </c>
      <c r="E190" s="181"/>
    </row>
    <row r="191" spans="1:5">
      <c r="A191" s="4">
        <v>2006</v>
      </c>
      <c r="B191" s="4">
        <v>10</v>
      </c>
      <c r="C191" s="4">
        <v>0</v>
      </c>
      <c r="D191" s="53">
        <v>4.2591558112082505E-3</v>
      </c>
      <c r="E191" s="181"/>
    </row>
    <row r="192" spans="1:5">
      <c r="A192" s="4">
        <v>2006</v>
      </c>
      <c r="B192" s="4">
        <v>11</v>
      </c>
      <c r="C192" s="4">
        <v>0</v>
      </c>
      <c r="D192" s="53">
        <v>6.6091785704434202E-3</v>
      </c>
      <c r="E192" s="181"/>
    </row>
    <row r="193" spans="1:5">
      <c r="A193" s="4">
        <v>2006</v>
      </c>
      <c r="B193" s="4">
        <v>12</v>
      </c>
      <c r="C193" s="4">
        <v>0</v>
      </c>
      <c r="D193" s="53">
        <v>9.6587456121834201E-3</v>
      </c>
      <c r="E193" s="181"/>
    </row>
    <row r="194" spans="1:5">
      <c r="A194" s="4">
        <v>2007</v>
      </c>
      <c r="B194" s="4">
        <v>1</v>
      </c>
      <c r="C194" s="4">
        <v>1</v>
      </c>
      <c r="D194" s="53">
        <v>1.5843117008773212E-2</v>
      </c>
      <c r="E194" s="181"/>
    </row>
    <row r="195" spans="1:5">
      <c r="A195" s="4">
        <v>2007</v>
      </c>
      <c r="B195" s="4">
        <v>2</v>
      </c>
      <c r="C195" s="4">
        <v>1</v>
      </c>
      <c r="D195" s="53">
        <v>2.4318590694989402E-3</v>
      </c>
      <c r="E195" s="181"/>
    </row>
    <row r="196" spans="1:5">
      <c r="A196" s="4">
        <v>2007</v>
      </c>
      <c r="B196" s="4">
        <v>3</v>
      </c>
      <c r="C196" s="4">
        <v>1</v>
      </c>
      <c r="D196" s="53">
        <v>1.26430207788877E-3</v>
      </c>
      <c r="E196" s="181"/>
    </row>
    <row r="197" spans="1:5">
      <c r="A197" s="4">
        <v>2007</v>
      </c>
      <c r="B197" s="4">
        <v>4</v>
      </c>
      <c r="C197" s="4">
        <v>1</v>
      </c>
      <c r="D197" s="53">
        <v>2.13957423980502E-3</v>
      </c>
      <c r="E197" s="181"/>
    </row>
    <row r="198" spans="1:5">
      <c r="A198" s="4">
        <v>2007</v>
      </c>
      <c r="B198" s="4">
        <v>5</v>
      </c>
      <c r="C198" s="4">
        <v>1</v>
      </c>
      <c r="D198" s="53">
        <v>3.3931718804137002E-3</v>
      </c>
      <c r="E198" s="181"/>
    </row>
    <row r="199" spans="1:5">
      <c r="A199" s="4">
        <v>2007</v>
      </c>
      <c r="B199" s="4">
        <v>6</v>
      </c>
      <c r="C199" s="4">
        <v>1</v>
      </c>
      <c r="D199" s="53">
        <v>2.9614755641817606E-3</v>
      </c>
      <c r="E199" s="181"/>
    </row>
    <row r="200" spans="1:5">
      <c r="A200" s="4">
        <v>2007</v>
      </c>
      <c r="B200" s="4">
        <v>7</v>
      </c>
      <c r="C200" s="4">
        <v>1</v>
      </c>
      <c r="D200" s="53">
        <v>2.8933775027283593E-3</v>
      </c>
      <c r="E200" s="181"/>
    </row>
    <row r="201" spans="1:5">
      <c r="A201" s="4">
        <v>2007</v>
      </c>
      <c r="B201" s="4">
        <v>8</v>
      </c>
      <c r="C201" s="4">
        <v>1</v>
      </c>
      <c r="D201" s="53">
        <v>3.6785220491675893E-3</v>
      </c>
      <c r="E201" s="181"/>
    </row>
    <row r="202" spans="1:5">
      <c r="A202" s="4">
        <v>2007</v>
      </c>
      <c r="B202" s="4">
        <v>9</v>
      </c>
      <c r="C202" s="4">
        <v>1</v>
      </c>
      <c r="D202" s="53">
        <v>4.4467319225110604E-3</v>
      </c>
      <c r="E202" s="181"/>
    </row>
    <row r="203" spans="1:5">
      <c r="A203" s="4">
        <v>2007</v>
      </c>
      <c r="B203" s="4">
        <v>10</v>
      </c>
      <c r="C203" s="4">
        <v>1</v>
      </c>
      <c r="D203" s="53">
        <v>5.4450364237962996E-3</v>
      </c>
      <c r="E203" s="181"/>
    </row>
    <row r="204" spans="1:5">
      <c r="A204" s="4">
        <v>2007</v>
      </c>
      <c r="B204" s="4">
        <v>11</v>
      </c>
      <c r="C204" s="4">
        <v>1</v>
      </c>
      <c r="D204" s="53">
        <v>7.9166268069710381E-3</v>
      </c>
      <c r="E204" s="181"/>
    </row>
    <row r="205" spans="1:5">
      <c r="A205" s="4">
        <v>2007</v>
      </c>
      <c r="B205" s="4">
        <v>12</v>
      </c>
      <c r="C205" s="4">
        <v>1</v>
      </c>
      <c r="D205" s="53">
        <v>1.1830753396443001E-2</v>
      </c>
      <c r="E205" s="181"/>
    </row>
    <row r="206" spans="1:5">
      <c r="A206" s="4">
        <v>2007</v>
      </c>
      <c r="B206" s="4">
        <v>1</v>
      </c>
      <c r="C206" s="4">
        <v>0</v>
      </c>
      <c r="D206" s="53">
        <v>1.3573165545313444E-2</v>
      </c>
      <c r="E206" s="181"/>
    </row>
    <row r="207" spans="1:5">
      <c r="A207" s="4">
        <v>2007</v>
      </c>
      <c r="B207" s="4">
        <v>2</v>
      </c>
      <c r="C207" s="4">
        <v>0</v>
      </c>
      <c r="D207" s="53">
        <v>1.8829154981299999E-3</v>
      </c>
      <c r="E207" s="181"/>
    </row>
    <row r="208" spans="1:5">
      <c r="A208" s="4">
        <v>2007</v>
      </c>
      <c r="B208" s="4">
        <v>3</v>
      </c>
      <c r="C208" s="4">
        <v>0</v>
      </c>
      <c r="D208" s="53">
        <v>9.5844078509455997E-4</v>
      </c>
      <c r="E208" s="181"/>
    </row>
    <row r="209" spans="1:5">
      <c r="A209" s="4">
        <v>2007</v>
      </c>
      <c r="B209" s="4">
        <v>4</v>
      </c>
      <c r="C209" s="4">
        <v>0</v>
      </c>
      <c r="D209" s="53">
        <v>1.3921774246069202E-3</v>
      </c>
      <c r="E209" s="181"/>
    </row>
    <row r="210" spans="1:5">
      <c r="A210" s="4">
        <v>2007</v>
      </c>
      <c r="B210" s="4">
        <v>5</v>
      </c>
      <c r="C210" s="4">
        <v>0</v>
      </c>
      <c r="D210" s="53">
        <v>1.91060083750018E-3</v>
      </c>
      <c r="E210" s="181"/>
    </row>
    <row r="211" spans="1:5">
      <c r="A211" s="4">
        <v>2007</v>
      </c>
      <c r="B211" s="4">
        <v>6</v>
      </c>
      <c r="C211" s="4">
        <v>0</v>
      </c>
      <c r="D211" s="53">
        <v>1.9882511673095398E-3</v>
      </c>
      <c r="E211" s="181"/>
    </row>
    <row r="212" spans="1:5">
      <c r="A212" s="4">
        <v>2007</v>
      </c>
      <c r="B212" s="4">
        <v>7</v>
      </c>
      <c r="C212" s="4">
        <v>0</v>
      </c>
      <c r="D212" s="53">
        <v>2.3786187808650296E-3</v>
      </c>
      <c r="E212" s="181"/>
    </row>
    <row r="213" spans="1:5">
      <c r="A213" s="4">
        <v>2007</v>
      </c>
      <c r="B213" s="4">
        <v>8</v>
      </c>
      <c r="C213" s="4">
        <v>0</v>
      </c>
      <c r="D213" s="53">
        <v>3.2192586775519607E-3</v>
      </c>
      <c r="E213" s="181"/>
    </row>
    <row r="214" spans="1:5">
      <c r="A214" s="4">
        <v>2007</v>
      </c>
      <c r="B214" s="4">
        <v>9</v>
      </c>
      <c r="C214" s="4">
        <v>0</v>
      </c>
      <c r="D214" s="53">
        <v>3.6691627288089595E-3</v>
      </c>
      <c r="E214" s="181"/>
    </row>
    <row r="215" spans="1:5">
      <c r="A215" s="4">
        <v>2007</v>
      </c>
      <c r="B215" s="4">
        <v>10</v>
      </c>
      <c r="C215" s="4">
        <v>0</v>
      </c>
      <c r="D215" s="53">
        <v>4.04985828863616E-3</v>
      </c>
      <c r="E215" s="181"/>
    </row>
    <row r="216" spans="1:5">
      <c r="A216" s="4">
        <v>2007</v>
      </c>
      <c r="B216" s="4">
        <v>11</v>
      </c>
      <c r="C216" s="4">
        <v>0</v>
      </c>
      <c r="D216" s="53">
        <v>6.2369019921324599E-3</v>
      </c>
      <c r="E216" s="181"/>
    </row>
    <row r="217" spans="1:5">
      <c r="A217" s="4">
        <v>2007</v>
      </c>
      <c r="B217" s="4">
        <v>12</v>
      </c>
      <c r="C217" s="4">
        <v>0</v>
      </c>
      <c r="D217" s="53">
        <v>9.4424664123409514E-3</v>
      </c>
      <c r="E217" s="181"/>
    </row>
    <row r="218" spans="1:5">
      <c r="A218" s="4">
        <v>2008</v>
      </c>
      <c r="B218" s="4">
        <v>1</v>
      </c>
      <c r="C218" s="4">
        <v>1</v>
      </c>
      <c r="D218" s="53">
        <v>1.4832191724903325E-2</v>
      </c>
      <c r="E218" s="181"/>
    </row>
    <row r="219" spans="1:5">
      <c r="A219" s="4">
        <v>2008</v>
      </c>
      <c r="B219" s="4">
        <v>2</v>
      </c>
      <c r="C219" s="4">
        <v>1</v>
      </c>
      <c r="D219" s="53">
        <v>2.4059345542509999E-3</v>
      </c>
      <c r="E219" s="181"/>
    </row>
    <row r="220" spans="1:5">
      <c r="A220" s="4">
        <v>2008</v>
      </c>
      <c r="B220" s="4">
        <v>3</v>
      </c>
      <c r="C220" s="4">
        <v>1</v>
      </c>
      <c r="D220" s="53">
        <v>1.2342815716494E-3</v>
      </c>
      <c r="E220" s="181"/>
    </row>
    <row r="221" spans="1:5">
      <c r="A221" s="4">
        <v>2008</v>
      </c>
      <c r="B221" s="4">
        <v>4</v>
      </c>
      <c r="C221" s="4">
        <v>1</v>
      </c>
      <c r="D221" s="53">
        <v>2.0696966942789501E-3</v>
      </c>
      <c r="E221" s="181"/>
    </row>
    <row r="222" spans="1:5">
      <c r="A222" s="4">
        <v>2008</v>
      </c>
      <c r="B222" s="4">
        <v>5</v>
      </c>
      <c r="C222" s="4">
        <v>1</v>
      </c>
      <c r="D222" s="53">
        <v>3.3890685538729205E-3</v>
      </c>
      <c r="E222" s="181"/>
    </row>
    <row r="223" spans="1:5">
      <c r="A223" s="4">
        <v>2008</v>
      </c>
      <c r="B223" s="4">
        <v>6</v>
      </c>
      <c r="C223" s="4">
        <v>1</v>
      </c>
      <c r="D223" s="53">
        <v>2.9160640640976598E-3</v>
      </c>
      <c r="E223" s="181"/>
    </row>
    <row r="224" spans="1:5">
      <c r="A224" s="4">
        <v>2008</v>
      </c>
      <c r="B224" s="4">
        <v>7</v>
      </c>
      <c r="C224" s="4">
        <v>1</v>
      </c>
      <c r="D224" s="53">
        <v>2.8924094037726302E-3</v>
      </c>
      <c r="E224" s="181"/>
    </row>
    <row r="225" spans="1:5">
      <c r="A225" s="4">
        <v>2008</v>
      </c>
      <c r="B225" s="4">
        <v>8</v>
      </c>
      <c r="C225" s="4">
        <v>1</v>
      </c>
      <c r="D225" s="53">
        <v>3.5599495268264299E-3</v>
      </c>
      <c r="E225" s="181"/>
    </row>
    <row r="226" spans="1:5">
      <c r="A226" s="4">
        <v>2008</v>
      </c>
      <c r="B226" s="4">
        <v>9</v>
      </c>
      <c r="C226" s="4">
        <v>1</v>
      </c>
      <c r="D226" s="53">
        <v>4.460932087251711E-3</v>
      </c>
      <c r="E226" s="181"/>
    </row>
    <row r="227" spans="1:5">
      <c r="A227" s="4">
        <v>2008</v>
      </c>
      <c r="B227" s="4">
        <v>10</v>
      </c>
      <c r="C227" s="4">
        <v>1</v>
      </c>
      <c r="D227" s="53">
        <v>5.4690821858158203E-3</v>
      </c>
      <c r="E227" s="181"/>
    </row>
    <row r="228" spans="1:5">
      <c r="A228" s="4">
        <v>2008</v>
      </c>
      <c r="B228" s="4">
        <v>11</v>
      </c>
      <c r="C228" s="4">
        <v>1</v>
      </c>
      <c r="D228" s="53">
        <v>8.0357490915800994E-3</v>
      </c>
      <c r="E228" s="181"/>
    </row>
    <row r="229" spans="1:5">
      <c r="A229" s="4">
        <v>2008</v>
      </c>
      <c r="B229" s="4">
        <v>12</v>
      </c>
      <c r="C229" s="4">
        <v>1</v>
      </c>
      <c r="D229" s="53">
        <v>1.1975133988537719E-2</v>
      </c>
      <c r="E229" s="181"/>
    </row>
    <row r="230" spans="1:5">
      <c r="A230" s="4">
        <v>2008</v>
      </c>
      <c r="B230" s="4">
        <v>1</v>
      </c>
      <c r="C230" s="4">
        <v>0</v>
      </c>
      <c r="D230" s="53">
        <v>1.2673124059310001E-2</v>
      </c>
      <c r="E230" s="181"/>
    </row>
    <row r="231" spans="1:5">
      <c r="A231" s="4">
        <v>2008</v>
      </c>
      <c r="B231" s="4">
        <v>2</v>
      </c>
      <c r="C231" s="4">
        <v>0</v>
      </c>
      <c r="D231" s="53">
        <v>1.8556121124517499E-3</v>
      </c>
      <c r="E231" s="181"/>
    </row>
    <row r="232" spans="1:5">
      <c r="A232" s="4">
        <v>2008</v>
      </c>
      <c r="B232" s="4">
        <v>3</v>
      </c>
      <c r="C232" s="4">
        <v>0</v>
      </c>
      <c r="D232" s="53">
        <v>9.2944961616863982E-4</v>
      </c>
      <c r="E232" s="181"/>
    </row>
    <row r="233" spans="1:5">
      <c r="A233" s="4">
        <v>2008</v>
      </c>
      <c r="B233" s="4">
        <v>4</v>
      </c>
      <c r="C233" s="4">
        <v>0</v>
      </c>
      <c r="D233" s="53">
        <v>1.3170371038354499E-3</v>
      </c>
      <c r="E233" s="181"/>
    </row>
    <row r="234" spans="1:5">
      <c r="A234" s="4">
        <v>2008</v>
      </c>
      <c r="B234" s="4">
        <v>5</v>
      </c>
      <c r="C234" s="4">
        <v>0</v>
      </c>
      <c r="D234" s="53">
        <v>1.8669582712389596E-3</v>
      </c>
      <c r="E234" s="181"/>
    </row>
    <row r="235" spans="1:5">
      <c r="A235" s="4">
        <v>2008</v>
      </c>
      <c r="B235" s="4">
        <v>6</v>
      </c>
      <c r="C235" s="4">
        <v>0</v>
      </c>
      <c r="D235" s="53">
        <v>1.8270132817430199E-3</v>
      </c>
      <c r="E235" s="181"/>
    </row>
    <row r="236" spans="1:5">
      <c r="A236" s="4">
        <v>2008</v>
      </c>
      <c r="B236" s="4">
        <v>7</v>
      </c>
      <c r="C236" s="4">
        <v>0</v>
      </c>
      <c r="D236" s="53">
        <v>2.2739149432070001E-3</v>
      </c>
      <c r="E236" s="181"/>
    </row>
    <row r="237" spans="1:5">
      <c r="A237" s="4">
        <v>2008</v>
      </c>
      <c r="B237" s="4">
        <v>8</v>
      </c>
      <c r="C237" s="4">
        <v>0</v>
      </c>
      <c r="D237" s="53">
        <v>3.0901595076116796E-3</v>
      </c>
      <c r="E237" s="181"/>
    </row>
    <row r="238" spans="1:5">
      <c r="A238" s="4">
        <v>2008</v>
      </c>
      <c r="B238" s="4">
        <v>9</v>
      </c>
      <c r="C238" s="4">
        <v>0</v>
      </c>
      <c r="D238" s="53">
        <v>3.6868955874156005E-3</v>
      </c>
      <c r="E238" s="181"/>
    </row>
    <row r="239" spans="1:5">
      <c r="A239" s="4">
        <v>2008</v>
      </c>
      <c r="B239" s="4">
        <v>10</v>
      </c>
      <c r="C239" s="4">
        <v>0</v>
      </c>
      <c r="D239" s="53">
        <v>4.0872797315417708E-3</v>
      </c>
      <c r="E239" s="181"/>
    </row>
    <row r="240" spans="1:5">
      <c r="A240" s="4">
        <v>2008</v>
      </c>
      <c r="B240" s="4">
        <v>11</v>
      </c>
      <c r="C240" s="4">
        <v>0</v>
      </c>
      <c r="D240" s="53">
        <v>6.1687092865288801E-3</v>
      </c>
      <c r="E240" s="181"/>
    </row>
    <row r="241" spans="1:5">
      <c r="A241" s="4">
        <v>2008</v>
      </c>
      <c r="B241" s="4">
        <v>12</v>
      </c>
      <c r="C241" s="4">
        <v>0</v>
      </c>
      <c r="D241" s="53">
        <v>9.4420433313112499E-3</v>
      </c>
      <c r="E241" s="181"/>
    </row>
    <row r="242" spans="1:5">
      <c r="A242" s="4">
        <v>2009</v>
      </c>
      <c r="B242" s="4">
        <v>1</v>
      </c>
      <c r="C242" s="4">
        <v>1</v>
      </c>
      <c r="D242" s="53">
        <v>1.4018631152961602E-2</v>
      </c>
      <c r="E242" s="181"/>
    </row>
    <row r="243" spans="1:5">
      <c r="A243" s="4">
        <v>2009</v>
      </c>
      <c r="B243" s="4">
        <v>2</v>
      </c>
      <c r="C243" s="4">
        <v>1</v>
      </c>
      <c r="D243" s="53">
        <v>2.4268837382826402E-3</v>
      </c>
      <c r="E243" s="181"/>
    </row>
    <row r="244" spans="1:5">
      <c r="A244" s="4">
        <v>2009</v>
      </c>
      <c r="B244" s="4">
        <v>3</v>
      </c>
      <c r="C244" s="4">
        <v>1</v>
      </c>
      <c r="D244" s="53">
        <v>1.23445698514474E-3</v>
      </c>
      <c r="E244" s="181"/>
    </row>
    <row r="245" spans="1:5">
      <c r="A245" s="4">
        <v>2009</v>
      </c>
      <c r="B245" s="4">
        <v>4</v>
      </c>
      <c r="C245" s="4">
        <v>1</v>
      </c>
      <c r="D245" s="53">
        <v>1.9761370322917502E-3</v>
      </c>
      <c r="E245" s="181"/>
    </row>
    <row r="246" spans="1:5">
      <c r="A246" s="4">
        <v>2009</v>
      </c>
      <c r="B246" s="4">
        <v>5</v>
      </c>
      <c r="C246" s="4">
        <v>1</v>
      </c>
      <c r="D246" s="53">
        <v>3.2968555963886403E-3</v>
      </c>
      <c r="E246" s="181"/>
    </row>
    <row r="247" spans="1:5">
      <c r="A247" s="4">
        <v>2009</v>
      </c>
      <c r="B247" s="4">
        <v>6</v>
      </c>
      <c r="C247" s="4">
        <v>1</v>
      </c>
      <c r="D247" s="53">
        <v>2.80152965762865E-3</v>
      </c>
      <c r="E247" s="181"/>
    </row>
    <row r="248" spans="1:5">
      <c r="A248" s="4">
        <v>2009</v>
      </c>
      <c r="B248" s="4">
        <v>7</v>
      </c>
      <c r="C248" s="4">
        <v>1</v>
      </c>
      <c r="D248" s="53">
        <v>2.7912571921968506E-3</v>
      </c>
      <c r="E248" s="181"/>
    </row>
    <row r="249" spans="1:5">
      <c r="A249" s="4">
        <v>2009</v>
      </c>
      <c r="B249" s="4">
        <v>8</v>
      </c>
      <c r="C249" s="4">
        <v>1</v>
      </c>
      <c r="D249" s="53">
        <v>3.3845996299690898E-3</v>
      </c>
      <c r="E249" s="181"/>
    </row>
    <row r="250" spans="1:5">
      <c r="A250" s="4">
        <v>2009</v>
      </c>
      <c r="B250" s="4">
        <v>9</v>
      </c>
      <c r="C250" s="4">
        <v>1</v>
      </c>
      <c r="D250" s="53">
        <v>4.3698952157556299E-3</v>
      </c>
      <c r="E250" s="181"/>
    </row>
    <row r="251" spans="1:5">
      <c r="A251" s="4">
        <v>2009</v>
      </c>
      <c r="B251" s="4">
        <v>10</v>
      </c>
      <c r="C251" s="4">
        <v>1</v>
      </c>
      <c r="D251" s="53">
        <v>5.4203345483277302E-3</v>
      </c>
      <c r="E251" s="181"/>
    </row>
    <row r="252" spans="1:5">
      <c r="A252" s="4">
        <v>2009</v>
      </c>
      <c r="B252" s="4">
        <v>11</v>
      </c>
      <c r="C252" s="4">
        <v>1</v>
      </c>
      <c r="D252" s="53">
        <v>8.1573741181908185E-3</v>
      </c>
      <c r="E252" s="181"/>
    </row>
    <row r="253" spans="1:5">
      <c r="A253" s="4">
        <v>2009</v>
      </c>
      <c r="B253" s="4">
        <v>12</v>
      </c>
      <c r="C253" s="4">
        <v>1</v>
      </c>
      <c r="D253" s="53">
        <v>1.21115044726883E-2</v>
      </c>
      <c r="E253" s="181"/>
    </row>
    <row r="254" spans="1:5">
      <c r="A254" s="4">
        <v>2009</v>
      </c>
      <c r="B254" s="4">
        <v>1</v>
      </c>
      <c r="C254" s="4">
        <v>0</v>
      </c>
      <c r="D254" s="53">
        <v>1.1929007112767988E-2</v>
      </c>
      <c r="E254" s="181"/>
    </row>
    <row r="255" spans="1:5">
      <c r="A255" s="4">
        <v>2009</v>
      </c>
      <c r="B255" s="4">
        <v>2</v>
      </c>
      <c r="C255" s="4">
        <v>0</v>
      </c>
      <c r="D255" s="53">
        <v>1.8629819225374602E-3</v>
      </c>
      <c r="E255" s="181"/>
    </row>
    <row r="256" spans="1:5">
      <c r="A256" s="4">
        <v>2009</v>
      </c>
      <c r="B256" s="4">
        <v>3</v>
      </c>
      <c r="C256" s="4">
        <v>0</v>
      </c>
      <c r="D256" s="53">
        <v>9.2446957450226003E-4</v>
      </c>
      <c r="E256" s="181"/>
    </row>
    <row r="257" spans="1:5">
      <c r="A257" s="4">
        <v>2009</v>
      </c>
      <c r="B257" s="4">
        <v>4</v>
      </c>
      <c r="C257" s="4">
        <v>0</v>
      </c>
      <c r="D257" s="53">
        <v>1.2428542710632199E-3</v>
      </c>
      <c r="E257" s="181"/>
    </row>
    <row r="258" spans="1:5">
      <c r="A258" s="4">
        <v>2009</v>
      </c>
      <c r="B258" s="4">
        <v>5</v>
      </c>
      <c r="C258" s="4">
        <v>0</v>
      </c>
      <c r="D258" s="53">
        <v>1.8099958936684901E-3</v>
      </c>
      <c r="E258" s="181"/>
    </row>
    <row r="259" spans="1:5">
      <c r="A259" s="4">
        <v>2009</v>
      </c>
      <c r="B259" s="4">
        <v>6</v>
      </c>
      <c r="C259" s="4">
        <v>0</v>
      </c>
      <c r="D259" s="53">
        <v>1.6616234646028199E-3</v>
      </c>
      <c r="E259" s="181"/>
    </row>
    <row r="260" spans="1:5">
      <c r="A260" s="4">
        <v>2009</v>
      </c>
      <c r="B260" s="4">
        <v>7</v>
      </c>
      <c r="C260" s="4">
        <v>0</v>
      </c>
      <c r="D260" s="53">
        <v>2.0756226809740498E-3</v>
      </c>
      <c r="E260" s="181"/>
    </row>
    <row r="261" spans="1:5">
      <c r="A261" s="4">
        <v>2009</v>
      </c>
      <c r="B261" s="4">
        <v>8</v>
      </c>
      <c r="C261" s="4">
        <v>0</v>
      </c>
      <c r="D261" s="53">
        <v>2.8725134991167997E-3</v>
      </c>
      <c r="E261" s="181"/>
    </row>
    <row r="262" spans="1:5">
      <c r="A262" s="4">
        <v>2009</v>
      </c>
      <c r="B262" s="4">
        <v>9</v>
      </c>
      <c r="C262" s="4">
        <v>0</v>
      </c>
      <c r="D262" s="53">
        <v>3.5820697328504403E-3</v>
      </c>
      <c r="E262" s="181"/>
    </row>
    <row r="263" spans="1:5">
      <c r="A263" s="4">
        <v>2009</v>
      </c>
      <c r="B263" s="4">
        <v>10</v>
      </c>
      <c r="C263" s="4">
        <v>0</v>
      </c>
      <c r="D263" s="53">
        <v>4.0361453872988298E-3</v>
      </c>
      <c r="E263" s="181"/>
    </row>
    <row r="264" spans="1:5">
      <c r="A264" s="4">
        <v>2009</v>
      </c>
      <c r="B264" s="4">
        <v>11</v>
      </c>
      <c r="C264" s="4">
        <v>0</v>
      </c>
      <c r="D264" s="53">
        <v>6.0893322623766701E-3</v>
      </c>
      <c r="E264" s="181"/>
    </row>
    <row r="265" spans="1:5">
      <c r="A265" s="4">
        <v>2009</v>
      </c>
      <c r="B265" s="4">
        <v>12</v>
      </c>
      <c r="C265" s="4">
        <v>0</v>
      </c>
      <c r="D265" s="53">
        <v>9.4185289769158492E-3</v>
      </c>
      <c r="E265" s="181"/>
    </row>
    <row r="266" spans="1:5">
      <c r="A266" s="4">
        <v>2010</v>
      </c>
      <c r="B266" s="4">
        <v>1</v>
      </c>
      <c r="C266" s="4">
        <v>1</v>
      </c>
      <c r="D266" s="53">
        <v>1.3341290239163812E-2</v>
      </c>
      <c r="E266" s="181"/>
    </row>
    <row r="267" spans="1:5">
      <c r="A267" s="4">
        <v>2010</v>
      </c>
      <c r="B267" s="4">
        <v>2</v>
      </c>
      <c r="C267" s="4">
        <v>1</v>
      </c>
      <c r="D267" s="53">
        <v>2.4017043519630001E-3</v>
      </c>
      <c r="E267" s="181"/>
    </row>
    <row r="268" spans="1:5">
      <c r="A268" s="4">
        <v>2010</v>
      </c>
      <c r="B268" s="4">
        <v>3</v>
      </c>
      <c r="C268" s="4">
        <v>1</v>
      </c>
      <c r="D268" s="53">
        <v>1.22645984673317E-3</v>
      </c>
      <c r="E268" s="181"/>
    </row>
    <row r="269" spans="1:5">
      <c r="A269" s="4">
        <v>2010</v>
      </c>
      <c r="B269" s="4">
        <v>4</v>
      </c>
      <c r="C269" s="4">
        <v>1</v>
      </c>
      <c r="D269" s="53">
        <v>1.8876558303729E-3</v>
      </c>
      <c r="E269" s="181"/>
    </row>
    <row r="270" spans="1:5">
      <c r="A270" s="4">
        <v>2010</v>
      </c>
      <c r="B270" s="4">
        <v>5</v>
      </c>
      <c r="C270" s="4">
        <v>1</v>
      </c>
      <c r="D270" s="53">
        <v>3.2049775907908003E-3</v>
      </c>
      <c r="E270" s="181"/>
    </row>
    <row r="271" spans="1:5">
      <c r="A271" s="4">
        <v>2010</v>
      </c>
      <c r="B271" s="4">
        <v>6</v>
      </c>
      <c r="C271" s="4">
        <v>1</v>
      </c>
      <c r="D271" s="53">
        <v>2.6970028800284004E-3</v>
      </c>
      <c r="E271" s="181"/>
    </row>
    <row r="272" spans="1:5">
      <c r="A272" s="4">
        <v>2010</v>
      </c>
      <c r="B272" s="4">
        <v>7</v>
      </c>
      <c r="C272" s="4">
        <v>1</v>
      </c>
      <c r="D272" s="53">
        <v>2.6656563953589003E-3</v>
      </c>
      <c r="E272" s="181"/>
    </row>
    <row r="273" spans="1:5">
      <c r="A273" s="4">
        <v>2010</v>
      </c>
      <c r="B273" s="4">
        <v>8</v>
      </c>
      <c r="C273" s="4">
        <v>1</v>
      </c>
      <c r="D273" s="53">
        <v>3.2142275072630697E-3</v>
      </c>
      <c r="E273" s="181"/>
    </row>
    <row r="274" spans="1:5">
      <c r="A274" s="4">
        <v>2010</v>
      </c>
      <c r="B274" s="4">
        <v>9</v>
      </c>
      <c r="C274" s="4">
        <v>1</v>
      </c>
      <c r="D274" s="53">
        <v>4.2265942123407996E-3</v>
      </c>
      <c r="E274" s="181"/>
    </row>
    <row r="275" spans="1:5">
      <c r="A275" s="4">
        <v>2010</v>
      </c>
      <c r="B275" s="4">
        <v>10</v>
      </c>
      <c r="C275" s="4">
        <v>1</v>
      </c>
      <c r="D275" s="53">
        <v>5.3473611958725006E-3</v>
      </c>
      <c r="E275" s="181"/>
    </row>
    <row r="276" spans="1:5">
      <c r="A276" s="4">
        <v>2010</v>
      </c>
      <c r="B276" s="4">
        <v>11</v>
      </c>
      <c r="C276" s="4">
        <v>1</v>
      </c>
      <c r="D276" s="53">
        <v>8.2604478812777597E-3</v>
      </c>
      <c r="E276" s="181"/>
    </row>
    <row r="277" spans="1:5">
      <c r="A277" s="4">
        <v>2010</v>
      </c>
      <c r="B277" s="4">
        <v>12</v>
      </c>
      <c r="C277" s="4">
        <v>1</v>
      </c>
      <c r="D277" s="53">
        <v>1.221618104288766E-2</v>
      </c>
      <c r="E277" s="181"/>
    </row>
    <row r="278" spans="1:5">
      <c r="A278" s="4">
        <v>2010</v>
      </c>
      <c r="B278" s="4">
        <v>1</v>
      </c>
      <c r="C278" s="4">
        <v>0</v>
      </c>
      <c r="D278" s="53">
        <v>1.1292323001734638E-2</v>
      </c>
      <c r="E278" s="181"/>
    </row>
    <row r="279" spans="1:5">
      <c r="A279" s="4">
        <v>2010</v>
      </c>
      <c r="B279" s="4">
        <v>2</v>
      </c>
      <c r="C279" s="4">
        <v>0</v>
      </c>
      <c r="D279" s="53">
        <v>1.8060509006037999E-3</v>
      </c>
      <c r="E279" s="181"/>
    </row>
    <row r="280" spans="1:5">
      <c r="A280" s="4">
        <v>2010</v>
      </c>
      <c r="B280" s="4">
        <v>3</v>
      </c>
      <c r="C280" s="4">
        <v>0</v>
      </c>
      <c r="D280" s="53">
        <v>9.0541790040750013E-4</v>
      </c>
      <c r="E280" s="181"/>
    </row>
    <row r="281" spans="1:5">
      <c r="A281" s="4">
        <v>2010</v>
      </c>
      <c r="B281" s="4">
        <v>4</v>
      </c>
      <c r="C281" s="4">
        <v>0</v>
      </c>
      <c r="D281" s="53">
        <v>1.1546521833613998E-3</v>
      </c>
      <c r="E281" s="181"/>
    </row>
    <row r="282" spans="1:5">
      <c r="A282" s="4">
        <v>2010</v>
      </c>
      <c r="B282" s="4">
        <v>5</v>
      </c>
      <c r="C282" s="4">
        <v>0</v>
      </c>
      <c r="D282" s="53">
        <v>1.7145476517121197E-3</v>
      </c>
      <c r="E282" s="181"/>
    </row>
    <row r="283" spans="1:5">
      <c r="A283" s="4">
        <v>2010</v>
      </c>
      <c r="B283" s="4">
        <v>6</v>
      </c>
      <c r="C283" s="4">
        <v>0</v>
      </c>
      <c r="D283" s="53">
        <v>1.5171855967534801E-3</v>
      </c>
      <c r="E283" s="181"/>
    </row>
    <row r="284" spans="1:5">
      <c r="A284" s="4">
        <v>2010</v>
      </c>
      <c r="B284" s="4">
        <v>7</v>
      </c>
      <c r="C284" s="4">
        <v>0</v>
      </c>
      <c r="D284" s="53">
        <v>1.8438920072906602E-3</v>
      </c>
      <c r="E284" s="181"/>
    </row>
    <row r="285" spans="1:5">
      <c r="A285" s="4">
        <v>2010</v>
      </c>
      <c r="B285" s="4">
        <v>8</v>
      </c>
      <c r="C285" s="4">
        <v>0</v>
      </c>
      <c r="D285" s="53">
        <v>2.6148921668892005E-3</v>
      </c>
      <c r="E285" s="181"/>
    </row>
    <row r="286" spans="1:5">
      <c r="A286" s="4">
        <v>2010</v>
      </c>
      <c r="B286" s="4">
        <v>9</v>
      </c>
      <c r="C286" s="4">
        <v>0</v>
      </c>
      <c r="D286" s="53">
        <v>3.3942151759057599E-3</v>
      </c>
      <c r="E286" s="181"/>
    </row>
    <row r="287" spans="1:5">
      <c r="A287" s="4">
        <v>2010</v>
      </c>
      <c r="B287" s="4">
        <v>10</v>
      </c>
      <c r="C287" s="4">
        <v>0</v>
      </c>
      <c r="D287" s="53">
        <v>3.9521709391327799E-3</v>
      </c>
      <c r="E287" s="181"/>
    </row>
    <row r="288" spans="1:5">
      <c r="A288" s="4">
        <v>2010</v>
      </c>
      <c r="B288" s="4">
        <v>11</v>
      </c>
      <c r="C288" s="4">
        <v>0</v>
      </c>
      <c r="D288" s="53">
        <v>6.0366764395163698E-3</v>
      </c>
      <c r="E288" s="181"/>
    </row>
    <row r="289" spans="1:5">
      <c r="A289" s="4">
        <v>2010</v>
      </c>
      <c r="B289" s="4">
        <v>12</v>
      </c>
      <c r="C289" s="4">
        <v>0</v>
      </c>
      <c r="D289" s="53">
        <v>9.3192225360157008E-3</v>
      </c>
      <c r="E289" s="181"/>
    </row>
    <row r="290" spans="1:5">
      <c r="A290" s="4">
        <v>2011</v>
      </c>
      <c r="B290" s="4">
        <v>1</v>
      </c>
      <c r="C290" s="4">
        <v>1</v>
      </c>
      <c r="D290" s="53">
        <v>1.2634505576064933E-2</v>
      </c>
      <c r="E290" s="181"/>
    </row>
    <row r="291" spans="1:5">
      <c r="A291" s="4">
        <v>2011</v>
      </c>
      <c r="B291" s="4">
        <v>2</v>
      </c>
      <c r="C291" s="4">
        <v>1</v>
      </c>
      <c r="D291" s="53">
        <v>2.38752717488984E-3</v>
      </c>
      <c r="E291" s="181"/>
    </row>
    <row r="292" spans="1:5">
      <c r="A292" s="4">
        <v>2011</v>
      </c>
      <c r="B292" s="4">
        <v>3</v>
      </c>
      <c r="C292" s="4">
        <v>1</v>
      </c>
      <c r="D292" s="53">
        <v>1.2338177745649602E-3</v>
      </c>
      <c r="E292" s="181"/>
    </row>
    <row r="293" spans="1:5">
      <c r="A293" s="4">
        <v>2011</v>
      </c>
      <c r="B293" s="4">
        <v>4</v>
      </c>
      <c r="C293" s="4">
        <v>1</v>
      </c>
      <c r="D293" s="53">
        <v>1.8276734738477999E-3</v>
      </c>
      <c r="E293" s="181"/>
    </row>
    <row r="294" spans="1:5">
      <c r="A294" s="4">
        <v>2011</v>
      </c>
      <c r="B294" s="4">
        <v>5</v>
      </c>
      <c r="C294" s="4">
        <v>1</v>
      </c>
      <c r="D294" s="53">
        <v>3.1353518513715004E-3</v>
      </c>
      <c r="E294" s="181"/>
    </row>
    <row r="295" spans="1:5">
      <c r="A295" s="4">
        <v>2011</v>
      </c>
      <c r="B295" s="4">
        <v>6</v>
      </c>
      <c r="C295" s="4">
        <v>1</v>
      </c>
      <c r="D295" s="53">
        <v>2.63685072440105E-3</v>
      </c>
      <c r="E295" s="181"/>
    </row>
    <row r="296" spans="1:5">
      <c r="A296" s="4">
        <v>2011</v>
      </c>
      <c r="B296" s="4">
        <v>7</v>
      </c>
      <c r="C296" s="4">
        <v>1</v>
      </c>
      <c r="D296" s="53">
        <v>2.5810553473047597E-3</v>
      </c>
      <c r="E296" s="181"/>
    </row>
    <row r="297" spans="1:5">
      <c r="A297" s="4">
        <v>2011</v>
      </c>
      <c r="B297" s="4">
        <v>8</v>
      </c>
      <c r="C297" s="4">
        <v>1</v>
      </c>
      <c r="D297" s="53">
        <v>3.1321912870897E-3</v>
      </c>
      <c r="E297" s="181"/>
    </row>
    <row r="298" spans="1:5">
      <c r="A298" s="4">
        <v>2011</v>
      </c>
      <c r="B298" s="4">
        <v>9</v>
      </c>
      <c r="C298" s="4">
        <v>1</v>
      </c>
      <c r="D298" s="53">
        <v>4.0867125199874994E-3</v>
      </c>
      <c r="E298" s="181"/>
    </row>
    <row r="299" spans="1:5">
      <c r="A299" s="4">
        <v>2011</v>
      </c>
      <c r="B299" s="4">
        <v>10</v>
      </c>
      <c r="C299" s="4">
        <v>1</v>
      </c>
      <c r="D299" s="53">
        <v>5.3909218789035193E-3</v>
      </c>
      <c r="E299" s="181"/>
    </row>
    <row r="300" spans="1:5">
      <c r="A300" s="4">
        <v>2011</v>
      </c>
      <c r="B300" s="4">
        <v>11</v>
      </c>
      <c r="C300" s="4">
        <v>1</v>
      </c>
      <c r="D300" s="53">
        <v>8.3145400869570896E-3</v>
      </c>
      <c r="E300" s="181"/>
    </row>
    <row r="301" spans="1:5">
      <c r="A301" s="4">
        <v>2011</v>
      </c>
      <c r="B301" s="4">
        <v>12</v>
      </c>
      <c r="C301" s="4">
        <v>1</v>
      </c>
      <c r="D301" s="53">
        <v>1.2236126939532509E-2</v>
      </c>
      <c r="E301" s="181"/>
    </row>
    <row r="302" spans="1:5">
      <c r="A302" s="4">
        <v>2011</v>
      </c>
      <c r="B302" s="4">
        <v>1</v>
      </c>
      <c r="C302" s="4">
        <v>0</v>
      </c>
      <c r="D302" s="53">
        <v>1.0681819531980883E-2</v>
      </c>
      <c r="E302" s="181"/>
    </row>
    <row r="303" spans="1:5">
      <c r="A303" s="4">
        <v>2011</v>
      </c>
      <c r="B303" s="4">
        <v>2</v>
      </c>
      <c r="C303" s="4">
        <v>0</v>
      </c>
      <c r="D303" s="53">
        <v>1.7944905472391298E-3</v>
      </c>
      <c r="E303" s="181"/>
    </row>
    <row r="304" spans="1:5">
      <c r="A304" s="4">
        <v>2011</v>
      </c>
      <c r="B304" s="4">
        <v>3</v>
      </c>
      <c r="C304" s="4">
        <v>0</v>
      </c>
      <c r="D304" s="53">
        <v>9.1009192741434001E-4</v>
      </c>
      <c r="E304" s="181"/>
    </row>
    <row r="305" spans="1:5">
      <c r="A305" s="4">
        <v>2011</v>
      </c>
      <c r="B305" s="4">
        <v>4</v>
      </c>
      <c r="C305" s="4">
        <v>0</v>
      </c>
      <c r="D305" s="53">
        <v>1.1140853758376099E-3</v>
      </c>
      <c r="E305" s="181"/>
    </row>
    <row r="306" spans="1:5">
      <c r="A306" s="4">
        <v>2011</v>
      </c>
      <c r="B306" s="4">
        <v>5</v>
      </c>
      <c r="C306" s="4">
        <v>0</v>
      </c>
      <c r="D306" s="53">
        <v>1.655512410759E-3</v>
      </c>
      <c r="E306" s="181"/>
    </row>
    <row r="307" spans="1:5">
      <c r="A307" s="4">
        <v>2011</v>
      </c>
      <c r="B307" s="4">
        <v>6</v>
      </c>
      <c r="C307" s="4">
        <v>0</v>
      </c>
      <c r="D307" s="53">
        <v>1.46497106952636E-3</v>
      </c>
      <c r="E307" s="181"/>
    </row>
    <row r="308" spans="1:5">
      <c r="A308" s="4">
        <v>2011</v>
      </c>
      <c r="B308" s="4">
        <v>7</v>
      </c>
      <c r="C308" s="4">
        <v>0</v>
      </c>
      <c r="D308" s="53">
        <v>1.75303368013662E-3</v>
      </c>
      <c r="E308" s="181"/>
    </row>
    <row r="309" spans="1:5">
      <c r="A309" s="4">
        <v>2011</v>
      </c>
      <c r="B309" s="4">
        <v>8</v>
      </c>
      <c r="C309" s="4">
        <v>0</v>
      </c>
      <c r="D309" s="53">
        <v>2.5709944574281501E-3</v>
      </c>
      <c r="E309" s="181"/>
    </row>
    <row r="310" spans="1:5">
      <c r="A310" s="4">
        <v>2011</v>
      </c>
      <c r="B310" s="4">
        <v>9</v>
      </c>
      <c r="C310" s="4">
        <v>0</v>
      </c>
      <c r="D310" s="53">
        <v>3.4154815208444697E-3</v>
      </c>
      <c r="E310" s="181"/>
    </row>
    <row r="311" spans="1:5">
      <c r="A311" s="4">
        <v>2011</v>
      </c>
      <c r="B311" s="4">
        <v>10</v>
      </c>
      <c r="C311" s="4">
        <v>0</v>
      </c>
      <c r="D311" s="53">
        <v>4.1047722114542504E-3</v>
      </c>
      <c r="E311" s="181"/>
    </row>
    <row r="312" spans="1:5">
      <c r="A312" s="4">
        <v>2011</v>
      </c>
      <c r="B312" s="4">
        <v>11</v>
      </c>
      <c r="C312" s="4">
        <v>0</v>
      </c>
      <c r="D312" s="53">
        <v>6.2222940609607995E-3</v>
      </c>
      <c r="E312" s="181"/>
    </row>
    <row r="313" spans="1:5">
      <c r="A313" s="4">
        <v>2011</v>
      </c>
      <c r="B313" s="4">
        <v>12</v>
      </c>
      <c r="C313" s="4">
        <v>0</v>
      </c>
      <c r="D313" s="53">
        <v>9.4634270207115696E-3</v>
      </c>
      <c r="E313" s="181"/>
    </row>
    <row r="314" spans="1:5">
      <c r="A314" s="4">
        <v>2012</v>
      </c>
      <c r="B314" s="4">
        <v>1</v>
      </c>
      <c r="C314" s="4">
        <v>1</v>
      </c>
      <c r="D314" s="53">
        <v>1.2069939542832508E-2</v>
      </c>
      <c r="E314" s="181"/>
    </row>
    <row r="315" spans="1:5">
      <c r="A315" s="4">
        <v>2012</v>
      </c>
      <c r="B315" s="4">
        <v>2</v>
      </c>
      <c r="C315" s="4">
        <v>1</v>
      </c>
      <c r="D315" s="53">
        <v>2.36991986324775E-3</v>
      </c>
      <c r="E315" s="181"/>
    </row>
    <row r="316" spans="1:5">
      <c r="A316" s="4">
        <v>2012</v>
      </c>
      <c r="B316" s="4">
        <v>3</v>
      </c>
      <c r="C316" s="4">
        <v>1</v>
      </c>
      <c r="D316" s="53">
        <v>1.2297479705397699E-3</v>
      </c>
      <c r="E316" s="181"/>
    </row>
    <row r="317" spans="1:5">
      <c r="A317" s="4">
        <v>2012</v>
      </c>
      <c r="B317" s="4">
        <v>4</v>
      </c>
      <c r="C317" s="4">
        <v>1</v>
      </c>
      <c r="D317" s="53">
        <v>1.8267134340386999E-3</v>
      </c>
      <c r="E317" s="181"/>
    </row>
    <row r="318" spans="1:5">
      <c r="A318" s="4">
        <v>2012</v>
      </c>
      <c r="B318" s="4">
        <v>5</v>
      </c>
      <c r="C318" s="4">
        <v>1</v>
      </c>
      <c r="D318" s="53">
        <v>3.0854284820572798E-3</v>
      </c>
      <c r="E318" s="181"/>
    </row>
    <row r="319" spans="1:5">
      <c r="A319" s="4">
        <v>2012</v>
      </c>
      <c r="B319" s="4">
        <v>6</v>
      </c>
      <c r="C319" s="4">
        <v>1</v>
      </c>
      <c r="D319" s="53">
        <v>2.6129688035239204E-3</v>
      </c>
      <c r="E319" s="181"/>
    </row>
    <row r="320" spans="1:5">
      <c r="A320" s="4">
        <v>2012</v>
      </c>
      <c r="B320" s="4">
        <v>7</v>
      </c>
      <c r="C320" s="4">
        <v>1</v>
      </c>
      <c r="D320" s="53">
        <v>2.5504071060672901E-3</v>
      </c>
      <c r="E320" s="181"/>
    </row>
    <row r="321" spans="1:5">
      <c r="A321" s="4">
        <v>2012</v>
      </c>
      <c r="B321" s="4">
        <v>8</v>
      </c>
      <c r="C321" s="4">
        <v>1</v>
      </c>
      <c r="D321" s="53">
        <v>3.1552804491418599E-3</v>
      </c>
      <c r="E321" s="181"/>
    </row>
    <row r="322" spans="1:5">
      <c r="A322" s="4">
        <v>2012</v>
      </c>
      <c r="B322" s="4">
        <v>9</v>
      </c>
      <c r="C322" s="4">
        <v>1</v>
      </c>
      <c r="D322" s="53">
        <v>3.9756776242363201E-3</v>
      </c>
      <c r="E322" s="181"/>
    </row>
    <row r="323" spans="1:5">
      <c r="A323" s="4">
        <v>2012</v>
      </c>
      <c r="B323" s="4">
        <v>10</v>
      </c>
      <c r="C323" s="4">
        <v>1</v>
      </c>
      <c r="D323" s="53">
        <v>5.3237675777711201E-3</v>
      </c>
      <c r="E323" s="181"/>
    </row>
    <row r="324" spans="1:5">
      <c r="A324" s="4">
        <v>2012</v>
      </c>
      <c r="B324" s="4">
        <v>11</v>
      </c>
      <c r="C324" s="4">
        <v>1</v>
      </c>
      <c r="D324" s="53">
        <v>8.1972568345977589E-3</v>
      </c>
      <c r="E324" s="181"/>
    </row>
    <row r="325" spans="1:5">
      <c r="A325" s="4">
        <v>2012</v>
      </c>
      <c r="B325" s="4">
        <v>12</v>
      </c>
      <c r="C325" s="4">
        <v>1</v>
      </c>
      <c r="D325" s="53">
        <v>1.209625165969766E-2</v>
      </c>
      <c r="E325" s="181"/>
    </row>
    <row r="326" spans="1:5">
      <c r="A326" s="4">
        <v>2012</v>
      </c>
      <c r="B326" s="4">
        <v>1</v>
      </c>
      <c r="C326" s="4">
        <v>0</v>
      </c>
      <c r="D326" s="53">
        <v>1.0131971171656338E-2</v>
      </c>
      <c r="E326" s="181"/>
    </row>
    <row r="327" spans="1:5">
      <c r="A327" s="4">
        <v>2012</v>
      </c>
      <c r="B327" s="4">
        <v>2</v>
      </c>
      <c r="C327" s="4">
        <v>0</v>
      </c>
      <c r="D327" s="53">
        <v>1.7741765089513998E-3</v>
      </c>
      <c r="E327" s="181"/>
    </row>
    <row r="328" spans="1:5">
      <c r="A328" s="4">
        <v>2012</v>
      </c>
      <c r="B328" s="4">
        <v>3</v>
      </c>
      <c r="C328" s="4">
        <v>0</v>
      </c>
      <c r="D328" s="53">
        <v>9.0737110386660013E-4</v>
      </c>
      <c r="E328" s="181"/>
    </row>
    <row r="329" spans="1:5">
      <c r="A329" s="4">
        <v>2012</v>
      </c>
      <c r="B329" s="4">
        <v>4</v>
      </c>
      <c r="C329" s="4">
        <v>0</v>
      </c>
      <c r="D329" s="53">
        <v>1.06701401306475E-3</v>
      </c>
      <c r="E329" s="181"/>
    </row>
    <row r="330" spans="1:5">
      <c r="A330" s="4">
        <v>2012</v>
      </c>
      <c r="B330" s="4">
        <v>5</v>
      </c>
      <c r="C330" s="4">
        <v>0</v>
      </c>
      <c r="D330" s="53">
        <v>1.5957581848711001E-3</v>
      </c>
      <c r="E330" s="181"/>
    </row>
    <row r="331" spans="1:5">
      <c r="A331" s="4">
        <v>2012</v>
      </c>
      <c r="B331" s="4">
        <v>6</v>
      </c>
      <c r="C331" s="4">
        <v>0</v>
      </c>
      <c r="D331" s="53">
        <v>1.39422714336912E-3</v>
      </c>
      <c r="E331" s="181"/>
    </row>
    <row r="332" spans="1:5">
      <c r="A332" s="4">
        <v>2012</v>
      </c>
      <c r="B332" s="4">
        <v>7</v>
      </c>
      <c r="C332" s="4">
        <v>0</v>
      </c>
      <c r="D332" s="53">
        <v>1.6149399750642502E-3</v>
      </c>
      <c r="E332" s="181"/>
    </row>
    <row r="333" spans="1:5">
      <c r="A333" s="4">
        <v>2012</v>
      </c>
      <c r="B333" s="4">
        <v>8</v>
      </c>
      <c r="C333" s="4">
        <v>0</v>
      </c>
      <c r="D333" s="53">
        <v>2.31642401455485E-3</v>
      </c>
      <c r="E333" s="181"/>
    </row>
    <row r="334" spans="1:5">
      <c r="A334" s="4">
        <v>2012</v>
      </c>
      <c r="B334" s="4">
        <v>9</v>
      </c>
      <c r="C334" s="4">
        <v>0</v>
      </c>
      <c r="D334" s="53">
        <v>3.2488671989281798E-3</v>
      </c>
      <c r="E334" s="181"/>
    </row>
    <row r="335" spans="1:5">
      <c r="A335" s="4">
        <v>2012</v>
      </c>
      <c r="B335" s="4">
        <v>10</v>
      </c>
      <c r="C335" s="4">
        <v>0</v>
      </c>
      <c r="D335" s="53">
        <v>4.1424011621592005E-3</v>
      </c>
      <c r="E335" s="181"/>
    </row>
    <row r="336" spans="1:5">
      <c r="A336" s="4">
        <v>2012</v>
      </c>
      <c r="B336" s="4">
        <v>11</v>
      </c>
      <c r="C336" s="4">
        <v>0</v>
      </c>
      <c r="D336" s="53">
        <v>6.3670230010530009E-3</v>
      </c>
      <c r="E336" s="181"/>
    </row>
    <row r="337" spans="1:5">
      <c r="A337" s="4">
        <v>2012</v>
      </c>
      <c r="B337" s="4">
        <v>12</v>
      </c>
      <c r="C337" s="4">
        <v>0</v>
      </c>
      <c r="D337" s="53">
        <v>9.58347014664746E-3</v>
      </c>
      <c r="E337" s="181"/>
    </row>
    <row r="338" spans="1:5">
      <c r="A338" s="4">
        <v>2013</v>
      </c>
      <c r="B338" s="4">
        <v>1</v>
      </c>
      <c r="C338" s="4">
        <v>1</v>
      </c>
      <c r="D338" s="53">
        <v>1.1576472884642799E-2</v>
      </c>
      <c r="E338" s="181"/>
    </row>
    <row r="339" spans="1:5">
      <c r="A339" s="4">
        <v>2013</v>
      </c>
      <c r="B339" s="4">
        <v>2</v>
      </c>
      <c r="C339" s="4">
        <v>1</v>
      </c>
      <c r="D339" s="53">
        <v>2.3452715619490501E-3</v>
      </c>
      <c r="E339" s="181"/>
    </row>
    <row r="340" spans="1:5">
      <c r="A340" s="4">
        <v>2013</v>
      </c>
      <c r="B340" s="4">
        <v>3</v>
      </c>
      <c r="C340" s="4">
        <v>1</v>
      </c>
      <c r="D340" s="53">
        <v>1.2370855525934601E-3</v>
      </c>
      <c r="E340" s="181"/>
    </row>
    <row r="341" spans="1:5">
      <c r="A341" s="4">
        <v>2013</v>
      </c>
      <c r="B341" s="4">
        <v>4</v>
      </c>
      <c r="C341" s="4">
        <v>1</v>
      </c>
      <c r="D341" s="53">
        <v>1.8338714818733602E-3</v>
      </c>
      <c r="E341" s="181"/>
    </row>
    <row r="342" spans="1:5">
      <c r="A342" s="4">
        <v>2013</v>
      </c>
      <c r="B342" s="4">
        <v>5</v>
      </c>
      <c r="C342" s="4">
        <v>1</v>
      </c>
      <c r="D342" s="53">
        <v>3.0457316389678004E-3</v>
      </c>
      <c r="E342" s="181"/>
    </row>
    <row r="343" spans="1:5">
      <c r="A343" s="4">
        <v>2013</v>
      </c>
      <c r="B343" s="4">
        <v>6</v>
      </c>
      <c r="C343" s="4">
        <v>1</v>
      </c>
      <c r="D343" s="53">
        <v>2.6418429913603997E-3</v>
      </c>
      <c r="E343" s="181"/>
    </row>
    <row r="344" spans="1:5">
      <c r="A344" s="4">
        <v>2013</v>
      </c>
      <c r="B344" s="4">
        <v>7</v>
      </c>
      <c r="C344" s="4">
        <v>1</v>
      </c>
      <c r="D344" s="53">
        <v>2.6098458172859802E-3</v>
      </c>
      <c r="E344" s="181"/>
    </row>
    <row r="345" spans="1:5">
      <c r="A345" s="4">
        <v>2013</v>
      </c>
      <c r="B345" s="4">
        <v>8</v>
      </c>
      <c r="C345" s="4">
        <v>1</v>
      </c>
      <c r="D345" s="53">
        <v>3.3433732465297599E-3</v>
      </c>
      <c r="E345" s="181"/>
    </row>
    <row r="346" spans="1:5">
      <c r="A346" s="4">
        <v>2013</v>
      </c>
      <c r="B346" s="4">
        <v>9</v>
      </c>
      <c r="C346" s="4">
        <v>1</v>
      </c>
      <c r="D346" s="53">
        <v>4.1643154301353198E-3</v>
      </c>
      <c r="E346" s="181"/>
    </row>
    <row r="347" spans="1:5">
      <c r="A347" s="4">
        <v>2013</v>
      </c>
      <c r="B347" s="4">
        <v>10</v>
      </c>
      <c r="C347" s="4">
        <v>1</v>
      </c>
      <c r="D347" s="53">
        <v>5.5925409092047193E-3</v>
      </c>
      <c r="E347" s="181"/>
    </row>
    <row r="348" spans="1:5">
      <c r="A348" s="4">
        <v>2013</v>
      </c>
      <c r="B348" s="4">
        <v>11</v>
      </c>
      <c r="C348" s="4">
        <v>1</v>
      </c>
      <c r="D348" s="53">
        <v>8.3559565925491498E-3</v>
      </c>
      <c r="E348" s="181"/>
    </row>
    <row r="349" spans="1:5">
      <c r="A349" s="4">
        <v>2013</v>
      </c>
      <c r="B349" s="4">
        <v>12</v>
      </c>
      <c r="C349" s="4">
        <v>1</v>
      </c>
      <c r="D349" s="53">
        <v>1.2164559855864079E-2</v>
      </c>
      <c r="E349" s="181"/>
    </row>
    <row r="350" spans="1:5">
      <c r="A350" s="4">
        <v>2013</v>
      </c>
      <c r="B350" s="4">
        <v>1</v>
      </c>
      <c r="C350" s="4">
        <v>0</v>
      </c>
      <c r="D350" s="53">
        <v>9.6941487774916141E-3</v>
      </c>
      <c r="E350" s="181"/>
    </row>
    <row r="351" spans="1:5">
      <c r="A351" s="4">
        <v>2013</v>
      </c>
      <c r="B351" s="4">
        <v>2</v>
      </c>
      <c r="C351" s="4">
        <v>0</v>
      </c>
      <c r="D351" s="53">
        <v>1.72067145622904E-3</v>
      </c>
      <c r="E351" s="181"/>
    </row>
    <row r="352" spans="1:5">
      <c r="A352" s="4">
        <v>2013</v>
      </c>
      <c r="B352" s="4">
        <v>3</v>
      </c>
      <c r="C352" s="4">
        <v>0</v>
      </c>
      <c r="D352" s="53">
        <v>9.0683716480554016E-4</v>
      </c>
      <c r="E352" s="181"/>
    </row>
    <row r="353" spans="1:5">
      <c r="A353" s="4">
        <v>2013</v>
      </c>
      <c r="B353" s="4">
        <v>4</v>
      </c>
      <c r="C353" s="4">
        <v>0</v>
      </c>
      <c r="D353" s="53">
        <v>1.0382381545788002E-3</v>
      </c>
      <c r="E353" s="181"/>
    </row>
    <row r="354" spans="1:5">
      <c r="A354" s="4">
        <v>2013</v>
      </c>
      <c r="B354" s="4">
        <v>5</v>
      </c>
      <c r="C354" s="4">
        <v>0</v>
      </c>
      <c r="D354" s="53">
        <v>1.5312766917820499E-3</v>
      </c>
      <c r="E354" s="181"/>
    </row>
    <row r="355" spans="1:5">
      <c r="A355" s="4">
        <v>2013</v>
      </c>
      <c r="B355" s="4">
        <v>6</v>
      </c>
      <c r="C355" s="4">
        <v>0</v>
      </c>
      <c r="D355" s="53">
        <v>1.34549799709596E-3</v>
      </c>
      <c r="E355" s="181"/>
    </row>
    <row r="356" spans="1:5">
      <c r="A356" s="4">
        <v>2013</v>
      </c>
      <c r="B356" s="4">
        <v>7</v>
      </c>
      <c r="C356" s="4">
        <v>0</v>
      </c>
      <c r="D356" s="53">
        <v>1.5178321576242001E-3</v>
      </c>
      <c r="E356" s="181"/>
    </row>
    <row r="357" spans="1:5">
      <c r="A357" s="4">
        <v>2013</v>
      </c>
      <c r="B357" s="4">
        <v>8</v>
      </c>
      <c r="C357" s="4">
        <v>0</v>
      </c>
      <c r="D357" s="53">
        <v>2.1687267005456399E-3</v>
      </c>
      <c r="E357" s="181"/>
    </row>
    <row r="358" spans="1:5">
      <c r="A358" s="4">
        <v>2013</v>
      </c>
      <c r="B358" s="4">
        <v>9</v>
      </c>
      <c r="C358" s="4">
        <v>0</v>
      </c>
      <c r="D358" s="53">
        <v>3.1107448627002003E-3</v>
      </c>
      <c r="E358" s="181"/>
    </row>
    <row r="359" spans="1:5">
      <c r="A359" s="4">
        <v>2013</v>
      </c>
      <c r="B359" s="4">
        <v>10</v>
      </c>
      <c r="C359" s="4">
        <v>0</v>
      </c>
      <c r="D359" s="53">
        <v>4.0552755048745099E-3</v>
      </c>
      <c r="E359" s="181"/>
    </row>
    <row r="360" spans="1:5">
      <c r="A360" s="4">
        <v>2013</v>
      </c>
      <c r="B360" s="4">
        <v>11</v>
      </c>
      <c r="C360" s="4">
        <v>0</v>
      </c>
      <c r="D360" s="53">
        <v>6.2668359219327395E-3</v>
      </c>
      <c r="E360" s="181"/>
    </row>
    <row r="361" spans="1:5">
      <c r="A361" s="4">
        <v>2013</v>
      </c>
      <c r="B361" s="4">
        <v>12</v>
      </c>
      <c r="C361" s="4">
        <v>0</v>
      </c>
      <c r="D361" s="53">
        <v>9.465229509890519E-3</v>
      </c>
      <c r="E361" s="181"/>
    </row>
    <row r="362" spans="1:5">
      <c r="A362" s="4">
        <v>2014</v>
      </c>
      <c r="B362" s="4">
        <v>1</v>
      </c>
      <c r="C362" s="4">
        <v>1</v>
      </c>
      <c r="D362" s="53">
        <v>1.1157470806816571E-2</v>
      </c>
      <c r="E362" s="181"/>
    </row>
    <row r="363" spans="1:5">
      <c r="A363" s="4">
        <v>2014</v>
      </c>
      <c r="B363" s="4">
        <v>2</v>
      </c>
      <c r="C363" s="4">
        <v>1</v>
      </c>
      <c r="D363" s="53">
        <v>2.3236883867459096E-3</v>
      </c>
      <c r="E363" s="181"/>
    </row>
    <row r="364" spans="1:5">
      <c r="A364" s="4">
        <v>2014</v>
      </c>
      <c r="B364" s="4">
        <v>3</v>
      </c>
      <c r="C364" s="4">
        <v>1</v>
      </c>
      <c r="D364" s="53">
        <v>1.2494679365924099E-3</v>
      </c>
      <c r="E364" s="181"/>
    </row>
    <row r="365" spans="1:5">
      <c r="A365" s="4">
        <v>2014</v>
      </c>
      <c r="B365" s="4">
        <v>4</v>
      </c>
      <c r="C365" s="4">
        <v>1</v>
      </c>
      <c r="D365" s="53">
        <v>1.8362898682950004E-3</v>
      </c>
      <c r="E365" s="181"/>
    </row>
    <row r="366" spans="1:5">
      <c r="A366" s="4">
        <v>2014</v>
      </c>
      <c r="B366" s="4">
        <v>5</v>
      </c>
      <c r="C366" s="4">
        <v>1</v>
      </c>
      <c r="D366" s="53">
        <v>3.0145173143503205E-3</v>
      </c>
      <c r="E366" s="181"/>
    </row>
    <row r="367" spans="1:5">
      <c r="A367" s="4">
        <v>2014</v>
      </c>
      <c r="B367" s="4">
        <v>6</v>
      </c>
      <c r="C367" s="4">
        <v>1</v>
      </c>
      <c r="D367" s="53">
        <v>2.6536753068458403E-3</v>
      </c>
      <c r="E367" s="181"/>
    </row>
    <row r="368" spans="1:5">
      <c r="A368" s="4">
        <v>2014</v>
      </c>
      <c r="B368" s="4">
        <v>7</v>
      </c>
      <c r="C368" s="4">
        <v>1</v>
      </c>
      <c r="D368" s="53">
        <v>2.6304651032499501E-3</v>
      </c>
      <c r="E368" s="181"/>
    </row>
    <row r="369" spans="1:5">
      <c r="A369" s="4">
        <v>2014</v>
      </c>
      <c r="B369" s="4">
        <v>8</v>
      </c>
      <c r="C369" s="4">
        <v>1</v>
      </c>
      <c r="D369" s="53">
        <v>3.4018099520399104E-3</v>
      </c>
      <c r="E369" s="181"/>
    </row>
    <row r="370" spans="1:5">
      <c r="A370" s="4">
        <v>2014</v>
      </c>
      <c r="B370" s="4">
        <v>9</v>
      </c>
      <c r="C370" s="4">
        <v>1</v>
      </c>
      <c r="D370" s="53">
        <v>4.2309666727715998E-3</v>
      </c>
      <c r="E370" s="181"/>
    </row>
    <row r="371" spans="1:5">
      <c r="A371" s="4">
        <v>2014</v>
      </c>
      <c r="B371" s="4">
        <v>10</v>
      </c>
      <c r="C371" s="4">
        <v>1</v>
      </c>
      <c r="D371" s="53">
        <v>5.6802993268840005E-3</v>
      </c>
      <c r="E371" s="181"/>
    </row>
    <row r="372" spans="1:5">
      <c r="A372" s="4">
        <v>2014</v>
      </c>
      <c r="B372" s="4">
        <v>11</v>
      </c>
      <c r="C372" s="4">
        <v>1</v>
      </c>
      <c r="D372" s="53">
        <v>8.3744107629657987E-3</v>
      </c>
      <c r="E372" s="181"/>
    </row>
    <row r="373" spans="1:5">
      <c r="A373" s="4">
        <v>2014</v>
      </c>
      <c r="B373" s="4">
        <v>12</v>
      </c>
      <c r="C373" s="4">
        <v>1</v>
      </c>
      <c r="D373" s="53">
        <v>1.2158569811843999E-2</v>
      </c>
      <c r="E373" s="181"/>
    </row>
    <row r="374" spans="1:5">
      <c r="A374" s="4">
        <v>2014</v>
      </c>
      <c r="B374" s="4">
        <v>1</v>
      </c>
      <c r="C374" s="4">
        <v>0</v>
      </c>
      <c r="D374" s="53">
        <v>9.3257241574233318E-3</v>
      </c>
      <c r="E374" s="181"/>
    </row>
    <row r="375" spans="1:5">
      <c r="A375" s="4">
        <v>2014</v>
      </c>
      <c r="B375" s="4">
        <v>2</v>
      </c>
      <c r="C375" s="4">
        <v>0</v>
      </c>
      <c r="D375" s="53">
        <v>1.7213905174025001E-3</v>
      </c>
      <c r="E375" s="181"/>
    </row>
    <row r="376" spans="1:5">
      <c r="A376" s="4">
        <v>2014</v>
      </c>
      <c r="B376" s="4">
        <v>3</v>
      </c>
      <c r="C376" s="4">
        <v>0</v>
      </c>
      <c r="D376" s="53">
        <v>9.2500635394609002E-4</v>
      </c>
      <c r="E376" s="181"/>
    </row>
    <row r="377" spans="1:5">
      <c r="A377" s="4">
        <v>2014</v>
      </c>
      <c r="B377" s="4">
        <v>4</v>
      </c>
      <c r="C377" s="4">
        <v>0</v>
      </c>
      <c r="D377" s="53">
        <v>1.0556977097317599E-3</v>
      </c>
      <c r="E377" s="181"/>
    </row>
    <row r="378" spans="1:5">
      <c r="A378" s="4">
        <v>2014</v>
      </c>
      <c r="B378" s="4">
        <v>5</v>
      </c>
      <c r="C378" s="4">
        <v>0</v>
      </c>
      <c r="D378" s="53">
        <v>1.5121889699563197E-3</v>
      </c>
      <c r="E378" s="181"/>
    </row>
    <row r="379" spans="1:5">
      <c r="A379" s="4">
        <v>2014</v>
      </c>
      <c r="B379" s="4">
        <v>6</v>
      </c>
      <c r="C379" s="4">
        <v>0</v>
      </c>
      <c r="D379" s="53">
        <v>1.3592809015180397E-3</v>
      </c>
      <c r="E379" s="181"/>
    </row>
    <row r="380" spans="1:5">
      <c r="A380" s="4">
        <v>2014</v>
      </c>
      <c r="B380" s="4">
        <v>7</v>
      </c>
      <c r="C380" s="4">
        <v>0</v>
      </c>
      <c r="D380" s="53">
        <v>1.5159719872961999E-3</v>
      </c>
      <c r="E380" s="181"/>
    </row>
    <row r="381" spans="1:5">
      <c r="A381" s="4">
        <v>2014</v>
      </c>
      <c r="B381" s="4">
        <v>8</v>
      </c>
      <c r="C381" s="4">
        <v>0</v>
      </c>
      <c r="D381" s="53">
        <v>2.1460036252773998E-3</v>
      </c>
      <c r="E381" s="181"/>
    </row>
    <row r="382" spans="1:5">
      <c r="A382" s="4">
        <v>2014</v>
      </c>
      <c r="B382" s="4">
        <v>9</v>
      </c>
      <c r="C382" s="4">
        <v>0</v>
      </c>
      <c r="D382" s="53">
        <v>3.11779790694101E-3</v>
      </c>
      <c r="E382" s="181"/>
    </row>
    <row r="383" spans="1:5">
      <c r="A383" s="4">
        <v>2014</v>
      </c>
      <c r="B383" s="4">
        <v>10</v>
      </c>
      <c r="C383" s="4">
        <v>0</v>
      </c>
      <c r="D383" s="53">
        <v>4.0574836534490993E-3</v>
      </c>
      <c r="E383" s="181"/>
    </row>
    <row r="384" spans="1:5">
      <c r="A384" s="4">
        <v>2014</v>
      </c>
      <c r="B384" s="4">
        <v>11</v>
      </c>
      <c r="C384" s="4">
        <v>0</v>
      </c>
      <c r="D384" s="53">
        <v>6.2244671624386103E-3</v>
      </c>
      <c r="E384" s="181"/>
    </row>
    <row r="385" spans="1:5">
      <c r="A385" s="4">
        <v>2014</v>
      </c>
      <c r="B385" s="4">
        <v>12</v>
      </c>
      <c r="C385" s="4">
        <v>0</v>
      </c>
      <c r="D385" s="53">
        <v>9.4129781346914514E-3</v>
      </c>
      <c r="E385" s="181"/>
    </row>
    <row r="386" spans="1:5">
      <c r="A386" s="4">
        <v>2015</v>
      </c>
      <c r="B386" s="4">
        <v>1</v>
      </c>
      <c r="C386" s="4">
        <v>1</v>
      </c>
      <c r="D386" s="53">
        <v>1.0642683621583417E-2</v>
      </c>
      <c r="E386" s="181"/>
    </row>
    <row r="387" spans="1:5">
      <c r="A387" s="4">
        <v>2015</v>
      </c>
      <c r="B387" s="4">
        <v>2</v>
      </c>
      <c r="C387" s="4">
        <v>1</v>
      </c>
      <c r="D387" s="53">
        <v>2.3561686294680802E-3</v>
      </c>
      <c r="E387" s="181"/>
    </row>
    <row r="388" spans="1:5">
      <c r="A388" s="4">
        <v>2015</v>
      </c>
      <c r="B388" s="4">
        <v>3</v>
      </c>
      <c r="C388" s="4">
        <v>1</v>
      </c>
      <c r="D388" s="53">
        <v>1.2939334761810902E-3</v>
      </c>
      <c r="E388" s="181"/>
    </row>
    <row r="389" spans="1:5">
      <c r="A389" s="4">
        <v>2015</v>
      </c>
      <c r="B389" s="4">
        <v>4</v>
      </c>
      <c r="C389" s="4">
        <v>1</v>
      </c>
      <c r="D389" s="53">
        <v>1.8186937705902001E-3</v>
      </c>
      <c r="E389" s="181"/>
    </row>
    <row r="390" spans="1:5">
      <c r="A390" s="4">
        <v>2015</v>
      </c>
      <c r="B390" s="4">
        <v>5</v>
      </c>
      <c r="C390" s="4">
        <v>1</v>
      </c>
      <c r="D390" s="53">
        <v>2.9743400273014001E-3</v>
      </c>
      <c r="E390" s="181"/>
    </row>
    <row r="391" spans="1:5">
      <c r="A391" s="4">
        <v>2015</v>
      </c>
      <c r="B391" s="4">
        <v>6</v>
      </c>
      <c r="C391" s="4">
        <v>1</v>
      </c>
      <c r="D391" s="53">
        <v>2.6489273717714701E-3</v>
      </c>
      <c r="E391" s="181"/>
    </row>
    <row r="392" spans="1:5">
      <c r="A392" s="4">
        <v>2015</v>
      </c>
      <c r="B392" s="4">
        <v>7</v>
      </c>
      <c r="C392" s="4">
        <v>1</v>
      </c>
      <c r="D392" s="53">
        <v>2.6214571777732E-3</v>
      </c>
      <c r="E392" s="181"/>
    </row>
    <row r="393" spans="1:5">
      <c r="A393" s="4">
        <v>2015</v>
      </c>
      <c r="B393" s="4">
        <v>8</v>
      </c>
      <c r="C393" s="4">
        <v>1</v>
      </c>
      <c r="D393" s="53">
        <v>3.37655977367202E-3</v>
      </c>
      <c r="E393" s="181"/>
    </row>
    <row r="394" spans="1:5">
      <c r="A394" s="4">
        <v>2015</v>
      </c>
      <c r="B394" s="4">
        <v>9</v>
      </c>
      <c r="C394" s="4">
        <v>1</v>
      </c>
      <c r="D394" s="53">
        <v>4.2608591484913291E-3</v>
      </c>
      <c r="E394" s="181"/>
    </row>
    <row r="395" spans="1:5">
      <c r="A395" s="4">
        <v>2015</v>
      </c>
      <c r="B395" s="4">
        <v>10</v>
      </c>
      <c r="C395" s="4">
        <v>1</v>
      </c>
      <c r="D395" s="53">
        <v>5.6795266250561196E-3</v>
      </c>
      <c r="E395" s="181"/>
    </row>
    <row r="396" spans="1:5">
      <c r="A396" s="4">
        <v>2015</v>
      </c>
      <c r="B396" s="4">
        <v>11</v>
      </c>
      <c r="C396" s="4">
        <v>1</v>
      </c>
      <c r="D396" s="53">
        <v>8.3787431195672789E-3</v>
      </c>
      <c r="E396" s="181"/>
    </row>
    <row r="397" spans="1:5">
      <c r="A397" s="4">
        <v>2015</v>
      </c>
      <c r="B397" s="4">
        <v>12</v>
      </c>
      <c r="C397" s="4">
        <v>1</v>
      </c>
      <c r="D397" s="53">
        <v>1.214961177546171E-2</v>
      </c>
      <c r="E397" s="181"/>
    </row>
    <row r="398" spans="1:5">
      <c r="A398" s="4">
        <v>2015</v>
      </c>
      <c r="B398" s="4">
        <v>1</v>
      </c>
      <c r="C398" s="4">
        <v>0</v>
      </c>
      <c r="D398" s="53">
        <v>8.8361328655155065E-3</v>
      </c>
      <c r="E398" s="181"/>
    </row>
    <row r="399" spans="1:5">
      <c r="A399" s="4">
        <v>2015</v>
      </c>
      <c r="B399" s="4">
        <v>2</v>
      </c>
      <c r="C399" s="4">
        <v>0</v>
      </c>
      <c r="D399" s="53">
        <v>1.73814757527712E-3</v>
      </c>
      <c r="E399" s="181"/>
    </row>
    <row r="400" spans="1:5">
      <c r="A400" s="4">
        <v>2015</v>
      </c>
      <c r="B400" s="4">
        <v>3</v>
      </c>
      <c r="C400" s="4">
        <v>0</v>
      </c>
      <c r="D400" s="53">
        <v>9.7407373662333004E-4</v>
      </c>
      <c r="E400" s="181"/>
    </row>
    <row r="401" spans="1:5">
      <c r="A401" s="4">
        <v>2015</v>
      </c>
      <c r="B401" s="4">
        <v>4</v>
      </c>
      <c r="C401" s="4">
        <v>0</v>
      </c>
      <c r="D401" s="53">
        <v>1.0567858723697502E-3</v>
      </c>
      <c r="E401" s="181"/>
    </row>
    <row r="402" spans="1:5">
      <c r="A402" s="4">
        <v>2015</v>
      </c>
      <c r="B402" s="4">
        <v>5</v>
      </c>
      <c r="C402" s="4">
        <v>0</v>
      </c>
      <c r="D402" s="53">
        <v>1.4914778882914798E-3</v>
      </c>
      <c r="E402" s="181"/>
    </row>
    <row r="403" spans="1:5">
      <c r="A403" s="4">
        <v>2015</v>
      </c>
      <c r="B403" s="4">
        <v>6</v>
      </c>
      <c r="C403" s="4">
        <v>0</v>
      </c>
      <c r="D403" s="53">
        <v>1.3854565471877402E-3</v>
      </c>
      <c r="E403" s="181"/>
    </row>
    <row r="404" spans="1:5">
      <c r="A404" s="4">
        <v>2015</v>
      </c>
      <c r="B404" s="4">
        <v>7</v>
      </c>
      <c r="C404" s="4">
        <v>0</v>
      </c>
      <c r="D404" s="53">
        <v>1.5457807225963199E-3</v>
      </c>
      <c r="E404" s="181"/>
    </row>
    <row r="405" spans="1:5">
      <c r="A405" s="4">
        <v>2015</v>
      </c>
      <c r="B405" s="4">
        <v>8</v>
      </c>
      <c r="C405" s="4">
        <v>0</v>
      </c>
      <c r="D405" s="53">
        <v>2.1631041106955798E-3</v>
      </c>
      <c r="E405" s="181"/>
    </row>
    <row r="406" spans="1:5">
      <c r="A406" s="4">
        <v>2015</v>
      </c>
      <c r="B406" s="4">
        <v>9</v>
      </c>
      <c r="C406" s="4">
        <v>0</v>
      </c>
      <c r="D406" s="53">
        <v>3.1437998499168002E-3</v>
      </c>
      <c r="E406" s="181"/>
    </row>
    <row r="407" spans="1:5">
      <c r="A407" s="4">
        <v>2015</v>
      </c>
      <c r="B407" s="4">
        <v>10</v>
      </c>
      <c r="C407" s="4">
        <v>0</v>
      </c>
      <c r="D407" s="53">
        <v>4.04546112117224E-3</v>
      </c>
      <c r="E407" s="181"/>
    </row>
    <row r="408" spans="1:5">
      <c r="A408" s="4">
        <v>2015</v>
      </c>
      <c r="B408" s="4">
        <v>11</v>
      </c>
      <c r="C408" s="4">
        <v>0</v>
      </c>
      <c r="D408" s="53">
        <v>6.1484620337385002E-3</v>
      </c>
      <c r="E408" s="181"/>
    </row>
    <row r="409" spans="1:5">
      <c r="A409" s="4">
        <v>2015</v>
      </c>
      <c r="B409" s="4">
        <v>12</v>
      </c>
      <c r="C409" s="4">
        <v>0</v>
      </c>
      <c r="D409" s="53">
        <v>9.3030562678891506E-3</v>
      </c>
      <c r="E409" s="181"/>
    </row>
  </sheetData>
  <autoFilter ref="A1:G409" xr:uid="{00000000-0009-0000-0000-00000A000000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499984740745262"/>
  </sheetPr>
  <dimension ref="A1:O165"/>
  <sheetViews>
    <sheetView workbookViewId="0">
      <pane ySplit="1" topLeftCell="A2" activePane="bottomLeft" state="frozen"/>
      <selection activeCell="D35" sqref="D35"/>
      <selection pane="bottomLeft" activeCell="D2" sqref="D2"/>
    </sheetView>
  </sheetViews>
  <sheetFormatPr defaultColWidth="9.109375" defaultRowHeight="14.4"/>
  <cols>
    <col min="4" max="4" width="11" bestFit="1" customWidth="1"/>
    <col min="5" max="5" width="9.109375" style="117"/>
    <col min="6" max="6" width="18.33203125" customWidth="1"/>
    <col min="7" max="7" width="16.5546875" customWidth="1"/>
    <col min="8" max="8" width="16.6640625" customWidth="1"/>
    <col min="9" max="9" width="13.6640625" bestFit="1" customWidth="1"/>
    <col min="10" max="10" width="18.6640625" bestFit="1" customWidth="1"/>
    <col min="11" max="11" width="10.33203125" bestFit="1" customWidth="1"/>
    <col min="12" max="12" width="10.5546875" bestFit="1" customWidth="1"/>
    <col min="14" max="14" width="10.5546875" bestFit="1" customWidth="1"/>
    <col min="15" max="15" width="11.44140625" bestFit="1" customWidth="1"/>
  </cols>
  <sheetData>
    <row r="1" spans="1:15">
      <c r="A1" s="15" t="s">
        <v>0</v>
      </c>
      <c r="B1" s="15" t="s">
        <v>1</v>
      </c>
      <c r="C1" s="15" t="s">
        <v>6</v>
      </c>
      <c r="D1" s="15" t="s">
        <v>12</v>
      </c>
      <c r="E1" s="174"/>
      <c r="F1" s="150" t="s">
        <v>142</v>
      </c>
    </row>
    <row r="2" spans="1:15">
      <c r="A2" s="4">
        <v>1</v>
      </c>
      <c r="B2" s="4">
        <v>0</v>
      </c>
      <c r="C2" s="4">
        <v>1</v>
      </c>
      <c r="D2" s="152">
        <f>$H$14/$I$12*D6</f>
        <v>3.715016521845551E-2</v>
      </c>
      <c r="E2" s="152"/>
      <c r="F2" s="7" t="s">
        <v>64</v>
      </c>
      <c r="G2" s="7" t="s">
        <v>183</v>
      </c>
    </row>
    <row r="3" spans="1:15">
      <c r="A3" s="4">
        <v>2</v>
      </c>
      <c r="B3" s="4">
        <v>0</v>
      </c>
      <c r="C3" s="4">
        <v>1</v>
      </c>
      <c r="D3" s="152">
        <f>$H$15/$I$12*D6</f>
        <v>4.80977984470825E-2</v>
      </c>
      <c r="E3" s="90"/>
      <c r="F3" s="7" t="s">
        <v>310</v>
      </c>
      <c r="G3" s="11" t="s">
        <v>309</v>
      </c>
    </row>
    <row r="4" spans="1:15">
      <c r="A4" s="4">
        <v>3</v>
      </c>
      <c r="B4" s="4">
        <v>0</v>
      </c>
      <c r="C4" s="4">
        <v>1</v>
      </c>
      <c r="D4" s="152">
        <f>$H$16/$I$12*D6</f>
        <v>2.6920409578590949E-2</v>
      </c>
      <c r="E4" s="90"/>
      <c r="F4" s="166" t="s">
        <v>351</v>
      </c>
      <c r="G4" s="11" t="s">
        <v>65</v>
      </c>
    </row>
    <row r="5" spans="1:15">
      <c r="A5" s="4">
        <v>4</v>
      </c>
      <c r="B5" s="4">
        <v>0</v>
      </c>
      <c r="C5" s="4">
        <v>1</v>
      </c>
      <c r="D5" s="152">
        <f>$H$17/$I$12*D6</f>
        <v>1.328073539210487E-2</v>
      </c>
      <c r="E5" s="90"/>
      <c r="F5" s="7" t="s">
        <v>350</v>
      </c>
      <c r="G5" s="7" t="s">
        <v>352</v>
      </c>
    </row>
    <row r="6" spans="1:15">
      <c r="A6" s="4">
        <v>5</v>
      </c>
      <c r="B6" s="4">
        <v>0</v>
      </c>
      <c r="C6" s="4">
        <v>1</v>
      </c>
      <c r="D6" s="90">
        <v>0.02</v>
      </c>
      <c r="E6" s="90"/>
    </row>
    <row r="7" spans="1:15">
      <c r="A7" s="4">
        <v>6</v>
      </c>
      <c r="B7" s="4">
        <v>0</v>
      </c>
      <c r="C7" s="4">
        <v>1</v>
      </c>
      <c r="D7" s="152">
        <f>D6</f>
        <v>0.02</v>
      </c>
      <c r="E7" s="90"/>
      <c r="F7" s="155" t="s">
        <v>312</v>
      </c>
      <c r="G7" s="153"/>
      <c r="H7" s="153"/>
      <c r="I7" s="154"/>
    </row>
    <row r="8" spans="1:15" ht="15" thickBot="1">
      <c r="A8" s="4">
        <v>7</v>
      </c>
      <c r="B8" s="4">
        <v>0</v>
      </c>
      <c r="C8" s="4">
        <v>1</v>
      </c>
      <c r="D8" s="152">
        <f>D6*$H$23</f>
        <v>2.150537634408602E-2</v>
      </c>
      <c r="E8" s="90"/>
      <c r="F8" s="156"/>
      <c r="G8" s="104" t="s">
        <v>105</v>
      </c>
      <c r="H8" s="157" t="s">
        <v>317</v>
      </c>
      <c r="I8" s="158" t="s">
        <v>242</v>
      </c>
    </row>
    <row r="9" spans="1:15" ht="15" thickBot="1">
      <c r="A9" s="4">
        <v>8</v>
      </c>
      <c r="B9" s="4">
        <v>0</v>
      </c>
      <c r="C9" s="4">
        <v>1</v>
      </c>
      <c r="D9" s="152">
        <f>D6*$H$24</f>
        <v>2.150537634408602E-2</v>
      </c>
      <c r="E9" s="152"/>
      <c r="F9" s="159" t="s">
        <v>239</v>
      </c>
      <c r="G9" s="175">
        <f>214000/0.595</f>
        <v>359663.86554621853</v>
      </c>
      <c r="H9" s="111">
        <f>G9/SUM($G$9:$G$11)</f>
        <v>0.25943324746173663</v>
      </c>
      <c r="I9" s="160">
        <v>0.27</v>
      </c>
      <c r="J9" s="7" t="s">
        <v>281</v>
      </c>
      <c r="O9" s="151"/>
    </row>
    <row r="10" spans="1:15" ht="15" customHeight="1" thickBot="1">
      <c r="A10" s="4">
        <v>9</v>
      </c>
      <c r="B10" s="4">
        <v>0</v>
      </c>
      <c r="C10" s="4">
        <v>1</v>
      </c>
      <c r="D10" s="152">
        <f>D6*$H$25</f>
        <v>2.6236559139784947E-2</v>
      </c>
      <c r="E10" s="152"/>
      <c r="F10" s="161" t="s">
        <v>240</v>
      </c>
      <c r="G10" s="176">
        <f>144000/0.714</f>
        <v>201680.67226890757</v>
      </c>
      <c r="H10" s="111">
        <f>G10/SUM($G$9:$G$11)</f>
        <v>0.14547658736172148</v>
      </c>
      <c r="I10" s="160">
        <v>0.08</v>
      </c>
      <c r="J10" s="7" t="s">
        <v>281</v>
      </c>
      <c r="O10" s="151"/>
    </row>
    <row r="11" spans="1:15" ht="15" thickBot="1">
      <c r="A11" s="4">
        <v>10</v>
      </c>
      <c r="B11" s="4">
        <v>0</v>
      </c>
      <c r="C11" s="4">
        <v>1</v>
      </c>
      <c r="D11" s="152">
        <f>D6*$H$26</f>
        <v>2.6236559139784947E-2</v>
      </c>
      <c r="E11" s="152"/>
      <c r="F11" s="162" t="s">
        <v>241</v>
      </c>
      <c r="G11" s="177">
        <f>825000/100%</f>
        <v>825000</v>
      </c>
      <c r="H11" s="111">
        <f>G11/SUM($G$9:$G$11)</f>
        <v>0.5950901651765419</v>
      </c>
      <c r="I11" s="160">
        <v>0.05</v>
      </c>
      <c r="J11" s="7" t="s">
        <v>281</v>
      </c>
      <c r="O11" s="151"/>
    </row>
    <row r="12" spans="1:15">
      <c r="A12" s="4">
        <v>11</v>
      </c>
      <c r="B12" s="4">
        <v>0</v>
      </c>
      <c r="C12" s="4">
        <v>1</v>
      </c>
      <c r="D12" s="152">
        <f>D6*$H$27</f>
        <v>3.4838709677419359E-2</v>
      </c>
      <c r="E12" s="152"/>
      <c r="F12" s="156" t="s">
        <v>243</v>
      </c>
      <c r="G12" s="178">
        <f>SUM(G9:G11)</f>
        <v>1386344.5378151261</v>
      </c>
      <c r="H12" s="12">
        <f>SUM(H9:H11)</f>
        <v>1</v>
      </c>
      <c r="I12" s="163">
        <f>SUMPRODUCT(H9:H11,I9:I11)</f>
        <v>0.11143961206243372</v>
      </c>
      <c r="N12" s="151"/>
      <c r="O12" s="151"/>
    </row>
    <row r="13" spans="1:15">
      <c r="A13" s="4">
        <v>12</v>
      </c>
      <c r="B13" s="4">
        <v>0</v>
      </c>
      <c r="C13" s="4">
        <v>1</v>
      </c>
      <c r="D13" s="152">
        <f>D6*$H$28</f>
        <v>3.4838709677419359E-2</v>
      </c>
      <c r="E13" s="152"/>
      <c r="F13" s="167"/>
      <c r="H13" s="104" t="s">
        <v>55</v>
      </c>
      <c r="I13" s="168" t="s">
        <v>54</v>
      </c>
    </row>
    <row r="14" spans="1:15">
      <c r="A14" s="4">
        <v>1</v>
      </c>
      <c r="B14" s="4">
        <v>0</v>
      </c>
      <c r="C14" s="4">
        <v>2</v>
      </c>
      <c r="D14" s="152">
        <f>$H$14/$I$12*D18</f>
        <v>9.2875413046138777E-2</v>
      </c>
      <c r="E14" s="152"/>
      <c r="F14" s="167" t="s">
        <v>311</v>
      </c>
      <c r="G14">
        <v>1</v>
      </c>
      <c r="H14" s="4">
        <f>(18.6+2.1)/100</f>
        <v>0.20700000000000002</v>
      </c>
      <c r="I14" s="170">
        <f>(24.2+3)/100</f>
        <v>0.27200000000000002</v>
      </c>
      <c r="J14" s="7" t="s">
        <v>316</v>
      </c>
    </row>
    <row r="15" spans="1:15">
      <c r="A15" s="4">
        <v>2</v>
      </c>
      <c r="B15" s="4">
        <v>0</v>
      </c>
      <c r="C15" s="4">
        <v>2</v>
      </c>
      <c r="D15" s="152">
        <f>$H$15/$I$12*D18</f>
        <v>0.12024449611770625</v>
      </c>
      <c r="E15" s="90"/>
      <c r="F15" s="169" t="s">
        <v>313</v>
      </c>
      <c r="G15">
        <v>2</v>
      </c>
      <c r="H15" s="4">
        <f>(8.8+18)/100</f>
        <v>0.26800000000000002</v>
      </c>
      <c r="I15" s="170">
        <f>(12+1.4)/100</f>
        <v>0.13400000000000001</v>
      </c>
      <c r="J15" s="7" t="s">
        <v>316</v>
      </c>
    </row>
    <row r="16" spans="1:15">
      <c r="A16" s="4">
        <v>3</v>
      </c>
      <c r="B16" s="4">
        <v>0</v>
      </c>
      <c r="C16" s="4">
        <v>2</v>
      </c>
      <c r="D16" s="152">
        <f>$H$16/$I$12*D18</f>
        <v>6.730102394647737E-2</v>
      </c>
      <c r="E16" s="90"/>
      <c r="F16" s="169" t="s">
        <v>314</v>
      </c>
      <c r="G16">
        <v>3</v>
      </c>
      <c r="H16" s="4">
        <f>(13.2+1.8)/100</f>
        <v>0.15</v>
      </c>
      <c r="I16" s="170">
        <f>(15.2+2.6)/100</f>
        <v>0.17800000000000002</v>
      </c>
      <c r="J16" s="7" t="s">
        <v>316</v>
      </c>
    </row>
    <row r="17" spans="1:15">
      <c r="A17" s="4">
        <v>4</v>
      </c>
      <c r="B17" s="4">
        <v>0</v>
      </c>
      <c r="C17" s="4">
        <v>2</v>
      </c>
      <c r="D17" s="152">
        <f>$H$17/$I$12*D18</f>
        <v>3.3201838480262175E-2</v>
      </c>
      <c r="E17" s="90"/>
      <c r="F17" s="171" t="s">
        <v>315</v>
      </c>
      <c r="G17" s="106">
        <v>4</v>
      </c>
      <c r="H17" s="172">
        <f>(6.2+1.2)/100</f>
        <v>7.400000000000001E-2</v>
      </c>
      <c r="I17" s="173">
        <f>(20.4+4.5)/100</f>
        <v>0.249</v>
      </c>
      <c r="J17" s="7" t="s">
        <v>316</v>
      </c>
    </row>
    <row r="18" spans="1:15">
      <c r="A18" s="4">
        <v>5</v>
      </c>
      <c r="B18" s="4">
        <v>0</v>
      </c>
      <c r="C18" s="4">
        <v>2</v>
      </c>
      <c r="D18" s="90">
        <f>I11</f>
        <v>0.05</v>
      </c>
      <c r="E18" s="90"/>
      <c r="F18" s="94"/>
      <c r="G18" s="94"/>
      <c r="H18" s="94"/>
      <c r="I18" s="93"/>
      <c r="J18" s="7"/>
      <c r="N18" s="151"/>
      <c r="O18" s="151"/>
    </row>
    <row r="19" spans="1:15">
      <c r="A19" s="4">
        <v>6</v>
      </c>
      <c r="B19" s="4">
        <v>0</v>
      </c>
      <c r="C19" s="4">
        <v>2</v>
      </c>
      <c r="D19" s="152">
        <f>D18</f>
        <v>0.05</v>
      </c>
      <c r="E19" s="152"/>
      <c r="F19" s="204" t="s">
        <v>27</v>
      </c>
      <c r="G19" s="205" t="s">
        <v>355</v>
      </c>
      <c r="H19" s="206" t="s">
        <v>356</v>
      </c>
      <c r="I19" s="94"/>
      <c r="J19" s="4"/>
      <c r="K19" s="80"/>
    </row>
    <row r="20" spans="1:15">
      <c r="A20" s="4">
        <v>7</v>
      </c>
      <c r="B20" s="4">
        <v>0</v>
      </c>
      <c r="C20" s="4">
        <v>2</v>
      </c>
      <c r="D20" s="152">
        <f>D18*$H$23</f>
        <v>5.3763440860215055E-2</v>
      </c>
      <c r="E20" s="152"/>
      <c r="F20" s="207"/>
      <c r="G20" s="104"/>
      <c r="H20" s="168" t="s">
        <v>357</v>
      </c>
      <c r="I20" s="94"/>
      <c r="J20" s="94"/>
      <c r="K20" s="94"/>
      <c r="L20" s="94"/>
      <c r="M20" s="94"/>
      <c r="N20" s="94"/>
    </row>
    <row r="21" spans="1:15">
      <c r="A21" s="4">
        <v>8</v>
      </c>
      <c r="B21" s="4">
        <v>0</v>
      </c>
      <c r="C21" s="4">
        <v>2</v>
      </c>
      <c r="D21" s="152">
        <f>D18*$H$24</f>
        <v>5.3763440860215055E-2</v>
      </c>
      <c r="E21" s="152"/>
      <c r="F21" s="208">
        <v>5</v>
      </c>
      <c r="G21" s="94">
        <v>0.93</v>
      </c>
      <c r="H21" s="209">
        <f t="shared" ref="H21:H28" si="0">G21/$G$21</f>
        <v>1</v>
      </c>
      <c r="I21" s="214" t="s">
        <v>358</v>
      </c>
      <c r="J21" s="94"/>
      <c r="K21" s="94"/>
      <c r="L21" s="94"/>
      <c r="M21" s="94"/>
      <c r="N21" s="94"/>
    </row>
    <row r="22" spans="1:15">
      <c r="A22" s="4">
        <v>9</v>
      </c>
      <c r="B22" s="4">
        <v>0</v>
      </c>
      <c r="C22" s="4">
        <v>2</v>
      </c>
      <c r="D22" s="152">
        <f>D18*$H$25</f>
        <v>6.5591397849462371E-2</v>
      </c>
      <c r="E22" s="152"/>
      <c r="F22" s="210">
        <v>6</v>
      </c>
      <c r="G22" s="94">
        <v>0.93</v>
      </c>
      <c r="H22" s="209">
        <f t="shared" si="0"/>
        <v>1</v>
      </c>
      <c r="I22" s="214" t="s">
        <v>358</v>
      </c>
      <c r="J22" s="94"/>
      <c r="K22" s="94"/>
      <c r="L22" s="94"/>
      <c r="M22" s="94"/>
      <c r="N22" s="94"/>
    </row>
    <row r="23" spans="1:15">
      <c r="A23" s="4">
        <v>10</v>
      </c>
      <c r="B23" s="4">
        <v>0</v>
      </c>
      <c r="C23" s="4">
        <v>2</v>
      </c>
      <c r="D23" s="152">
        <f>D18*$H$26</f>
        <v>6.5591397849462371E-2</v>
      </c>
      <c r="E23" s="152"/>
      <c r="F23" s="210">
        <v>7</v>
      </c>
      <c r="G23" s="94">
        <v>1</v>
      </c>
      <c r="H23" s="209">
        <f t="shared" si="0"/>
        <v>1.075268817204301</v>
      </c>
      <c r="I23" s="214" t="s">
        <v>358</v>
      </c>
      <c r="J23" s="94"/>
      <c r="K23" s="94"/>
      <c r="L23" s="94"/>
      <c r="M23" s="94"/>
      <c r="N23" s="94"/>
    </row>
    <row r="24" spans="1:15">
      <c r="A24" s="4">
        <v>11</v>
      </c>
      <c r="B24" s="4">
        <v>0</v>
      </c>
      <c r="C24" s="4">
        <v>2</v>
      </c>
      <c r="D24" s="152">
        <f>D18*$H$27</f>
        <v>8.7096774193548387E-2</v>
      </c>
      <c r="E24" s="152"/>
      <c r="F24" s="208">
        <v>8</v>
      </c>
      <c r="G24" s="94">
        <v>1</v>
      </c>
      <c r="H24" s="209">
        <f t="shared" si="0"/>
        <v>1.075268817204301</v>
      </c>
      <c r="I24" s="214" t="s">
        <v>358</v>
      </c>
      <c r="J24" s="94"/>
      <c r="K24" s="94"/>
      <c r="L24" s="94"/>
      <c r="M24" s="94"/>
      <c r="N24" s="94"/>
      <c r="O24" s="126"/>
    </row>
    <row r="25" spans="1:15">
      <c r="A25" s="4">
        <v>12</v>
      </c>
      <c r="B25" s="4">
        <v>0</v>
      </c>
      <c r="C25" s="4">
        <v>2</v>
      </c>
      <c r="D25" s="152">
        <f>D18*$H$28</f>
        <v>8.7096774193548387E-2</v>
      </c>
      <c r="E25" s="152"/>
      <c r="F25" s="210">
        <v>9</v>
      </c>
      <c r="G25" s="94">
        <v>1.22</v>
      </c>
      <c r="H25" s="209">
        <f t="shared" si="0"/>
        <v>1.3118279569892473</v>
      </c>
      <c r="I25" s="214" t="s">
        <v>358</v>
      </c>
      <c r="J25" s="94"/>
      <c r="K25" s="94"/>
      <c r="L25" s="94"/>
      <c r="M25" s="94"/>
      <c r="N25" s="94"/>
      <c r="O25" s="117"/>
    </row>
    <row r="26" spans="1:15">
      <c r="A26" s="4">
        <v>1</v>
      </c>
      <c r="B26" s="4">
        <v>0</v>
      </c>
      <c r="C26" s="4">
        <v>3</v>
      </c>
      <c r="D26" s="152">
        <f>$H$14/$I$12*D30</f>
        <v>9.2875413046138777E-2</v>
      </c>
      <c r="E26" s="152"/>
      <c r="F26" s="208">
        <v>10</v>
      </c>
      <c r="G26" s="94">
        <v>1.22</v>
      </c>
      <c r="H26" s="209">
        <f t="shared" si="0"/>
        <v>1.3118279569892473</v>
      </c>
      <c r="I26" s="214" t="s">
        <v>358</v>
      </c>
      <c r="J26" s="94"/>
      <c r="K26" s="94"/>
      <c r="L26" s="94"/>
      <c r="M26" s="94"/>
      <c r="N26" s="94"/>
      <c r="O26" s="117"/>
    </row>
    <row r="27" spans="1:15">
      <c r="A27" s="4">
        <v>2</v>
      </c>
      <c r="B27" s="4">
        <v>0</v>
      </c>
      <c r="C27" s="4">
        <v>3</v>
      </c>
      <c r="D27" s="152">
        <f>$H$15/$I$12*D30</f>
        <v>0.12024449611770625</v>
      </c>
      <c r="E27" s="152"/>
      <c r="F27" s="210">
        <v>11</v>
      </c>
      <c r="G27" s="94">
        <v>1.62</v>
      </c>
      <c r="H27" s="209">
        <f t="shared" si="0"/>
        <v>1.7419354838709677</v>
      </c>
      <c r="I27" s="214" t="s">
        <v>358</v>
      </c>
      <c r="J27" s="94"/>
      <c r="K27" s="94"/>
      <c r="L27" s="94"/>
      <c r="M27" s="94"/>
      <c r="N27" s="94"/>
      <c r="O27" s="117"/>
    </row>
    <row r="28" spans="1:15">
      <c r="A28" s="4">
        <v>3</v>
      </c>
      <c r="B28" s="4">
        <v>0</v>
      </c>
      <c r="C28" s="4">
        <v>3</v>
      </c>
      <c r="D28" s="152">
        <f>$H$16/$I$12*D30</f>
        <v>6.730102394647737E-2</v>
      </c>
      <c r="E28" s="152"/>
      <c r="F28" s="211">
        <v>12</v>
      </c>
      <c r="G28" s="212">
        <v>1.62</v>
      </c>
      <c r="H28" s="213">
        <f t="shared" si="0"/>
        <v>1.7419354838709677</v>
      </c>
      <c r="I28" s="214" t="s">
        <v>358</v>
      </c>
      <c r="J28" s="94"/>
      <c r="K28" s="94"/>
      <c r="L28" s="94"/>
      <c r="M28" s="94"/>
      <c r="N28" s="94"/>
      <c r="O28" s="117"/>
    </row>
    <row r="29" spans="1:15">
      <c r="A29" s="4">
        <v>4</v>
      </c>
      <c r="B29" s="4">
        <v>0</v>
      </c>
      <c r="C29" s="4">
        <v>3</v>
      </c>
      <c r="D29" s="152">
        <f>$H$17/$I$12*D30</f>
        <v>3.3201838480262175E-2</v>
      </c>
      <c r="E29" s="152"/>
      <c r="F29" s="94"/>
      <c r="G29" s="94"/>
      <c r="H29" s="94"/>
      <c r="I29" s="94"/>
      <c r="J29" s="94"/>
      <c r="K29" s="94"/>
      <c r="L29" s="94"/>
      <c r="M29" s="94"/>
      <c r="N29" s="94"/>
      <c r="O29" s="117"/>
    </row>
    <row r="30" spans="1:15">
      <c r="A30" s="4">
        <v>5</v>
      </c>
      <c r="B30" s="4">
        <v>0</v>
      </c>
      <c r="C30" s="4">
        <v>3</v>
      </c>
      <c r="D30" s="152">
        <f>I11</f>
        <v>0.05</v>
      </c>
      <c r="E30" s="152"/>
      <c r="F30" s="94"/>
      <c r="G30" s="94"/>
      <c r="H30" s="94"/>
      <c r="I30" s="94"/>
      <c r="J30" s="94"/>
      <c r="K30" s="94"/>
      <c r="L30" s="94"/>
      <c r="M30" s="94"/>
      <c r="N30" s="94"/>
      <c r="O30" s="117"/>
    </row>
    <row r="31" spans="1:15">
      <c r="A31" s="4">
        <v>6</v>
      </c>
      <c r="B31" s="4">
        <v>0</v>
      </c>
      <c r="C31" s="4">
        <v>3</v>
      </c>
      <c r="D31" s="152">
        <f>D30</f>
        <v>0.05</v>
      </c>
      <c r="E31" s="152"/>
      <c r="F31" s="94"/>
      <c r="G31" s="94"/>
      <c r="H31" s="94"/>
      <c r="I31" s="94"/>
      <c r="J31" s="94"/>
      <c r="K31" s="94"/>
      <c r="L31" s="94"/>
      <c r="M31" s="94"/>
      <c r="N31" s="94"/>
      <c r="O31" s="117"/>
    </row>
    <row r="32" spans="1:15">
      <c r="A32" s="4">
        <v>7</v>
      </c>
      <c r="B32" s="4">
        <v>0</v>
      </c>
      <c r="C32" s="4">
        <v>3</v>
      </c>
      <c r="D32" s="152">
        <f>D30*$H$23</f>
        <v>5.3763440860215055E-2</v>
      </c>
      <c r="E32" s="152"/>
      <c r="F32" s="94"/>
      <c r="G32" s="94"/>
      <c r="H32" s="94"/>
      <c r="I32" s="94"/>
      <c r="J32" s="94"/>
      <c r="K32" s="94"/>
      <c r="L32" s="94"/>
      <c r="M32" s="94"/>
      <c r="N32" s="94"/>
      <c r="O32" s="117"/>
    </row>
    <row r="33" spans="1:14">
      <c r="A33" s="4">
        <v>8</v>
      </c>
      <c r="B33" s="4">
        <v>0</v>
      </c>
      <c r="C33" s="4">
        <v>3</v>
      </c>
      <c r="D33" s="152">
        <f>D30*$H$24</f>
        <v>5.3763440860215055E-2</v>
      </c>
      <c r="E33" s="152"/>
      <c r="F33" s="94"/>
      <c r="G33" s="94"/>
      <c r="H33" s="94"/>
      <c r="I33" s="94"/>
      <c r="J33" s="94"/>
      <c r="K33" s="94"/>
      <c r="L33" s="94"/>
      <c r="M33" s="94"/>
      <c r="N33" s="94"/>
    </row>
    <row r="34" spans="1:14">
      <c r="A34" s="4">
        <v>9</v>
      </c>
      <c r="B34" s="4">
        <v>0</v>
      </c>
      <c r="C34" s="4">
        <v>3</v>
      </c>
      <c r="D34" s="152">
        <f>D30*$H$25</f>
        <v>6.5591397849462371E-2</v>
      </c>
      <c r="E34" s="152"/>
      <c r="F34" s="94"/>
      <c r="G34" s="94"/>
      <c r="H34" s="94"/>
      <c r="I34" s="94"/>
      <c r="J34" s="94"/>
      <c r="K34" s="94"/>
      <c r="L34" s="94"/>
      <c r="M34" s="94"/>
      <c r="N34" s="94"/>
    </row>
    <row r="35" spans="1:14">
      <c r="A35" s="4">
        <v>10</v>
      </c>
      <c r="B35" s="4">
        <v>0</v>
      </c>
      <c r="C35" s="4">
        <v>3</v>
      </c>
      <c r="D35" s="152">
        <f>D30*$H$26</f>
        <v>6.5591397849462371E-2</v>
      </c>
      <c r="E35" s="152"/>
      <c r="F35" s="94"/>
      <c r="G35" s="94"/>
      <c r="H35" s="94"/>
      <c r="I35" s="94"/>
      <c r="J35" s="94"/>
      <c r="K35" s="94"/>
      <c r="L35" s="94"/>
      <c r="M35" s="94"/>
      <c r="N35" s="94"/>
    </row>
    <row r="36" spans="1:14">
      <c r="A36" s="4">
        <v>11</v>
      </c>
      <c r="B36" s="4">
        <v>0</v>
      </c>
      <c r="C36" s="4">
        <v>3</v>
      </c>
      <c r="D36" s="152">
        <f>D30*$H$27</f>
        <v>8.7096774193548387E-2</v>
      </c>
      <c r="E36" s="152"/>
      <c r="F36" s="94"/>
      <c r="G36" s="94"/>
      <c r="H36" s="94"/>
      <c r="I36" s="94"/>
      <c r="J36" s="94"/>
      <c r="K36" s="94"/>
      <c r="L36" s="94"/>
      <c r="M36" s="94"/>
      <c r="N36" s="94"/>
    </row>
    <row r="37" spans="1:14">
      <c r="A37" s="4">
        <v>12</v>
      </c>
      <c r="B37" s="4">
        <v>0</v>
      </c>
      <c r="C37" s="4">
        <v>3</v>
      </c>
      <c r="D37" s="152">
        <f>D30*$H$28</f>
        <v>8.7096774193548387E-2</v>
      </c>
      <c r="E37" s="152"/>
      <c r="F37" s="94"/>
      <c r="G37" s="94"/>
      <c r="H37" s="94"/>
      <c r="I37" s="94"/>
      <c r="J37" s="94"/>
      <c r="K37" s="94"/>
      <c r="L37" s="94"/>
      <c r="M37" s="94"/>
      <c r="N37" s="94"/>
    </row>
    <row r="38" spans="1:14">
      <c r="A38" s="4">
        <v>1</v>
      </c>
      <c r="B38" s="4">
        <v>0</v>
      </c>
      <c r="C38" s="4">
        <v>4</v>
      </c>
      <c r="D38" s="152">
        <f>$H$14/$I$12*D42</f>
        <v>0.14860066087382204</v>
      </c>
      <c r="E38" s="152"/>
      <c r="F38" s="94"/>
      <c r="G38" s="94"/>
      <c r="H38" s="94"/>
      <c r="I38" s="94"/>
      <c r="J38" s="94"/>
      <c r="K38" s="94"/>
      <c r="L38" s="94"/>
      <c r="M38" s="94"/>
      <c r="N38" s="94"/>
    </row>
    <row r="39" spans="1:14">
      <c r="A39" s="4">
        <v>2</v>
      </c>
      <c r="B39" s="4">
        <v>0</v>
      </c>
      <c r="C39" s="4">
        <v>4</v>
      </c>
      <c r="D39" s="152">
        <f>$H$15/$I$12*D42</f>
        <v>0.19239119378833</v>
      </c>
      <c r="E39" s="152"/>
      <c r="F39" s="94"/>
      <c r="G39" s="94"/>
      <c r="H39" s="94"/>
      <c r="I39" s="94"/>
      <c r="J39" s="94"/>
      <c r="K39" s="94"/>
      <c r="L39" s="94"/>
      <c r="M39" s="94"/>
      <c r="N39" s="94"/>
    </row>
    <row r="40" spans="1:14">
      <c r="A40" s="4">
        <v>3</v>
      </c>
      <c r="B40" s="4">
        <v>0</v>
      </c>
      <c r="C40" s="4">
        <v>4</v>
      </c>
      <c r="D40" s="152">
        <f>$H$16/$I$12*D42</f>
        <v>0.1076816383143638</v>
      </c>
      <c r="E40" s="152"/>
      <c r="F40" s="94"/>
      <c r="G40" s="94"/>
      <c r="H40" s="94"/>
      <c r="I40" s="94"/>
      <c r="J40" s="94"/>
      <c r="K40" s="94"/>
      <c r="L40" s="94"/>
      <c r="M40" s="94"/>
      <c r="N40" s="94"/>
    </row>
    <row r="41" spans="1:14">
      <c r="A41" s="4">
        <v>4</v>
      </c>
      <c r="B41" s="4">
        <v>0</v>
      </c>
      <c r="C41" s="4">
        <v>4</v>
      </c>
      <c r="D41" s="152">
        <f>$H$17/$I$12*D42</f>
        <v>5.3122941568419478E-2</v>
      </c>
      <c r="E41" s="152"/>
      <c r="F41" s="94"/>
      <c r="G41" s="94"/>
      <c r="H41" s="94"/>
      <c r="I41" s="94"/>
      <c r="J41" s="94"/>
      <c r="K41" s="94"/>
      <c r="L41" s="94"/>
      <c r="M41" s="94"/>
      <c r="N41" s="94"/>
    </row>
    <row r="42" spans="1:14">
      <c r="A42" s="4">
        <v>5</v>
      </c>
      <c r="B42" s="4">
        <v>0</v>
      </c>
      <c r="C42" s="4">
        <v>4</v>
      </c>
      <c r="D42" s="90">
        <f>$I$10</f>
        <v>0.08</v>
      </c>
      <c r="E42" s="152"/>
      <c r="F42" s="94"/>
      <c r="G42" s="94"/>
      <c r="H42" s="94"/>
      <c r="I42" s="94"/>
      <c r="J42" s="94"/>
      <c r="K42" s="94"/>
      <c r="L42" s="94"/>
      <c r="M42" s="94"/>
      <c r="N42" s="94"/>
    </row>
    <row r="43" spans="1:14">
      <c r="A43" s="4">
        <v>6</v>
      </c>
      <c r="B43" s="4">
        <v>0</v>
      </c>
      <c r="C43" s="4">
        <v>4</v>
      </c>
      <c r="D43" s="152">
        <f>D42</f>
        <v>0.08</v>
      </c>
      <c r="E43" s="152"/>
      <c r="F43" s="94"/>
      <c r="G43" s="94"/>
      <c r="H43" s="94"/>
      <c r="I43" s="94"/>
      <c r="J43" s="94"/>
      <c r="K43" s="94"/>
      <c r="L43" s="94"/>
      <c r="M43" s="94"/>
      <c r="N43" s="94"/>
    </row>
    <row r="44" spans="1:14">
      <c r="A44" s="4">
        <v>7</v>
      </c>
      <c r="B44" s="4">
        <v>0</v>
      </c>
      <c r="C44" s="4">
        <v>4</v>
      </c>
      <c r="D44" s="152">
        <f>D42*$H$23</f>
        <v>8.6021505376344079E-2</v>
      </c>
      <c r="E44" s="152"/>
      <c r="F44" s="94"/>
      <c r="G44" s="94"/>
      <c r="H44" s="94"/>
      <c r="I44" s="94"/>
      <c r="J44" s="94"/>
      <c r="K44" s="94"/>
      <c r="L44" s="94"/>
      <c r="M44" s="94"/>
      <c r="N44" s="94"/>
    </row>
    <row r="45" spans="1:14">
      <c r="A45" s="4">
        <v>8</v>
      </c>
      <c r="B45" s="4">
        <v>0</v>
      </c>
      <c r="C45" s="4">
        <v>4</v>
      </c>
      <c r="D45" s="152">
        <f>D42*$H$24</f>
        <v>8.6021505376344079E-2</v>
      </c>
      <c r="E45" s="152"/>
      <c r="F45" s="94"/>
      <c r="G45" s="94"/>
      <c r="H45" s="94"/>
      <c r="I45" s="94"/>
      <c r="J45" s="94"/>
      <c r="K45" s="94"/>
      <c r="L45" s="94"/>
      <c r="M45" s="94"/>
      <c r="N45" s="94"/>
    </row>
    <row r="46" spans="1:14">
      <c r="A46" s="4">
        <v>9</v>
      </c>
      <c r="B46" s="4">
        <v>0</v>
      </c>
      <c r="C46" s="4">
        <v>4</v>
      </c>
      <c r="D46" s="152">
        <f>D42*$H$25</f>
        <v>0.10494623655913979</v>
      </c>
      <c r="E46" s="152"/>
      <c r="F46" s="94"/>
      <c r="G46" s="94"/>
      <c r="H46" s="94"/>
      <c r="I46" s="94"/>
      <c r="J46" s="94"/>
      <c r="K46" s="94"/>
      <c r="L46" s="94"/>
      <c r="M46" s="94"/>
      <c r="N46" s="94"/>
    </row>
    <row r="47" spans="1:14">
      <c r="A47" s="4">
        <v>10</v>
      </c>
      <c r="B47" s="4">
        <v>0</v>
      </c>
      <c r="C47" s="4">
        <v>4</v>
      </c>
      <c r="D47" s="152">
        <f>D42*$H$26</f>
        <v>0.10494623655913979</v>
      </c>
      <c r="E47" s="152"/>
      <c r="F47" s="94"/>
      <c r="G47" s="94"/>
      <c r="H47" s="94"/>
    </row>
    <row r="48" spans="1:14">
      <c r="A48" s="4">
        <v>11</v>
      </c>
      <c r="B48" s="4">
        <v>0</v>
      </c>
      <c r="C48" s="4">
        <v>4</v>
      </c>
      <c r="D48" s="152">
        <f>D42*$H$27</f>
        <v>0.13935483870967744</v>
      </c>
      <c r="E48" s="152"/>
      <c r="F48" s="94"/>
      <c r="G48" s="94"/>
      <c r="H48" s="94"/>
    </row>
    <row r="49" spans="1:8">
      <c r="A49" s="4">
        <v>12</v>
      </c>
      <c r="B49" s="4">
        <v>0</v>
      </c>
      <c r="C49" s="4">
        <v>4</v>
      </c>
      <c r="D49" s="152">
        <f>D42*$H$28</f>
        <v>0.13935483870967744</v>
      </c>
      <c r="E49" s="152"/>
      <c r="F49" s="94"/>
      <c r="G49" s="94"/>
      <c r="H49" s="94"/>
    </row>
    <row r="50" spans="1:8">
      <c r="A50" s="4">
        <v>1</v>
      </c>
      <c r="B50" s="4">
        <v>0</v>
      </c>
      <c r="C50" s="4">
        <v>5</v>
      </c>
      <c r="D50" s="152">
        <f>$H$14/$I$12*D54</f>
        <v>0.50152723044914937</v>
      </c>
      <c r="E50" s="152"/>
      <c r="F50" s="94"/>
      <c r="G50" s="94"/>
      <c r="H50" s="94"/>
    </row>
    <row r="51" spans="1:8">
      <c r="A51" s="4">
        <v>2</v>
      </c>
      <c r="B51" s="4">
        <v>0</v>
      </c>
      <c r="C51" s="4">
        <v>5</v>
      </c>
      <c r="D51" s="152">
        <f>$H$15/$I$12*D54</f>
        <v>0.64932027903561373</v>
      </c>
      <c r="E51" s="90"/>
      <c r="F51" s="94"/>
      <c r="G51" s="94"/>
      <c r="H51" s="94"/>
    </row>
    <row r="52" spans="1:8">
      <c r="A52" s="4">
        <v>3</v>
      </c>
      <c r="B52" s="4">
        <v>0</v>
      </c>
      <c r="C52" s="4">
        <v>5</v>
      </c>
      <c r="D52" s="152">
        <f>$H$16/$I$12*D54</f>
        <v>0.36342552931097782</v>
      </c>
      <c r="E52" s="90"/>
      <c r="F52" s="4"/>
      <c r="G52" s="4"/>
      <c r="H52" s="4"/>
    </row>
    <row r="53" spans="1:8">
      <c r="A53" s="4">
        <v>4</v>
      </c>
      <c r="B53" s="4">
        <v>0</v>
      </c>
      <c r="C53" s="4">
        <v>5</v>
      </c>
      <c r="D53" s="152">
        <f>$H$17/$I$12*D54</f>
        <v>0.17928992779341577</v>
      </c>
      <c r="E53" s="90"/>
      <c r="F53" s="4"/>
      <c r="G53" s="4"/>
      <c r="H53" s="4"/>
    </row>
    <row r="54" spans="1:8">
      <c r="A54" s="4">
        <v>5</v>
      </c>
      <c r="B54" s="4">
        <v>0</v>
      </c>
      <c r="C54" s="4">
        <v>5</v>
      </c>
      <c r="D54" s="90">
        <f>$I$9</f>
        <v>0.27</v>
      </c>
      <c r="E54" s="90"/>
      <c r="F54" s="4"/>
      <c r="G54" s="4"/>
      <c r="H54" s="4"/>
    </row>
    <row r="55" spans="1:8">
      <c r="A55" s="4">
        <v>6</v>
      </c>
      <c r="B55" s="4">
        <v>0</v>
      </c>
      <c r="C55" s="4">
        <v>5</v>
      </c>
      <c r="D55" s="152">
        <f>D54</f>
        <v>0.27</v>
      </c>
      <c r="E55" s="152"/>
      <c r="F55" s="4"/>
      <c r="G55" s="4"/>
      <c r="H55" s="4"/>
    </row>
    <row r="56" spans="1:8">
      <c r="A56" s="4">
        <v>7</v>
      </c>
      <c r="B56" s="4">
        <v>0</v>
      </c>
      <c r="C56" s="4">
        <v>5</v>
      </c>
      <c r="D56" s="152">
        <f>D54*$H$23</f>
        <v>0.29032258064516131</v>
      </c>
      <c r="E56" s="152"/>
      <c r="F56" s="94"/>
      <c r="G56" s="94"/>
      <c r="H56" s="94"/>
    </row>
    <row r="57" spans="1:8">
      <c r="A57" s="4">
        <v>8</v>
      </c>
      <c r="B57" s="4">
        <v>0</v>
      </c>
      <c r="C57" s="4">
        <v>5</v>
      </c>
      <c r="D57" s="152">
        <f>D54*$H$24</f>
        <v>0.29032258064516131</v>
      </c>
      <c r="E57" s="152"/>
      <c r="F57" s="94"/>
      <c r="G57" s="94"/>
      <c r="H57" s="94"/>
    </row>
    <row r="58" spans="1:8">
      <c r="A58" s="4">
        <v>9</v>
      </c>
      <c r="B58" s="4">
        <v>0</v>
      </c>
      <c r="C58" s="4">
        <v>5</v>
      </c>
      <c r="D58" s="152">
        <f>D54*$H$25</f>
        <v>0.35419354838709677</v>
      </c>
      <c r="E58" s="152"/>
      <c r="F58" s="94"/>
      <c r="G58" s="94"/>
      <c r="H58" s="94"/>
    </row>
    <row r="59" spans="1:8">
      <c r="A59" s="4">
        <v>10</v>
      </c>
      <c r="B59" s="4">
        <v>0</v>
      </c>
      <c r="C59" s="4">
        <v>5</v>
      </c>
      <c r="D59" s="152">
        <f>D54*$H$26</f>
        <v>0.35419354838709677</v>
      </c>
      <c r="E59" s="152"/>
      <c r="F59" s="94"/>
      <c r="G59" s="94"/>
      <c r="H59" s="94"/>
    </row>
    <row r="60" spans="1:8">
      <c r="A60" s="4">
        <v>11</v>
      </c>
      <c r="B60" s="4">
        <v>0</v>
      </c>
      <c r="C60" s="4">
        <v>5</v>
      </c>
      <c r="D60" s="152">
        <f>D54*$H$27</f>
        <v>0.4703225806451613</v>
      </c>
      <c r="E60" s="152"/>
      <c r="F60" s="94"/>
      <c r="G60" s="94"/>
      <c r="H60" s="94"/>
    </row>
    <row r="61" spans="1:8">
      <c r="A61" s="4">
        <v>12</v>
      </c>
      <c r="B61" s="4">
        <v>0</v>
      </c>
      <c r="C61" s="4">
        <v>5</v>
      </c>
      <c r="D61" s="152">
        <f>D54*$H$28</f>
        <v>0.4703225806451613</v>
      </c>
      <c r="E61" s="152"/>
      <c r="F61" s="94"/>
      <c r="G61" s="94"/>
      <c r="H61" s="94"/>
    </row>
    <row r="62" spans="1:8">
      <c r="A62" s="4">
        <v>1</v>
      </c>
      <c r="B62" s="4">
        <v>0</v>
      </c>
      <c r="C62" s="4">
        <v>6</v>
      </c>
      <c r="D62" s="90">
        <v>0</v>
      </c>
      <c r="E62" s="90"/>
      <c r="F62" s="4"/>
      <c r="G62" s="4"/>
      <c r="H62" s="4"/>
    </row>
    <row r="63" spans="1:8">
      <c r="A63" s="4">
        <v>2</v>
      </c>
      <c r="B63" s="4">
        <v>0</v>
      </c>
      <c r="C63" s="4">
        <v>6</v>
      </c>
      <c r="D63" s="90">
        <v>0</v>
      </c>
      <c r="E63" s="90"/>
      <c r="F63" s="4"/>
      <c r="G63" s="4"/>
      <c r="H63" s="4"/>
    </row>
    <row r="64" spans="1:8">
      <c r="A64" s="4">
        <v>3</v>
      </c>
      <c r="B64" s="4">
        <v>0</v>
      </c>
      <c r="C64" s="4">
        <v>6</v>
      </c>
      <c r="D64" s="90">
        <v>0</v>
      </c>
      <c r="E64" s="90"/>
      <c r="F64" s="4"/>
      <c r="G64" s="4"/>
      <c r="H64" s="4"/>
    </row>
    <row r="65" spans="1:8">
      <c r="A65" s="4">
        <v>4</v>
      </c>
      <c r="B65" s="4">
        <v>0</v>
      </c>
      <c r="C65" s="4">
        <v>6</v>
      </c>
      <c r="D65" s="90">
        <v>0</v>
      </c>
      <c r="E65" s="90"/>
      <c r="F65" s="4"/>
      <c r="G65" s="4"/>
      <c r="H65" s="4"/>
    </row>
    <row r="66" spans="1:8">
      <c r="A66" s="4">
        <v>5</v>
      </c>
      <c r="B66" s="4">
        <v>0</v>
      </c>
      <c r="C66" s="4">
        <v>6</v>
      </c>
      <c r="D66" s="90">
        <v>0</v>
      </c>
      <c r="E66" s="90"/>
      <c r="F66" s="4"/>
      <c r="G66" s="4"/>
      <c r="H66" s="4"/>
    </row>
    <row r="67" spans="1:8">
      <c r="A67" s="4">
        <v>6</v>
      </c>
      <c r="B67" s="4">
        <v>0</v>
      </c>
      <c r="C67" s="4">
        <v>6</v>
      </c>
      <c r="D67" s="90">
        <v>0</v>
      </c>
      <c r="E67" s="90"/>
      <c r="F67" s="4"/>
      <c r="G67" s="4"/>
      <c r="H67" s="4"/>
    </row>
    <row r="68" spans="1:8">
      <c r="A68" s="4">
        <v>7</v>
      </c>
      <c r="B68" s="4">
        <v>0</v>
      </c>
      <c r="C68" s="4">
        <v>6</v>
      </c>
      <c r="D68" s="90">
        <v>0</v>
      </c>
      <c r="E68" s="90"/>
      <c r="F68" s="4"/>
      <c r="G68" s="4"/>
      <c r="H68" s="4"/>
    </row>
    <row r="69" spans="1:8">
      <c r="A69" s="4">
        <v>8</v>
      </c>
      <c r="B69" s="4">
        <v>0</v>
      </c>
      <c r="C69" s="4">
        <v>6</v>
      </c>
      <c r="D69" s="90">
        <v>0</v>
      </c>
      <c r="E69" s="90"/>
      <c r="F69" s="4"/>
      <c r="G69" s="4"/>
      <c r="H69" s="4"/>
    </row>
    <row r="70" spans="1:8">
      <c r="A70" s="4">
        <v>9</v>
      </c>
      <c r="B70" s="4">
        <v>0</v>
      </c>
      <c r="C70" s="4">
        <v>6</v>
      </c>
      <c r="D70" s="90">
        <v>0</v>
      </c>
      <c r="E70" s="90"/>
      <c r="F70" s="4"/>
      <c r="G70" s="4"/>
      <c r="H70" s="4"/>
    </row>
    <row r="71" spans="1:8">
      <c r="A71" s="4">
        <v>10</v>
      </c>
      <c r="B71" s="4">
        <v>0</v>
      </c>
      <c r="C71" s="4">
        <v>6</v>
      </c>
      <c r="D71" s="90">
        <v>0</v>
      </c>
      <c r="E71" s="90"/>
      <c r="F71" s="4"/>
      <c r="G71" s="4"/>
      <c r="H71" s="4"/>
    </row>
    <row r="72" spans="1:8">
      <c r="A72" s="4">
        <v>11</v>
      </c>
      <c r="B72" s="4">
        <v>0</v>
      </c>
      <c r="C72" s="4">
        <v>6</v>
      </c>
      <c r="D72" s="90">
        <v>0</v>
      </c>
      <c r="E72" s="90"/>
      <c r="F72" s="4"/>
      <c r="G72" s="4"/>
      <c r="H72" s="4"/>
    </row>
    <row r="73" spans="1:8">
      <c r="A73" s="4">
        <v>12</v>
      </c>
      <c r="B73" s="4">
        <v>0</v>
      </c>
      <c r="C73" s="4">
        <v>6</v>
      </c>
      <c r="D73" s="90">
        <v>0</v>
      </c>
      <c r="E73" s="90"/>
      <c r="F73" s="4"/>
      <c r="G73" s="4"/>
      <c r="H73" s="4"/>
    </row>
    <row r="74" spans="1:8">
      <c r="A74" s="4">
        <v>1</v>
      </c>
      <c r="B74" s="4">
        <v>1</v>
      </c>
      <c r="C74" s="4">
        <v>1</v>
      </c>
      <c r="D74" s="152">
        <f>$I$14/$I$12*D78</f>
        <v>4.881567603584492E-2</v>
      </c>
      <c r="E74" s="152"/>
    </row>
    <row r="75" spans="1:8">
      <c r="A75" s="4">
        <v>2</v>
      </c>
      <c r="B75" s="4">
        <v>1</v>
      </c>
      <c r="C75" s="4">
        <v>1</v>
      </c>
      <c r="D75" s="152">
        <f>$I$15/$I$12*D78</f>
        <v>2.404889922354125E-2</v>
      </c>
      <c r="E75" s="90"/>
    </row>
    <row r="76" spans="1:8">
      <c r="A76" s="4">
        <v>3</v>
      </c>
      <c r="B76" s="4">
        <v>1</v>
      </c>
      <c r="C76" s="4">
        <v>1</v>
      </c>
      <c r="D76" s="152">
        <f>$I$16/$I$12*D78</f>
        <v>3.194555269992793E-2</v>
      </c>
      <c r="E76" s="90"/>
    </row>
    <row r="77" spans="1:8">
      <c r="A77" s="4">
        <v>4</v>
      </c>
      <c r="B77" s="4">
        <v>1</v>
      </c>
      <c r="C77" s="4">
        <v>1</v>
      </c>
      <c r="D77" s="152">
        <f>$I$17/$I$12*D78</f>
        <v>4.4687879900460976E-2</v>
      </c>
      <c r="E77" s="90"/>
    </row>
    <row r="78" spans="1:8">
      <c r="A78" s="4">
        <v>5</v>
      </c>
      <c r="B78" s="4">
        <v>1</v>
      </c>
      <c r="C78" s="4">
        <v>1</v>
      </c>
      <c r="D78" s="90">
        <v>0.02</v>
      </c>
      <c r="E78" s="90"/>
    </row>
    <row r="79" spans="1:8">
      <c r="A79" s="4">
        <v>6</v>
      </c>
      <c r="B79" s="4">
        <v>1</v>
      </c>
      <c r="C79" s="4">
        <v>1</v>
      </c>
      <c r="D79" s="152">
        <f>D78</f>
        <v>0.02</v>
      </c>
      <c r="E79" s="90"/>
    </row>
    <row r="80" spans="1:8">
      <c r="A80" s="4">
        <v>7</v>
      </c>
      <c r="B80" s="4">
        <v>1</v>
      </c>
      <c r="C80" s="4">
        <v>1</v>
      </c>
      <c r="D80" s="152">
        <f>D78*$H$23</f>
        <v>2.150537634408602E-2</v>
      </c>
      <c r="E80" s="90"/>
    </row>
    <row r="81" spans="1:5">
      <c r="A81" s="4">
        <v>8</v>
      </c>
      <c r="B81" s="4">
        <v>1</v>
      </c>
      <c r="C81" s="4">
        <v>1</v>
      </c>
      <c r="D81" s="152">
        <f>D78*$H$24</f>
        <v>2.150537634408602E-2</v>
      </c>
      <c r="E81" s="152"/>
    </row>
    <row r="82" spans="1:5">
      <c r="A82" s="4">
        <v>9</v>
      </c>
      <c r="B82" s="4">
        <v>1</v>
      </c>
      <c r="C82" s="4">
        <v>1</v>
      </c>
      <c r="D82" s="152">
        <f>D78*$H$25</f>
        <v>2.6236559139784947E-2</v>
      </c>
      <c r="E82" s="152"/>
    </row>
    <row r="83" spans="1:5">
      <c r="A83" s="4">
        <v>10</v>
      </c>
      <c r="B83" s="4">
        <v>1</v>
      </c>
      <c r="C83" s="4">
        <v>1</v>
      </c>
      <c r="D83" s="152">
        <f>D78*$H$26</f>
        <v>2.6236559139784947E-2</v>
      </c>
      <c r="E83" s="152"/>
    </row>
    <row r="84" spans="1:5">
      <c r="A84" s="4">
        <v>11</v>
      </c>
      <c r="B84" s="4">
        <v>1</v>
      </c>
      <c r="C84" s="4">
        <v>1</v>
      </c>
      <c r="D84" s="152">
        <f>D78*$H$27</f>
        <v>3.4838709677419359E-2</v>
      </c>
      <c r="E84" s="152"/>
    </row>
    <row r="85" spans="1:5">
      <c r="A85" s="4">
        <v>12</v>
      </c>
      <c r="B85" s="4">
        <v>1</v>
      </c>
      <c r="C85" s="4">
        <v>1</v>
      </c>
      <c r="D85" s="152">
        <f>D78*$H$28</f>
        <v>3.4838709677419359E-2</v>
      </c>
      <c r="E85" s="152"/>
    </row>
    <row r="86" spans="1:5">
      <c r="A86" s="4">
        <v>1</v>
      </c>
      <c r="B86" s="4">
        <v>1</v>
      </c>
      <c r="C86" s="4">
        <v>2</v>
      </c>
      <c r="D86" s="152">
        <f>$I$14/$I$12*D90</f>
        <v>0.12203919008961231</v>
      </c>
      <c r="E86" s="152"/>
    </row>
    <row r="87" spans="1:5">
      <c r="A87" s="4">
        <v>2</v>
      </c>
      <c r="B87" s="4">
        <v>1</v>
      </c>
      <c r="C87" s="4">
        <v>2</v>
      </c>
      <c r="D87" s="152">
        <f>$I$15/$I$12*D90</f>
        <v>6.0122248058853127E-2</v>
      </c>
      <c r="E87" s="90"/>
    </row>
    <row r="88" spans="1:5">
      <c r="A88" s="4">
        <v>3</v>
      </c>
      <c r="B88" s="4">
        <v>1</v>
      </c>
      <c r="C88" s="4">
        <v>2</v>
      </c>
      <c r="D88" s="152">
        <f>$I$16/$I$12*D90</f>
        <v>7.9863881749819829E-2</v>
      </c>
      <c r="E88" s="90"/>
    </row>
    <row r="89" spans="1:5">
      <c r="A89" s="4">
        <v>4</v>
      </c>
      <c r="B89" s="4">
        <v>1</v>
      </c>
      <c r="C89" s="4">
        <v>2</v>
      </c>
      <c r="D89" s="152">
        <f>$I$17/$I$12*D90</f>
        <v>0.11171969975115244</v>
      </c>
      <c r="E89" s="90"/>
    </row>
    <row r="90" spans="1:5">
      <c r="A90" s="4">
        <v>5</v>
      </c>
      <c r="B90" s="4">
        <v>1</v>
      </c>
      <c r="C90" s="4">
        <v>2</v>
      </c>
      <c r="D90" s="152">
        <f>I11</f>
        <v>0.05</v>
      </c>
      <c r="E90" s="90"/>
    </row>
    <row r="91" spans="1:5">
      <c r="A91" s="4">
        <v>6</v>
      </c>
      <c r="B91" s="4">
        <v>1</v>
      </c>
      <c r="C91" s="4">
        <v>2</v>
      </c>
      <c r="D91" s="152">
        <f>D90</f>
        <v>0.05</v>
      </c>
      <c r="E91" s="152"/>
    </row>
    <row r="92" spans="1:5">
      <c r="A92" s="4">
        <v>7</v>
      </c>
      <c r="B92" s="4">
        <v>1</v>
      </c>
      <c r="C92" s="4">
        <v>2</v>
      </c>
      <c r="D92" s="152">
        <f>D90*$H$23</f>
        <v>5.3763440860215055E-2</v>
      </c>
      <c r="E92" s="152"/>
    </row>
    <row r="93" spans="1:5">
      <c r="A93" s="4">
        <v>8</v>
      </c>
      <c r="B93" s="4">
        <v>1</v>
      </c>
      <c r="C93" s="4">
        <v>2</v>
      </c>
      <c r="D93" s="152">
        <f>D90*$H$24</f>
        <v>5.3763440860215055E-2</v>
      </c>
      <c r="E93" s="152"/>
    </row>
    <row r="94" spans="1:5">
      <c r="A94" s="4">
        <v>9</v>
      </c>
      <c r="B94" s="4">
        <v>1</v>
      </c>
      <c r="C94" s="4">
        <v>2</v>
      </c>
      <c r="D94" s="152">
        <f>D90*$H$25</f>
        <v>6.5591397849462371E-2</v>
      </c>
      <c r="E94" s="152"/>
    </row>
    <row r="95" spans="1:5">
      <c r="A95" s="4">
        <v>10</v>
      </c>
      <c r="B95" s="4">
        <v>1</v>
      </c>
      <c r="C95" s="4">
        <v>2</v>
      </c>
      <c r="D95" s="152">
        <f>D90*$H$26</f>
        <v>6.5591397849462371E-2</v>
      </c>
      <c r="E95" s="152"/>
    </row>
    <row r="96" spans="1:5">
      <c r="A96" s="4">
        <v>11</v>
      </c>
      <c r="B96" s="4">
        <v>1</v>
      </c>
      <c r="C96" s="4">
        <v>2</v>
      </c>
      <c r="D96" s="152">
        <f>D90*$H$27</f>
        <v>8.7096774193548387E-2</v>
      </c>
      <c r="E96" s="152"/>
    </row>
    <row r="97" spans="1:5">
      <c r="A97" s="4">
        <v>12</v>
      </c>
      <c r="B97" s="4">
        <v>1</v>
      </c>
      <c r="C97" s="4">
        <v>2</v>
      </c>
      <c r="D97" s="152">
        <f>D90*$H$28</f>
        <v>8.7096774193548387E-2</v>
      </c>
      <c r="E97" s="152"/>
    </row>
    <row r="98" spans="1:5">
      <c r="A98" s="4">
        <v>1</v>
      </c>
      <c r="B98" s="4">
        <v>1</v>
      </c>
      <c r="C98" s="4">
        <v>3</v>
      </c>
      <c r="D98" s="152">
        <f>$I$14/$I$12*D102</f>
        <v>0.12203919008961231</v>
      </c>
      <c r="E98" s="152"/>
    </row>
    <row r="99" spans="1:5">
      <c r="A99" s="4">
        <v>2</v>
      </c>
      <c r="B99" s="4">
        <v>1</v>
      </c>
      <c r="C99" s="4">
        <v>3</v>
      </c>
      <c r="D99" s="152">
        <f>$I$15/$I$12*D102</f>
        <v>6.0122248058853127E-2</v>
      </c>
      <c r="E99" s="152"/>
    </row>
    <row r="100" spans="1:5">
      <c r="A100" s="4">
        <v>3</v>
      </c>
      <c r="B100" s="4">
        <v>1</v>
      </c>
      <c r="C100" s="4">
        <v>3</v>
      </c>
      <c r="D100" s="152">
        <f>$I$16/$I$12*D102</f>
        <v>7.9863881749819829E-2</v>
      </c>
      <c r="E100" s="152"/>
    </row>
    <row r="101" spans="1:5">
      <c r="A101" s="4">
        <v>4</v>
      </c>
      <c r="B101" s="4">
        <v>1</v>
      </c>
      <c r="C101" s="4">
        <v>3</v>
      </c>
      <c r="D101" s="152">
        <f>$I$17/$I$12*D102</f>
        <v>0.11171969975115244</v>
      </c>
      <c r="E101" s="152"/>
    </row>
    <row r="102" spans="1:5">
      <c r="A102" s="4">
        <v>5</v>
      </c>
      <c r="B102" s="4">
        <v>1</v>
      </c>
      <c r="C102" s="4">
        <v>3</v>
      </c>
      <c r="D102" s="152">
        <f>I11</f>
        <v>0.05</v>
      </c>
      <c r="E102" s="152"/>
    </row>
    <row r="103" spans="1:5">
      <c r="A103" s="4">
        <v>6</v>
      </c>
      <c r="B103" s="4">
        <v>1</v>
      </c>
      <c r="C103" s="4">
        <v>3</v>
      </c>
      <c r="D103" s="152">
        <f>D102</f>
        <v>0.05</v>
      </c>
      <c r="E103" s="152"/>
    </row>
    <row r="104" spans="1:5">
      <c r="A104" s="4">
        <v>7</v>
      </c>
      <c r="B104" s="4">
        <v>1</v>
      </c>
      <c r="C104" s="4">
        <v>3</v>
      </c>
      <c r="D104" s="152">
        <f>D102*$H$23</f>
        <v>5.3763440860215055E-2</v>
      </c>
      <c r="E104" s="152"/>
    </row>
    <row r="105" spans="1:5">
      <c r="A105" s="4">
        <v>8</v>
      </c>
      <c r="B105" s="4">
        <v>1</v>
      </c>
      <c r="C105" s="4">
        <v>3</v>
      </c>
      <c r="D105" s="152">
        <f>D102*$H$24</f>
        <v>5.3763440860215055E-2</v>
      </c>
      <c r="E105" s="152"/>
    </row>
    <row r="106" spans="1:5">
      <c r="A106" s="4">
        <v>9</v>
      </c>
      <c r="B106" s="4">
        <v>1</v>
      </c>
      <c r="C106" s="4">
        <v>3</v>
      </c>
      <c r="D106" s="152">
        <f>D102*$H$25</f>
        <v>6.5591397849462371E-2</v>
      </c>
      <c r="E106" s="152"/>
    </row>
    <row r="107" spans="1:5">
      <c r="A107" s="4">
        <v>10</v>
      </c>
      <c r="B107" s="4">
        <v>1</v>
      </c>
      <c r="C107" s="4">
        <v>3</v>
      </c>
      <c r="D107" s="152">
        <f>D102*$H$26</f>
        <v>6.5591397849462371E-2</v>
      </c>
      <c r="E107" s="152"/>
    </row>
    <row r="108" spans="1:5">
      <c r="A108" s="4">
        <v>11</v>
      </c>
      <c r="B108" s="4">
        <v>1</v>
      </c>
      <c r="C108" s="4">
        <v>3</v>
      </c>
      <c r="D108" s="152">
        <f>D102*$H$27</f>
        <v>8.7096774193548387E-2</v>
      </c>
      <c r="E108" s="152"/>
    </row>
    <row r="109" spans="1:5">
      <c r="A109" s="4">
        <v>12</v>
      </c>
      <c r="B109" s="4">
        <v>1</v>
      </c>
      <c r="C109" s="4">
        <v>3</v>
      </c>
      <c r="D109" s="152">
        <f>D102*$H$28</f>
        <v>8.7096774193548387E-2</v>
      </c>
      <c r="E109" s="152"/>
    </row>
    <row r="110" spans="1:5">
      <c r="A110" s="4">
        <v>1</v>
      </c>
      <c r="B110" s="4">
        <v>1</v>
      </c>
      <c r="C110" s="4">
        <v>4</v>
      </c>
      <c r="D110" s="152">
        <f>$I$14/$I$12*D114</f>
        <v>0.19526270414337968</v>
      </c>
      <c r="E110" s="152"/>
    </row>
    <row r="111" spans="1:5">
      <c r="A111" s="4">
        <v>2</v>
      </c>
      <c r="B111" s="4">
        <v>1</v>
      </c>
      <c r="C111" s="4">
        <v>4</v>
      </c>
      <c r="D111" s="152">
        <f>$I$15/$I$12*D114</f>
        <v>9.6195596894165E-2</v>
      </c>
      <c r="E111" s="152"/>
    </row>
    <row r="112" spans="1:5">
      <c r="A112" s="4">
        <v>3</v>
      </c>
      <c r="B112" s="4">
        <v>1</v>
      </c>
      <c r="C112" s="4">
        <v>4</v>
      </c>
      <c r="D112" s="152">
        <f>$I$16/$I$12*D114</f>
        <v>0.12778221079971172</v>
      </c>
      <c r="E112" s="152"/>
    </row>
    <row r="113" spans="1:5">
      <c r="A113" s="4">
        <v>4</v>
      </c>
      <c r="B113" s="4">
        <v>1</v>
      </c>
      <c r="C113" s="4">
        <v>4</v>
      </c>
      <c r="D113" s="152">
        <f>$I$17/$I$12*D114</f>
        <v>0.17875151960184391</v>
      </c>
      <c r="E113" s="152"/>
    </row>
    <row r="114" spans="1:5">
      <c r="A114" s="4">
        <v>5</v>
      </c>
      <c r="B114" s="4">
        <v>1</v>
      </c>
      <c r="C114" s="4">
        <v>4</v>
      </c>
      <c r="D114" s="90">
        <f>$I$10</f>
        <v>0.08</v>
      </c>
      <c r="E114" s="152"/>
    </row>
    <row r="115" spans="1:5">
      <c r="A115" s="4">
        <v>6</v>
      </c>
      <c r="B115" s="4">
        <v>1</v>
      </c>
      <c r="C115" s="4">
        <v>4</v>
      </c>
      <c r="D115" s="152">
        <f>D114</f>
        <v>0.08</v>
      </c>
      <c r="E115" s="152"/>
    </row>
    <row r="116" spans="1:5">
      <c r="A116" s="4">
        <v>7</v>
      </c>
      <c r="B116" s="4">
        <v>1</v>
      </c>
      <c r="C116" s="4">
        <v>4</v>
      </c>
      <c r="D116" s="152">
        <f>D114*$H$23</f>
        <v>8.6021505376344079E-2</v>
      </c>
      <c r="E116" s="152"/>
    </row>
    <row r="117" spans="1:5">
      <c r="A117" s="4">
        <v>8</v>
      </c>
      <c r="B117" s="4">
        <v>1</v>
      </c>
      <c r="C117" s="4">
        <v>4</v>
      </c>
      <c r="D117" s="152">
        <f>D114*$H$24</f>
        <v>8.6021505376344079E-2</v>
      </c>
      <c r="E117" s="152"/>
    </row>
    <row r="118" spans="1:5">
      <c r="A118" s="4">
        <v>9</v>
      </c>
      <c r="B118" s="4">
        <v>1</v>
      </c>
      <c r="C118" s="4">
        <v>4</v>
      </c>
      <c r="D118" s="152">
        <f>D114*$H$25</f>
        <v>0.10494623655913979</v>
      </c>
      <c r="E118" s="152"/>
    </row>
    <row r="119" spans="1:5">
      <c r="A119" s="4">
        <v>10</v>
      </c>
      <c r="B119" s="4">
        <v>1</v>
      </c>
      <c r="C119" s="4">
        <v>4</v>
      </c>
      <c r="D119" s="152">
        <f>D114*$H$26</f>
        <v>0.10494623655913979</v>
      </c>
      <c r="E119" s="152"/>
    </row>
    <row r="120" spans="1:5">
      <c r="A120" s="4">
        <v>11</v>
      </c>
      <c r="B120" s="4">
        <v>1</v>
      </c>
      <c r="C120" s="4">
        <v>4</v>
      </c>
      <c r="D120" s="152">
        <f>D114*$H$27</f>
        <v>0.13935483870967744</v>
      </c>
      <c r="E120" s="152"/>
    </row>
    <row r="121" spans="1:5">
      <c r="A121" s="4">
        <v>12</v>
      </c>
      <c r="B121" s="4">
        <v>1</v>
      </c>
      <c r="C121" s="4">
        <v>4</v>
      </c>
      <c r="D121" s="152">
        <f>D114*$H$28</f>
        <v>0.13935483870967744</v>
      </c>
      <c r="E121" s="152"/>
    </row>
    <row r="122" spans="1:5">
      <c r="A122" s="4">
        <v>1</v>
      </c>
      <c r="B122" s="4">
        <v>1</v>
      </c>
      <c r="C122" s="4">
        <v>5</v>
      </c>
      <c r="D122" s="152">
        <f>$I$14/$I$12*D126</f>
        <v>0.65901162648390643</v>
      </c>
      <c r="E122" s="152"/>
    </row>
    <row r="123" spans="1:5">
      <c r="A123" s="4">
        <v>2</v>
      </c>
      <c r="B123" s="4">
        <v>1</v>
      </c>
      <c r="C123" s="4">
        <v>5</v>
      </c>
      <c r="D123" s="152">
        <f>$I$15/$I$12*D126</f>
        <v>0.32466013951780687</v>
      </c>
      <c r="E123" s="90"/>
    </row>
    <row r="124" spans="1:5">
      <c r="A124" s="4">
        <v>3</v>
      </c>
      <c r="B124" s="4">
        <v>1</v>
      </c>
      <c r="C124" s="4">
        <v>5</v>
      </c>
      <c r="D124" s="152">
        <f>$I$16/$I$12*D126</f>
        <v>0.43126496144902704</v>
      </c>
      <c r="E124" s="90"/>
    </row>
    <row r="125" spans="1:5">
      <c r="A125" s="4">
        <v>4</v>
      </c>
      <c r="B125" s="4">
        <v>1</v>
      </c>
      <c r="C125" s="4">
        <v>5</v>
      </c>
      <c r="D125" s="152">
        <f>$I$17/$I$12*D126</f>
        <v>0.60328637865622314</v>
      </c>
      <c r="E125" s="90"/>
    </row>
    <row r="126" spans="1:5">
      <c r="A126" s="4">
        <v>5</v>
      </c>
      <c r="B126" s="4">
        <v>1</v>
      </c>
      <c r="C126" s="4">
        <v>5</v>
      </c>
      <c r="D126" s="90">
        <f>$I$9</f>
        <v>0.27</v>
      </c>
      <c r="E126" s="90"/>
    </row>
    <row r="127" spans="1:5">
      <c r="A127" s="4">
        <v>6</v>
      </c>
      <c r="B127" s="4">
        <v>1</v>
      </c>
      <c r="C127" s="4">
        <v>5</v>
      </c>
      <c r="D127" s="152">
        <f>D126</f>
        <v>0.27</v>
      </c>
      <c r="E127" s="152"/>
    </row>
    <row r="128" spans="1:5">
      <c r="A128" s="4">
        <v>7</v>
      </c>
      <c r="B128" s="4">
        <v>1</v>
      </c>
      <c r="C128" s="4">
        <v>5</v>
      </c>
      <c r="D128" s="152">
        <f>D126*$H$23</f>
        <v>0.29032258064516131</v>
      </c>
      <c r="E128" s="152"/>
    </row>
    <row r="129" spans="1:5">
      <c r="A129" s="4">
        <v>8</v>
      </c>
      <c r="B129" s="4">
        <v>1</v>
      </c>
      <c r="C129" s="4">
        <v>5</v>
      </c>
      <c r="D129" s="152">
        <f>D126*$H$24</f>
        <v>0.29032258064516131</v>
      </c>
      <c r="E129" s="152"/>
    </row>
    <row r="130" spans="1:5">
      <c r="A130" s="4">
        <v>9</v>
      </c>
      <c r="B130" s="4">
        <v>1</v>
      </c>
      <c r="C130" s="4">
        <v>5</v>
      </c>
      <c r="D130" s="152">
        <f>D126*$H$25</f>
        <v>0.35419354838709677</v>
      </c>
      <c r="E130" s="152"/>
    </row>
    <row r="131" spans="1:5">
      <c r="A131" s="4">
        <v>10</v>
      </c>
      <c r="B131" s="4">
        <v>1</v>
      </c>
      <c r="C131" s="4">
        <v>5</v>
      </c>
      <c r="D131" s="152">
        <f>D126*$H$26</f>
        <v>0.35419354838709677</v>
      </c>
      <c r="E131" s="152"/>
    </row>
    <row r="132" spans="1:5">
      <c r="A132" s="4">
        <v>11</v>
      </c>
      <c r="B132" s="4">
        <v>1</v>
      </c>
      <c r="C132" s="4">
        <v>5</v>
      </c>
      <c r="D132" s="152">
        <f>D126*$H$27</f>
        <v>0.4703225806451613</v>
      </c>
      <c r="E132" s="152"/>
    </row>
    <row r="133" spans="1:5">
      <c r="A133" s="4">
        <v>12</v>
      </c>
      <c r="B133" s="4">
        <v>1</v>
      </c>
      <c r="C133" s="4">
        <v>5</v>
      </c>
      <c r="D133" s="152">
        <f>D126*$H$28</f>
        <v>0.4703225806451613</v>
      </c>
      <c r="E133" s="152"/>
    </row>
    <row r="134" spans="1:5">
      <c r="A134" s="4">
        <v>1</v>
      </c>
      <c r="B134" s="4">
        <v>1</v>
      </c>
      <c r="C134" s="4">
        <v>6</v>
      </c>
      <c r="D134" s="90">
        <v>0</v>
      </c>
    </row>
    <row r="135" spans="1:5">
      <c r="A135" s="4">
        <v>2</v>
      </c>
      <c r="B135" s="4">
        <v>1</v>
      </c>
      <c r="C135" s="4">
        <v>6</v>
      </c>
      <c r="D135" s="90">
        <v>0</v>
      </c>
    </row>
    <row r="136" spans="1:5">
      <c r="A136" s="4">
        <v>3</v>
      </c>
      <c r="B136" s="4">
        <v>1</v>
      </c>
      <c r="C136" s="4">
        <v>6</v>
      </c>
      <c r="D136" s="90">
        <v>0</v>
      </c>
    </row>
    <row r="137" spans="1:5">
      <c r="A137" s="4">
        <v>4</v>
      </c>
      <c r="B137" s="4">
        <v>1</v>
      </c>
      <c r="C137" s="4">
        <v>6</v>
      </c>
      <c r="D137" s="90">
        <v>0</v>
      </c>
    </row>
    <row r="138" spans="1:5">
      <c r="A138" s="4">
        <v>5</v>
      </c>
      <c r="B138" s="4">
        <v>1</v>
      </c>
      <c r="C138" s="4">
        <v>6</v>
      </c>
      <c r="D138" s="90">
        <v>0</v>
      </c>
    </row>
    <row r="139" spans="1:5">
      <c r="A139" s="4">
        <v>6</v>
      </c>
      <c r="B139" s="4">
        <v>1</v>
      </c>
      <c r="C139" s="4">
        <v>6</v>
      </c>
      <c r="D139" s="90">
        <v>0</v>
      </c>
    </row>
    <row r="140" spans="1:5">
      <c r="A140" s="4">
        <v>7</v>
      </c>
      <c r="B140" s="4">
        <v>1</v>
      </c>
      <c r="C140" s="4">
        <v>6</v>
      </c>
      <c r="D140" s="90">
        <v>0</v>
      </c>
    </row>
    <row r="141" spans="1:5">
      <c r="A141" s="4">
        <v>8</v>
      </c>
      <c r="B141" s="4">
        <v>1</v>
      </c>
      <c r="C141" s="4">
        <v>6</v>
      </c>
      <c r="D141" s="90">
        <v>0</v>
      </c>
    </row>
    <row r="142" spans="1:5">
      <c r="A142" s="4">
        <v>9</v>
      </c>
      <c r="B142" s="4">
        <v>1</v>
      </c>
      <c r="C142" s="4">
        <v>6</v>
      </c>
      <c r="D142" s="90">
        <v>0</v>
      </c>
    </row>
    <row r="143" spans="1:5">
      <c r="A143" s="4">
        <v>10</v>
      </c>
      <c r="B143" s="4">
        <v>1</v>
      </c>
      <c r="C143" s="4">
        <v>6</v>
      </c>
      <c r="D143" s="90">
        <v>0</v>
      </c>
    </row>
    <row r="144" spans="1:5">
      <c r="A144" s="4">
        <v>11</v>
      </c>
      <c r="B144" s="4">
        <v>1</v>
      </c>
      <c r="C144" s="4">
        <v>6</v>
      </c>
      <c r="D144" s="90">
        <v>0</v>
      </c>
    </row>
    <row r="145" spans="1:6">
      <c r="A145" s="4">
        <v>12</v>
      </c>
      <c r="B145" s="4">
        <v>1</v>
      </c>
      <c r="C145" s="4">
        <v>6</v>
      </c>
      <c r="D145" s="90">
        <v>0</v>
      </c>
    </row>
    <row r="148" spans="1:6">
      <c r="F148" s="4"/>
    </row>
    <row r="149" spans="1:6">
      <c r="F149" s="4"/>
    </row>
    <row r="150" spans="1:6">
      <c r="F150" s="4"/>
    </row>
    <row r="151" spans="1:6">
      <c r="F151" s="4"/>
    </row>
    <row r="152" spans="1:6">
      <c r="F152" s="4"/>
    </row>
    <row r="153" spans="1:6">
      <c r="F153" s="4"/>
    </row>
    <row r="154" spans="1:6">
      <c r="F154" s="4"/>
    </row>
    <row r="155" spans="1:6">
      <c r="F155" s="4"/>
    </row>
    <row r="156" spans="1:6">
      <c r="F156" s="4"/>
    </row>
    <row r="157" spans="1:6">
      <c r="F157" s="4"/>
    </row>
    <row r="158" spans="1:6">
      <c r="F158" s="4"/>
    </row>
    <row r="159" spans="1:6">
      <c r="F159" s="4"/>
    </row>
    <row r="160" spans="1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</sheetData>
  <autoFilter ref="A1:O145" xr:uid="{00000000-0009-0000-0000-00000B000000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CC66"/>
  </sheetPr>
  <dimension ref="A1:V51"/>
  <sheetViews>
    <sheetView workbookViewId="0">
      <pane ySplit="1" topLeftCell="A2" activePane="bottomLeft" state="frozen"/>
      <selection pane="bottomLeft" activeCell="H1" sqref="H1"/>
    </sheetView>
  </sheetViews>
  <sheetFormatPr defaultRowHeight="14.4"/>
  <cols>
    <col min="4" max="4" width="12.5546875" style="83" bestFit="1" customWidth="1"/>
    <col min="5" max="5" width="11.109375" style="83" bestFit="1" customWidth="1"/>
    <col min="6" max="7" width="7.109375" customWidth="1"/>
    <col min="8" max="8" width="9.33203125" customWidth="1"/>
    <col min="9" max="9" width="6.109375" bestFit="1" customWidth="1"/>
    <col min="10" max="10" width="8.6640625" bestFit="1" customWidth="1"/>
    <col min="11" max="11" width="11.88671875" bestFit="1" customWidth="1"/>
    <col min="12" max="12" width="12.88671875" bestFit="1" customWidth="1"/>
    <col min="13" max="13" width="7.5546875" bestFit="1" customWidth="1"/>
    <col min="14" max="14" width="8.6640625" bestFit="1" customWidth="1"/>
    <col min="15" max="15" width="11.88671875" bestFit="1" customWidth="1"/>
    <col min="16" max="17" width="12.88671875" bestFit="1" customWidth="1"/>
    <col min="18" max="18" width="7.5546875" bestFit="1" customWidth="1"/>
  </cols>
  <sheetData>
    <row r="1" spans="1:22">
      <c r="A1" s="32" t="s">
        <v>1</v>
      </c>
      <c r="B1" s="32" t="s">
        <v>15</v>
      </c>
      <c r="C1" s="32" t="s">
        <v>6</v>
      </c>
      <c r="D1" s="82" t="s">
        <v>14</v>
      </c>
      <c r="E1" s="82" t="s">
        <v>13</v>
      </c>
      <c r="H1" s="7" t="s">
        <v>69</v>
      </c>
      <c r="L1" s="13"/>
      <c r="M1" s="13"/>
    </row>
    <row r="2" spans="1:22">
      <c r="A2" s="4">
        <v>1</v>
      </c>
      <c r="B2" s="4">
        <v>1</v>
      </c>
      <c r="C2" s="4">
        <v>1</v>
      </c>
      <c r="D2" s="82">
        <v>0.25</v>
      </c>
      <c r="E2" s="82">
        <v>0.25</v>
      </c>
    </row>
    <row r="3" spans="1:22">
      <c r="A3" s="4">
        <v>1</v>
      </c>
      <c r="B3" s="4">
        <v>2</v>
      </c>
      <c r="C3" s="4">
        <v>1</v>
      </c>
      <c r="D3" s="82">
        <v>0.25</v>
      </c>
      <c r="E3" s="82">
        <v>3.44</v>
      </c>
      <c r="I3" s="9">
        <v>1</v>
      </c>
      <c r="J3" s="9">
        <v>2</v>
      </c>
      <c r="K3" s="9">
        <v>3</v>
      </c>
      <c r="L3" s="9">
        <v>4</v>
      </c>
      <c r="M3" s="9">
        <v>5</v>
      </c>
      <c r="N3" s="9">
        <v>1</v>
      </c>
      <c r="O3" s="9">
        <v>2</v>
      </c>
      <c r="P3" s="9">
        <v>3</v>
      </c>
      <c r="Q3" s="9">
        <v>4</v>
      </c>
      <c r="R3" s="9">
        <v>5</v>
      </c>
    </row>
    <row r="4" spans="1:22">
      <c r="A4" s="4">
        <v>1</v>
      </c>
      <c r="B4" s="4">
        <v>3</v>
      </c>
      <c r="C4" s="4">
        <v>1</v>
      </c>
      <c r="D4" s="82">
        <v>0.25</v>
      </c>
      <c r="E4" s="82">
        <v>1.45</v>
      </c>
      <c r="H4" s="186" t="s">
        <v>332</v>
      </c>
      <c r="I4" s="153"/>
      <c r="J4" s="153"/>
      <c r="K4" s="153"/>
      <c r="L4" s="153"/>
      <c r="M4" s="153"/>
      <c r="N4" s="153"/>
      <c r="O4" s="153"/>
      <c r="P4" s="153"/>
      <c r="Q4" s="153"/>
      <c r="R4" s="154"/>
    </row>
    <row r="5" spans="1:22">
      <c r="A5" s="4">
        <v>1</v>
      </c>
      <c r="B5" s="4">
        <v>4</v>
      </c>
      <c r="C5" s="4">
        <v>1</v>
      </c>
      <c r="D5" s="82">
        <v>0.25</v>
      </c>
      <c r="E5" s="82">
        <v>3.04</v>
      </c>
      <c r="H5" s="167"/>
      <c r="I5" s="187" t="s">
        <v>71</v>
      </c>
      <c r="J5" s="187"/>
      <c r="K5" s="187"/>
      <c r="L5" s="187"/>
      <c r="M5" s="187"/>
      <c r="N5" s="187"/>
      <c r="O5" s="187"/>
      <c r="P5" s="187"/>
      <c r="Q5" s="187"/>
      <c r="R5" s="188"/>
    </row>
    <row r="6" spans="1:22" ht="16.2">
      <c r="A6" s="4">
        <v>1</v>
      </c>
      <c r="B6" s="4">
        <v>5</v>
      </c>
      <c r="C6" s="4">
        <v>1</v>
      </c>
      <c r="D6" s="82">
        <v>0.25</v>
      </c>
      <c r="E6" s="82" t="s">
        <v>331</v>
      </c>
      <c r="H6" s="167"/>
      <c r="I6" s="189" t="s">
        <v>333</v>
      </c>
      <c r="J6" s="189"/>
      <c r="K6" s="189"/>
      <c r="L6" s="189"/>
      <c r="M6" s="189"/>
      <c r="N6" s="189" t="s">
        <v>197</v>
      </c>
      <c r="O6" s="189"/>
      <c r="P6" s="189"/>
      <c r="Q6" s="189"/>
      <c r="R6" s="190"/>
      <c r="T6" t="s">
        <v>54</v>
      </c>
      <c r="U6">
        <v>1</v>
      </c>
      <c r="V6">
        <v>0</v>
      </c>
    </row>
    <row r="7" spans="1:22">
      <c r="A7" s="4">
        <v>1</v>
      </c>
      <c r="B7" s="4">
        <v>1</v>
      </c>
      <c r="C7" s="4">
        <v>2</v>
      </c>
      <c r="D7" s="82">
        <v>1.71</v>
      </c>
      <c r="E7" s="82">
        <v>0.25</v>
      </c>
      <c r="H7" s="191" t="s">
        <v>70</v>
      </c>
      <c r="I7" s="15" t="s">
        <v>334</v>
      </c>
      <c r="J7" s="15" t="s">
        <v>335</v>
      </c>
      <c r="K7" s="15" t="s">
        <v>336</v>
      </c>
      <c r="L7" s="15" t="s">
        <v>337</v>
      </c>
      <c r="M7" s="15" t="s">
        <v>338</v>
      </c>
      <c r="N7" s="15" t="s">
        <v>334</v>
      </c>
      <c r="O7" s="15" t="s">
        <v>335</v>
      </c>
      <c r="P7" s="15" t="s">
        <v>336</v>
      </c>
      <c r="Q7" s="15" t="s">
        <v>337</v>
      </c>
      <c r="R7" s="192" t="s">
        <v>338</v>
      </c>
    </row>
    <row r="8" spans="1:22">
      <c r="A8" s="4">
        <v>1</v>
      </c>
      <c r="B8" s="4">
        <v>2</v>
      </c>
      <c r="C8" s="4">
        <v>2</v>
      </c>
      <c r="D8" s="82">
        <v>2</v>
      </c>
      <c r="E8" s="82">
        <v>3.21</v>
      </c>
      <c r="G8" s="104">
        <v>1</v>
      </c>
      <c r="H8" s="193" t="s">
        <v>334</v>
      </c>
      <c r="I8" s="194">
        <f t="shared" ref="I8:M11" si="0">SUMIFS($D:$D,$C:$C,$G8,$B:$B,I$3,$A:$A,$U$6)</f>
        <v>0.25</v>
      </c>
      <c r="J8" s="194">
        <f t="shared" si="0"/>
        <v>0.25</v>
      </c>
      <c r="K8" s="194">
        <f t="shared" si="0"/>
        <v>0.25</v>
      </c>
      <c r="L8" s="194">
        <f t="shared" si="0"/>
        <v>0.25</v>
      </c>
      <c r="M8" s="194">
        <f t="shared" si="0"/>
        <v>0.25</v>
      </c>
      <c r="N8" s="194">
        <f t="shared" ref="N8:R11" si="1">SUMIFS($D:$D,$C:$C,$G8,$B:$B,N$3,$A:$A,$V$6)</f>
        <v>0.25</v>
      </c>
      <c r="O8" s="194">
        <f t="shared" si="1"/>
        <v>0.25</v>
      </c>
      <c r="P8" s="194">
        <f t="shared" si="1"/>
        <v>0.25</v>
      </c>
      <c r="Q8" s="194">
        <f t="shared" si="1"/>
        <v>0.25</v>
      </c>
      <c r="R8" s="195">
        <f t="shared" si="1"/>
        <v>0.25</v>
      </c>
    </row>
    <row r="9" spans="1:22">
      <c r="A9" s="4">
        <v>1</v>
      </c>
      <c r="B9" s="4">
        <v>3</v>
      </c>
      <c r="C9" s="4">
        <v>2</v>
      </c>
      <c r="D9" s="82">
        <v>2.23</v>
      </c>
      <c r="E9" s="82">
        <v>2.21</v>
      </c>
      <c r="G9" s="104">
        <v>2</v>
      </c>
      <c r="H9" s="167" t="s">
        <v>339</v>
      </c>
      <c r="I9" s="117">
        <f t="shared" si="0"/>
        <v>1.71</v>
      </c>
      <c r="J9" s="117">
        <f t="shared" si="0"/>
        <v>2</v>
      </c>
      <c r="K9" s="117">
        <f t="shared" si="0"/>
        <v>2.23</v>
      </c>
      <c r="L9" s="117">
        <f t="shared" si="0"/>
        <v>1.6</v>
      </c>
      <c r="M9" s="117">
        <f t="shared" si="0"/>
        <v>1.33</v>
      </c>
      <c r="N9" s="117">
        <f t="shared" si="1"/>
        <v>1.94</v>
      </c>
      <c r="O9" s="117">
        <f t="shared" si="1"/>
        <v>3.38</v>
      </c>
      <c r="P9" s="117">
        <f t="shared" si="1"/>
        <v>1.97</v>
      </c>
      <c r="Q9" s="117">
        <f t="shared" si="1"/>
        <v>1.64</v>
      </c>
      <c r="R9" s="196">
        <f t="shared" si="1"/>
        <v>1.3</v>
      </c>
    </row>
    <row r="10" spans="1:22">
      <c r="A10" s="4">
        <v>1</v>
      </c>
      <c r="B10" s="4">
        <v>4</v>
      </c>
      <c r="C10" s="4">
        <v>2</v>
      </c>
      <c r="D10" s="82">
        <v>1.6</v>
      </c>
      <c r="E10" s="82">
        <v>4.9000000000000004</v>
      </c>
      <c r="G10" s="104">
        <v>3</v>
      </c>
      <c r="H10" s="193" t="s">
        <v>340</v>
      </c>
      <c r="I10" s="194">
        <f t="shared" si="0"/>
        <v>1.05</v>
      </c>
      <c r="J10" s="194">
        <f t="shared" si="0"/>
        <v>2.12</v>
      </c>
      <c r="K10" s="194">
        <f t="shared" si="0"/>
        <v>1.33</v>
      </c>
      <c r="L10" s="194">
        <f t="shared" si="0"/>
        <v>1.24</v>
      </c>
      <c r="M10" s="194">
        <f t="shared" si="0"/>
        <v>0.68</v>
      </c>
      <c r="N10" s="194">
        <f t="shared" si="1"/>
        <v>1.35</v>
      </c>
      <c r="O10" s="194">
        <f t="shared" si="1"/>
        <v>3.06</v>
      </c>
      <c r="P10" s="194">
        <f t="shared" si="1"/>
        <v>2.31</v>
      </c>
      <c r="Q10" s="194">
        <f t="shared" si="1"/>
        <v>1.19</v>
      </c>
      <c r="R10" s="195">
        <f t="shared" si="1"/>
        <v>0.53</v>
      </c>
    </row>
    <row r="11" spans="1:22">
      <c r="A11" s="4">
        <v>1</v>
      </c>
      <c r="B11" s="4">
        <v>5</v>
      </c>
      <c r="C11" s="4">
        <v>2</v>
      </c>
      <c r="D11" s="82">
        <v>1.33</v>
      </c>
      <c r="E11" s="82" t="s">
        <v>331</v>
      </c>
      <c r="G11" s="104">
        <v>4</v>
      </c>
      <c r="H11" s="197" t="s">
        <v>341</v>
      </c>
      <c r="I11" s="198">
        <f t="shared" si="0"/>
        <v>4.71</v>
      </c>
      <c r="J11" s="198">
        <f t="shared" si="0"/>
        <v>5.05</v>
      </c>
      <c r="K11" s="198">
        <f t="shared" si="0"/>
        <v>24.67</v>
      </c>
      <c r="L11" s="198">
        <f t="shared" si="0"/>
        <v>9.93</v>
      </c>
      <c r="M11" s="198">
        <f t="shared" si="0"/>
        <v>2.0299999999999998</v>
      </c>
      <c r="N11" s="198">
        <f t="shared" si="1"/>
        <v>6.71</v>
      </c>
      <c r="O11" s="198">
        <f t="shared" si="1"/>
        <v>22.67</v>
      </c>
      <c r="P11" s="198">
        <f t="shared" si="1"/>
        <v>15.73</v>
      </c>
      <c r="Q11" s="198">
        <f t="shared" si="1"/>
        <v>5.79</v>
      </c>
      <c r="R11" s="199">
        <f t="shared" si="1"/>
        <v>3.22</v>
      </c>
    </row>
    <row r="12" spans="1:22">
      <c r="A12" s="4">
        <v>1</v>
      </c>
      <c r="B12" s="4">
        <v>1</v>
      </c>
      <c r="C12" s="4">
        <v>3</v>
      </c>
      <c r="D12" s="82">
        <v>1.05</v>
      </c>
      <c r="E12" s="82">
        <v>0.25</v>
      </c>
    </row>
    <row r="13" spans="1:22">
      <c r="A13" s="4">
        <v>1</v>
      </c>
      <c r="B13" s="4">
        <v>2</v>
      </c>
      <c r="C13" s="4">
        <v>3</v>
      </c>
      <c r="D13" s="82">
        <v>2.12</v>
      </c>
      <c r="E13" s="82">
        <v>3.53</v>
      </c>
    </row>
    <row r="14" spans="1:22">
      <c r="A14" s="4">
        <v>1</v>
      </c>
      <c r="B14" s="4">
        <v>3</v>
      </c>
      <c r="C14" s="4">
        <v>3</v>
      </c>
      <c r="D14" s="82">
        <v>1.33</v>
      </c>
      <c r="E14" s="82">
        <v>0.95</v>
      </c>
      <c r="H14" s="186" t="s">
        <v>342</v>
      </c>
      <c r="I14" s="153"/>
      <c r="J14" s="153"/>
      <c r="K14" s="153"/>
      <c r="L14" s="153"/>
      <c r="M14" s="153"/>
      <c r="N14" s="153"/>
      <c r="O14" s="153"/>
      <c r="P14" s="154"/>
    </row>
    <row r="15" spans="1:22">
      <c r="A15" s="4">
        <v>1</v>
      </c>
      <c r="B15" s="4">
        <v>4</v>
      </c>
      <c r="C15" s="4">
        <v>3</v>
      </c>
      <c r="D15" s="82">
        <v>1.24</v>
      </c>
      <c r="E15" s="82">
        <v>2.19</v>
      </c>
      <c r="H15" s="167"/>
      <c r="I15" s="187" t="s">
        <v>71</v>
      </c>
      <c r="J15" s="187"/>
      <c r="K15" s="187"/>
      <c r="L15" s="187"/>
      <c r="M15" s="187"/>
      <c r="N15" s="187"/>
      <c r="O15" s="187"/>
      <c r="P15" s="188"/>
    </row>
    <row r="16" spans="1:22" ht="16.2">
      <c r="A16" s="4">
        <v>1</v>
      </c>
      <c r="B16" s="4">
        <v>5</v>
      </c>
      <c r="C16" s="4">
        <v>3</v>
      </c>
      <c r="D16" s="82">
        <v>0.68</v>
      </c>
      <c r="E16" s="82" t="s">
        <v>331</v>
      </c>
      <c r="H16" s="167"/>
      <c r="I16" s="189" t="s">
        <v>333</v>
      </c>
      <c r="J16" s="189"/>
      <c r="K16" s="189"/>
      <c r="L16" s="189"/>
      <c r="M16" s="189" t="s">
        <v>197</v>
      </c>
      <c r="N16" s="189"/>
      <c r="O16" s="189"/>
      <c r="P16" s="190"/>
      <c r="R16" t="s">
        <v>54</v>
      </c>
      <c r="S16">
        <v>1</v>
      </c>
      <c r="T16">
        <v>0</v>
      </c>
    </row>
    <row r="17" spans="1:22">
      <c r="A17" s="4">
        <v>1</v>
      </c>
      <c r="B17" s="4">
        <v>1</v>
      </c>
      <c r="C17" s="4">
        <v>4</v>
      </c>
      <c r="D17" s="82">
        <v>4.71</v>
      </c>
      <c r="E17" s="82">
        <v>0.25</v>
      </c>
      <c r="H17" s="191" t="s">
        <v>70</v>
      </c>
      <c r="I17" s="15" t="s">
        <v>334</v>
      </c>
      <c r="J17" s="15" t="s">
        <v>335</v>
      </c>
      <c r="K17" s="15" t="s">
        <v>336</v>
      </c>
      <c r="L17" s="15" t="s">
        <v>337</v>
      </c>
      <c r="M17" s="15" t="s">
        <v>334</v>
      </c>
      <c r="N17" s="15" t="s">
        <v>335</v>
      </c>
      <c r="O17" s="15" t="s">
        <v>336</v>
      </c>
      <c r="P17" s="192" t="s">
        <v>337</v>
      </c>
    </row>
    <row r="18" spans="1:22">
      <c r="A18" s="4">
        <v>1</v>
      </c>
      <c r="B18" s="4">
        <v>2</v>
      </c>
      <c r="C18" s="4">
        <v>4</v>
      </c>
      <c r="D18" s="82">
        <v>5.05</v>
      </c>
      <c r="E18" s="82">
        <v>4.1500000000000004</v>
      </c>
      <c r="G18" s="104">
        <v>1</v>
      </c>
      <c r="H18" s="193" t="s">
        <v>334</v>
      </c>
      <c r="I18" s="194">
        <f t="shared" ref="I18:L22" si="2">SUMIFS($E:$E,$C:$C,$G18,$B:$B,I$25,$A:$A,$S$16)</f>
        <v>0.25</v>
      </c>
      <c r="J18" s="194">
        <f t="shared" si="2"/>
        <v>3.44</v>
      </c>
      <c r="K18" s="194">
        <f t="shared" si="2"/>
        <v>1.45</v>
      </c>
      <c r="L18" s="194">
        <f t="shared" si="2"/>
        <v>3.04</v>
      </c>
      <c r="M18" s="194">
        <f t="shared" ref="M18:P22" si="3">SUMIFS($E:$E,$C:$C,$G18,$B:$B,M$25,$A:$A,$T$16)</f>
        <v>0.25</v>
      </c>
      <c r="N18" s="194">
        <f t="shared" si="3"/>
        <v>3.06</v>
      </c>
      <c r="O18" s="194">
        <f t="shared" si="3"/>
        <v>2.27</v>
      </c>
      <c r="P18" s="195">
        <f t="shared" si="3"/>
        <v>5.45</v>
      </c>
    </row>
    <row r="19" spans="1:22">
      <c r="A19" s="4">
        <v>1</v>
      </c>
      <c r="B19" s="4">
        <v>3</v>
      </c>
      <c r="C19" s="4">
        <v>4</v>
      </c>
      <c r="D19" s="82">
        <v>24.67</v>
      </c>
      <c r="E19" s="82">
        <v>0.39</v>
      </c>
      <c r="G19" s="104">
        <v>2</v>
      </c>
      <c r="H19" s="167" t="s">
        <v>339</v>
      </c>
      <c r="I19" s="117">
        <f t="shared" si="2"/>
        <v>0.25</v>
      </c>
      <c r="J19" s="117">
        <f t="shared" si="2"/>
        <v>3.21</v>
      </c>
      <c r="K19" s="117">
        <f t="shared" si="2"/>
        <v>2.21</v>
      </c>
      <c r="L19" s="117">
        <f t="shared" si="2"/>
        <v>4.9000000000000004</v>
      </c>
      <c r="M19" s="117">
        <f t="shared" si="3"/>
        <v>0.25</v>
      </c>
      <c r="N19" s="117">
        <f t="shared" si="3"/>
        <v>3.34</v>
      </c>
      <c r="O19" s="117">
        <f t="shared" si="3"/>
        <v>2.97</v>
      </c>
      <c r="P19" s="196">
        <f t="shared" si="3"/>
        <v>7.49</v>
      </c>
    </row>
    <row r="20" spans="1:22">
      <c r="A20" s="4">
        <v>1</v>
      </c>
      <c r="B20" s="4">
        <v>4</v>
      </c>
      <c r="C20" s="4">
        <v>4</v>
      </c>
      <c r="D20" s="82">
        <v>9.93</v>
      </c>
      <c r="E20" s="82">
        <v>2.09</v>
      </c>
      <c r="G20" s="104">
        <v>3</v>
      </c>
      <c r="H20" s="193" t="s">
        <v>340</v>
      </c>
      <c r="I20" s="194">
        <f t="shared" si="2"/>
        <v>0.25</v>
      </c>
      <c r="J20" s="194">
        <f t="shared" si="2"/>
        <v>3.53</v>
      </c>
      <c r="K20" s="194">
        <f t="shared" si="2"/>
        <v>0.95</v>
      </c>
      <c r="L20" s="194">
        <f t="shared" si="2"/>
        <v>2.19</v>
      </c>
      <c r="M20" s="194">
        <f t="shared" si="3"/>
        <v>0.25</v>
      </c>
      <c r="N20" s="194">
        <f t="shared" si="3"/>
        <v>2.85</v>
      </c>
      <c r="O20" s="194">
        <f t="shared" si="3"/>
        <v>1.88</v>
      </c>
      <c r="P20" s="195">
        <f t="shared" si="3"/>
        <v>4.5999999999999996</v>
      </c>
    </row>
    <row r="21" spans="1:22">
      <c r="A21" s="4">
        <v>1</v>
      </c>
      <c r="B21" s="4">
        <v>5</v>
      </c>
      <c r="C21" s="4">
        <v>4</v>
      </c>
      <c r="D21" s="82">
        <v>2.0299999999999998</v>
      </c>
      <c r="E21" s="82" t="s">
        <v>331</v>
      </c>
      <c r="G21" s="104">
        <v>4</v>
      </c>
      <c r="H21" s="167" t="s">
        <v>341</v>
      </c>
      <c r="I21" s="117">
        <f t="shared" si="2"/>
        <v>0.25</v>
      </c>
      <c r="J21" s="117">
        <f t="shared" si="2"/>
        <v>4.1500000000000004</v>
      </c>
      <c r="K21" s="117">
        <f t="shared" si="2"/>
        <v>0.39</v>
      </c>
      <c r="L21" s="117">
        <f t="shared" si="2"/>
        <v>2.09</v>
      </c>
      <c r="M21" s="117">
        <f t="shared" si="3"/>
        <v>0.25</v>
      </c>
      <c r="N21" s="117">
        <f t="shared" si="3"/>
        <v>2.52</v>
      </c>
      <c r="O21" s="117">
        <f t="shared" si="3"/>
        <v>1.27</v>
      </c>
      <c r="P21" s="196">
        <f t="shared" si="3"/>
        <v>3.67</v>
      </c>
    </row>
    <row r="22" spans="1:22">
      <c r="A22" s="4">
        <v>1</v>
      </c>
      <c r="B22" s="4">
        <v>1</v>
      </c>
      <c r="C22" s="4">
        <v>5</v>
      </c>
      <c r="D22" s="82" t="s">
        <v>331</v>
      </c>
      <c r="E22" s="82">
        <v>0.25</v>
      </c>
      <c r="G22" s="104">
        <v>5</v>
      </c>
      <c r="H22" s="200" t="s">
        <v>343</v>
      </c>
      <c r="I22" s="201">
        <f t="shared" si="2"/>
        <v>0.25</v>
      </c>
      <c r="J22" s="201">
        <f t="shared" si="2"/>
        <v>1.5</v>
      </c>
      <c r="K22" s="201">
        <f t="shared" si="2"/>
        <v>1.45</v>
      </c>
      <c r="L22" s="201">
        <f t="shared" si="2"/>
        <v>1.08</v>
      </c>
      <c r="M22" s="201">
        <f t="shared" si="3"/>
        <v>0.25</v>
      </c>
      <c r="N22" s="201">
        <f t="shared" si="3"/>
        <v>1.5</v>
      </c>
      <c r="O22" s="201">
        <f t="shared" si="3"/>
        <v>2</v>
      </c>
      <c r="P22" s="202">
        <f t="shared" si="3"/>
        <v>5.17</v>
      </c>
    </row>
    <row r="23" spans="1:22">
      <c r="A23" s="4">
        <v>1</v>
      </c>
      <c r="B23" s="4">
        <v>2</v>
      </c>
      <c r="C23" s="4">
        <v>5</v>
      </c>
      <c r="D23" s="82" t="s">
        <v>331</v>
      </c>
      <c r="E23" s="82">
        <v>1.5</v>
      </c>
    </row>
    <row r="24" spans="1:22">
      <c r="A24" s="4">
        <v>1</v>
      </c>
      <c r="B24" s="4">
        <v>3</v>
      </c>
      <c r="C24" s="4">
        <v>5</v>
      </c>
      <c r="D24" s="82" t="s">
        <v>331</v>
      </c>
      <c r="E24" s="82">
        <v>1.45</v>
      </c>
      <c r="U24" s="73"/>
      <c r="V24" s="4"/>
    </row>
    <row r="25" spans="1:22">
      <c r="A25" s="4">
        <v>1</v>
      </c>
      <c r="B25" s="4">
        <v>4</v>
      </c>
      <c r="C25" s="4">
        <v>5</v>
      </c>
      <c r="D25" s="82" t="s">
        <v>331</v>
      </c>
      <c r="E25" s="82">
        <v>1.08</v>
      </c>
      <c r="I25" s="9">
        <v>1</v>
      </c>
      <c r="J25" s="9">
        <v>2</v>
      </c>
      <c r="K25" s="9">
        <v>3</v>
      </c>
      <c r="L25" s="9">
        <v>4</v>
      </c>
      <c r="M25" s="9">
        <v>1</v>
      </c>
      <c r="N25" s="9">
        <v>2</v>
      </c>
      <c r="O25" s="9">
        <v>3</v>
      </c>
      <c r="P25" s="9">
        <v>4</v>
      </c>
      <c r="U25" s="4"/>
      <c r="V25" s="4"/>
    </row>
    <row r="26" spans="1:22">
      <c r="A26" s="4">
        <v>1</v>
      </c>
      <c r="B26" s="4">
        <v>5</v>
      </c>
      <c r="C26" s="4">
        <v>5</v>
      </c>
      <c r="D26" s="82" t="s">
        <v>331</v>
      </c>
      <c r="E26" s="82" t="s">
        <v>331</v>
      </c>
    </row>
    <row r="27" spans="1:22">
      <c r="A27" s="4">
        <v>0</v>
      </c>
      <c r="B27" s="4">
        <v>1</v>
      </c>
      <c r="C27" s="4">
        <v>1</v>
      </c>
      <c r="D27" s="82">
        <v>0.25</v>
      </c>
      <c r="E27" s="82">
        <v>0.25</v>
      </c>
    </row>
    <row r="28" spans="1:22">
      <c r="A28" s="4">
        <v>0</v>
      </c>
      <c r="B28" s="4">
        <v>2</v>
      </c>
      <c r="C28" s="4">
        <v>1</v>
      </c>
      <c r="D28" s="82">
        <v>0.25</v>
      </c>
      <c r="E28" s="82">
        <v>3.06</v>
      </c>
    </row>
    <row r="29" spans="1:22">
      <c r="A29" s="4">
        <v>0</v>
      </c>
      <c r="B29" s="4">
        <v>3</v>
      </c>
      <c r="C29" s="4">
        <v>1</v>
      </c>
      <c r="D29" s="82">
        <v>0.25</v>
      </c>
      <c r="E29" s="82">
        <v>2.27</v>
      </c>
    </row>
    <row r="30" spans="1:22">
      <c r="A30" s="4">
        <v>0</v>
      </c>
      <c r="B30" s="4">
        <v>4</v>
      </c>
      <c r="C30" s="4">
        <v>1</v>
      </c>
      <c r="D30" s="82">
        <v>0.25</v>
      </c>
      <c r="E30" s="82">
        <v>5.45</v>
      </c>
    </row>
    <row r="31" spans="1:22">
      <c r="A31" s="4">
        <v>0</v>
      </c>
      <c r="B31" s="4">
        <v>5</v>
      </c>
      <c r="C31" s="4">
        <v>1</v>
      </c>
      <c r="D31" s="82">
        <v>0.25</v>
      </c>
      <c r="E31" s="82" t="s">
        <v>331</v>
      </c>
    </row>
    <row r="32" spans="1:22">
      <c r="A32" s="4">
        <v>0</v>
      </c>
      <c r="B32" s="4">
        <v>1</v>
      </c>
      <c r="C32" s="4">
        <v>2</v>
      </c>
      <c r="D32" s="82">
        <v>1.94</v>
      </c>
      <c r="E32" s="82">
        <v>0.25</v>
      </c>
    </row>
    <row r="33" spans="1:5">
      <c r="A33" s="4">
        <v>0</v>
      </c>
      <c r="B33" s="4">
        <v>2</v>
      </c>
      <c r="C33" s="4">
        <v>2</v>
      </c>
      <c r="D33" s="82">
        <v>3.38</v>
      </c>
      <c r="E33" s="82">
        <v>3.34</v>
      </c>
    </row>
    <row r="34" spans="1:5">
      <c r="A34" s="4">
        <v>0</v>
      </c>
      <c r="B34" s="4">
        <v>3</v>
      </c>
      <c r="C34" s="4">
        <v>2</v>
      </c>
      <c r="D34" s="82">
        <v>1.97</v>
      </c>
      <c r="E34" s="82">
        <v>2.97</v>
      </c>
    </row>
    <row r="35" spans="1:5">
      <c r="A35" s="4">
        <v>0</v>
      </c>
      <c r="B35" s="4">
        <v>4</v>
      </c>
      <c r="C35" s="4">
        <v>2</v>
      </c>
      <c r="D35" s="82">
        <v>1.64</v>
      </c>
      <c r="E35" s="82">
        <v>7.49</v>
      </c>
    </row>
    <row r="36" spans="1:5">
      <c r="A36" s="4">
        <v>0</v>
      </c>
      <c r="B36" s="4">
        <v>5</v>
      </c>
      <c r="C36" s="4">
        <v>2</v>
      </c>
      <c r="D36" s="82">
        <v>1.3</v>
      </c>
      <c r="E36" s="82" t="s">
        <v>331</v>
      </c>
    </row>
    <row r="37" spans="1:5">
      <c r="A37" s="4">
        <v>0</v>
      </c>
      <c r="B37" s="4">
        <v>1</v>
      </c>
      <c r="C37" s="4">
        <v>3</v>
      </c>
      <c r="D37" s="82">
        <v>1.35</v>
      </c>
      <c r="E37" s="82">
        <v>0.25</v>
      </c>
    </row>
    <row r="38" spans="1:5">
      <c r="A38" s="4">
        <v>0</v>
      </c>
      <c r="B38" s="4">
        <v>2</v>
      </c>
      <c r="C38" s="4">
        <v>3</v>
      </c>
      <c r="D38" s="82">
        <v>3.06</v>
      </c>
      <c r="E38" s="82">
        <v>2.85</v>
      </c>
    </row>
    <row r="39" spans="1:5">
      <c r="A39" s="4">
        <v>0</v>
      </c>
      <c r="B39" s="4">
        <v>3</v>
      </c>
      <c r="C39" s="4">
        <v>3</v>
      </c>
      <c r="D39" s="82">
        <v>2.31</v>
      </c>
      <c r="E39" s="82">
        <v>1.88</v>
      </c>
    </row>
    <row r="40" spans="1:5">
      <c r="A40" s="4">
        <v>0</v>
      </c>
      <c r="B40" s="4">
        <v>4</v>
      </c>
      <c r="C40" s="4">
        <v>3</v>
      </c>
      <c r="D40" s="82">
        <v>1.19</v>
      </c>
      <c r="E40" s="82">
        <v>4.5999999999999996</v>
      </c>
    </row>
    <row r="41" spans="1:5">
      <c r="A41" s="4">
        <v>0</v>
      </c>
      <c r="B41" s="4">
        <v>5</v>
      </c>
      <c r="C41" s="4">
        <v>3</v>
      </c>
      <c r="D41" s="82">
        <v>0.53</v>
      </c>
      <c r="E41" s="82" t="s">
        <v>331</v>
      </c>
    </row>
    <row r="42" spans="1:5">
      <c r="A42" s="4">
        <v>0</v>
      </c>
      <c r="B42" s="4">
        <v>1</v>
      </c>
      <c r="C42" s="4">
        <v>4</v>
      </c>
      <c r="D42" s="82">
        <v>6.71</v>
      </c>
      <c r="E42" s="82">
        <v>0.25</v>
      </c>
    </row>
    <row r="43" spans="1:5">
      <c r="A43" s="4">
        <v>0</v>
      </c>
      <c r="B43" s="4">
        <v>2</v>
      </c>
      <c r="C43" s="4">
        <v>4</v>
      </c>
      <c r="D43" s="82">
        <v>22.67</v>
      </c>
      <c r="E43" s="82">
        <v>2.52</v>
      </c>
    </row>
    <row r="44" spans="1:5">
      <c r="A44" s="4">
        <v>0</v>
      </c>
      <c r="B44" s="4">
        <v>3</v>
      </c>
      <c r="C44" s="4">
        <v>4</v>
      </c>
      <c r="D44" s="82">
        <v>15.73</v>
      </c>
      <c r="E44" s="82">
        <v>1.27</v>
      </c>
    </row>
    <row r="45" spans="1:5">
      <c r="A45" s="4">
        <v>0</v>
      </c>
      <c r="B45" s="4">
        <v>4</v>
      </c>
      <c r="C45" s="4">
        <v>4</v>
      </c>
      <c r="D45" s="82">
        <v>5.79</v>
      </c>
      <c r="E45" s="82">
        <v>3.67</v>
      </c>
    </row>
    <row r="46" spans="1:5">
      <c r="A46" s="4">
        <v>0</v>
      </c>
      <c r="B46" s="4">
        <v>5</v>
      </c>
      <c r="C46" s="4">
        <v>4</v>
      </c>
      <c r="D46" s="82">
        <v>3.22</v>
      </c>
      <c r="E46" s="82" t="s">
        <v>331</v>
      </c>
    </row>
    <row r="47" spans="1:5">
      <c r="A47" s="4">
        <v>0</v>
      </c>
      <c r="B47" s="4">
        <v>1</v>
      </c>
      <c r="C47" s="4">
        <v>5</v>
      </c>
      <c r="D47" s="82" t="s">
        <v>331</v>
      </c>
      <c r="E47" s="82">
        <v>0.25</v>
      </c>
    </row>
    <row r="48" spans="1:5">
      <c r="A48" s="4">
        <v>0</v>
      </c>
      <c r="B48" s="4">
        <v>2</v>
      </c>
      <c r="C48" s="4">
        <v>5</v>
      </c>
      <c r="D48" s="82" t="s">
        <v>331</v>
      </c>
      <c r="E48" s="82">
        <v>1.5</v>
      </c>
    </row>
    <row r="49" spans="1:5">
      <c r="A49" s="4">
        <v>0</v>
      </c>
      <c r="B49" s="4">
        <v>3</v>
      </c>
      <c r="C49" s="4">
        <v>5</v>
      </c>
      <c r="D49" s="82" t="s">
        <v>331</v>
      </c>
      <c r="E49" s="82">
        <v>2</v>
      </c>
    </row>
    <row r="50" spans="1:5">
      <c r="A50" s="4">
        <v>0</v>
      </c>
      <c r="B50" s="4">
        <v>4</v>
      </c>
      <c r="C50" s="4">
        <v>5</v>
      </c>
      <c r="D50" s="82" t="s">
        <v>331</v>
      </c>
      <c r="E50" s="82">
        <v>5.17</v>
      </c>
    </row>
    <row r="51" spans="1:5">
      <c r="A51" s="4">
        <v>0</v>
      </c>
      <c r="B51" s="4">
        <v>5</v>
      </c>
      <c r="C51" s="4">
        <v>5</v>
      </c>
      <c r="D51" s="82" t="s">
        <v>331</v>
      </c>
      <c r="E51" s="82" t="s">
        <v>331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CC66"/>
  </sheetPr>
  <dimension ref="A1:D3"/>
  <sheetViews>
    <sheetView workbookViewId="0"/>
  </sheetViews>
  <sheetFormatPr defaultRowHeight="14.4"/>
  <sheetData>
    <row r="1" spans="1:4">
      <c r="A1" s="15" t="s">
        <v>7</v>
      </c>
      <c r="B1" s="15" t="s">
        <v>16</v>
      </c>
      <c r="D1" s="7" t="s">
        <v>69</v>
      </c>
    </row>
    <row r="2" spans="1:4">
      <c r="A2" s="4">
        <v>1995</v>
      </c>
      <c r="B2" s="4">
        <v>0.3</v>
      </c>
    </row>
    <row r="3" spans="1:4">
      <c r="A3" s="4">
        <v>2005</v>
      </c>
      <c r="B3" s="4">
        <v>0.7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CC66"/>
  </sheetPr>
  <dimension ref="A1:E3"/>
  <sheetViews>
    <sheetView workbookViewId="0">
      <pane ySplit="1" topLeftCell="A2" activePane="bottomLeft" state="frozen"/>
      <selection activeCell="D35" sqref="D35"/>
      <selection pane="bottomLeft" activeCell="B3" sqref="B3"/>
    </sheetView>
  </sheetViews>
  <sheetFormatPr defaultRowHeight="14.4"/>
  <cols>
    <col min="2" max="3" width="11.6640625" bestFit="1" customWidth="1"/>
    <col min="4" max="4" width="11.6640625" customWidth="1"/>
  </cols>
  <sheetData>
    <row r="1" spans="1:5">
      <c r="A1" s="15" t="s">
        <v>7</v>
      </c>
      <c r="B1" s="15" t="s">
        <v>329</v>
      </c>
      <c r="C1" s="15" t="s">
        <v>330</v>
      </c>
      <c r="D1" s="15"/>
      <c r="E1" s="7" t="s">
        <v>60</v>
      </c>
    </row>
    <row r="2" spans="1:5">
      <c r="A2" s="4">
        <v>1994</v>
      </c>
      <c r="B2" s="4">
        <v>0.7</v>
      </c>
      <c r="C2" s="4">
        <v>0.7</v>
      </c>
      <c r="D2" s="4"/>
    </row>
    <row r="3" spans="1:5">
      <c r="A3" s="4">
        <v>1998</v>
      </c>
      <c r="B3" s="4">
        <v>0.1</v>
      </c>
      <c r="C3" s="4">
        <v>0.1</v>
      </c>
      <c r="D3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CC66"/>
  </sheetPr>
  <dimension ref="A1:P47"/>
  <sheetViews>
    <sheetView workbookViewId="0">
      <pane ySplit="1" topLeftCell="A2" activePane="bottomLeft" state="frozen"/>
      <selection activeCell="B2" sqref="B2:B6"/>
      <selection pane="bottomLeft" activeCell="E6" sqref="E6"/>
    </sheetView>
  </sheetViews>
  <sheetFormatPr defaultColWidth="9.109375" defaultRowHeight="14.4"/>
  <cols>
    <col min="2" max="2" width="11.6640625" bestFit="1" customWidth="1"/>
    <col min="5" max="5" width="10.88671875" bestFit="1" customWidth="1"/>
  </cols>
  <sheetData>
    <row r="1" spans="1:16">
      <c r="A1" s="15" t="s">
        <v>7</v>
      </c>
      <c r="B1" s="15" t="s">
        <v>206</v>
      </c>
      <c r="D1" s="7" t="s">
        <v>182</v>
      </c>
    </row>
    <row r="2" spans="1:16">
      <c r="A2" s="4">
        <v>1990</v>
      </c>
      <c r="B2" s="90">
        <v>0.95</v>
      </c>
      <c r="D2" s="7" t="s">
        <v>265</v>
      </c>
    </row>
    <row r="3" spans="1:16">
      <c r="A3" s="4">
        <v>1991</v>
      </c>
      <c r="B3" s="90">
        <v>0.8</v>
      </c>
      <c r="D3" s="7" t="s">
        <v>266</v>
      </c>
    </row>
    <row r="4" spans="1:16">
      <c r="A4" s="4">
        <v>1992</v>
      </c>
      <c r="B4" s="90">
        <v>0.7</v>
      </c>
    </row>
    <row r="5" spans="1:16">
      <c r="A5" s="4">
        <v>1993</v>
      </c>
      <c r="B5" s="90">
        <v>0.6</v>
      </c>
      <c r="D5" t="s">
        <v>7</v>
      </c>
      <c r="E5" t="s">
        <v>8</v>
      </c>
      <c r="F5" t="s">
        <v>206</v>
      </c>
    </row>
    <row r="6" spans="1:16">
      <c r="A6" s="4">
        <v>1994</v>
      </c>
      <c r="B6" s="90">
        <v>0.5</v>
      </c>
      <c r="D6">
        <v>1990</v>
      </c>
      <c r="E6" s="130">
        <v>5.5E-2</v>
      </c>
      <c r="F6" s="90">
        <v>0.95</v>
      </c>
      <c r="P6" s="117"/>
    </row>
    <row r="7" spans="1:16">
      <c r="A7" s="4">
        <v>1995</v>
      </c>
      <c r="B7" s="90">
        <v>0.35</v>
      </c>
      <c r="D7">
        <v>1991</v>
      </c>
      <c r="E7" s="130">
        <v>6.6000000000000003E-2</v>
      </c>
      <c r="F7" s="90">
        <v>0.8</v>
      </c>
      <c r="P7" s="117"/>
    </row>
    <row r="8" spans="1:16">
      <c r="A8" s="4">
        <v>1996</v>
      </c>
      <c r="B8" s="90">
        <v>0.25</v>
      </c>
      <c r="D8">
        <v>1992</v>
      </c>
      <c r="E8" s="130">
        <v>7.5999999999999998E-2</v>
      </c>
      <c r="F8" s="90">
        <v>0.7</v>
      </c>
      <c r="P8" s="117"/>
    </row>
    <row r="9" spans="1:16">
      <c r="A9" s="4">
        <v>1997</v>
      </c>
      <c r="B9" s="90">
        <v>0.15</v>
      </c>
      <c r="D9">
        <v>1993</v>
      </c>
      <c r="E9" s="130">
        <v>8.5000000000000006E-2</v>
      </c>
      <c r="F9" s="90">
        <v>0.6</v>
      </c>
      <c r="P9" s="117"/>
    </row>
    <row r="10" spans="1:16">
      <c r="A10" s="4">
        <v>1998</v>
      </c>
      <c r="B10" s="90">
        <v>0.1</v>
      </c>
      <c r="D10">
        <v>1994</v>
      </c>
      <c r="E10" s="130">
        <v>9.3000000000000013E-2</v>
      </c>
      <c r="F10" s="90">
        <v>0.5</v>
      </c>
      <c r="P10" s="117"/>
    </row>
    <row r="11" spans="1:16">
      <c r="A11" s="4">
        <v>1999</v>
      </c>
      <c r="B11" s="90">
        <v>0.05</v>
      </c>
      <c r="D11">
        <v>1995</v>
      </c>
      <c r="E11" s="130">
        <v>9.8000000000000004E-2</v>
      </c>
      <c r="F11" s="90">
        <v>0.35</v>
      </c>
      <c r="P11" s="117"/>
    </row>
    <row r="12" spans="1:16">
      <c r="A12" s="4">
        <v>2000</v>
      </c>
      <c r="B12" s="90">
        <v>0.01</v>
      </c>
      <c r="D12">
        <v>1996</v>
      </c>
      <c r="E12" s="130">
        <v>0.10099999999999999</v>
      </c>
      <c r="F12" s="90">
        <v>0.25</v>
      </c>
      <c r="P12" s="117"/>
    </row>
    <row r="13" spans="1:16">
      <c r="A13" s="4">
        <v>2001</v>
      </c>
      <c r="B13" s="90">
        <v>1.4536093059801899E-2</v>
      </c>
      <c r="D13">
        <v>1997</v>
      </c>
      <c r="E13" s="130">
        <v>0.10199999999999999</v>
      </c>
      <c r="F13" s="90">
        <v>0.15</v>
      </c>
      <c r="P13" s="117"/>
    </row>
    <row r="14" spans="1:16">
      <c r="A14" s="4">
        <v>2002</v>
      </c>
      <c r="B14" s="90">
        <v>2.2797131875106395E-2</v>
      </c>
      <c r="D14">
        <v>1998</v>
      </c>
      <c r="E14" s="130">
        <v>0.1</v>
      </c>
      <c r="F14" s="90">
        <v>0.1</v>
      </c>
      <c r="P14" s="117"/>
    </row>
    <row r="15" spans="1:16">
      <c r="A15" s="4">
        <v>2003</v>
      </c>
      <c r="B15" s="90">
        <v>3.9120034735815781E-2</v>
      </c>
      <c r="D15">
        <v>1999</v>
      </c>
      <c r="E15" s="130">
        <v>9.6999999999999989E-2</v>
      </c>
      <c r="F15" s="90">
        <v>0.05</v>
      </c>
      <c r="P15" s="117"/>
    </row>
    <row r="16" spans="1:16">
      <c r="A16" s="4">
        <v>2004</v>
      </c>
      <c r="B16" s="90">
        <v>5.6071896485467024E-2</v>
      </c>
      <c r="D16">
        <v>2000</v>
      </c>
      <c r="E16" s="130">
        <v>9.3000000000000013E-2</v>
      </c>
      <c r="F16" s="90">
        <v>0.01</v>
      </c>
      <c r="P16" s="117"/>
    </row>
    <row r="17" spans="1:16">
      <c r="A17" s="4">
        <v>2005</v>
      </c>
      <c r="B17" s="90">
        <v>8.7938238521701254E-2</v>
      </c>
      <c r="D17">
        <v>2001</v>
      </c>
      <c r="E17" s="130">
        <v>8.8000000000000009E-2</v>
      </c>
      <c r="F17" s="182">
        <f>40*EXP(-90*$E17)</f>
        <v>1.4536093059801899E-2</v>
      </c>
      <c r="P17" s="117"/>
    </row>
    <row r="18" spans="1:16">
      <c r="A18" s="4">
        <v>2006</v>
      </c>
      <c r="B18" s="90">
        <v>0.11519596632352962</v>
      </c>
      <c r="D18">
        <v>2002</v>
      </c>
      <c r="E18" s="130">
        <v>8.3000000000000004E-2</v>
      </c>
      <c r="F18" s="182">
        <f t="shared" ref="F18:F46" si="0">40*EXP(-90*$E18)</f>
        <v>2.2797131875106395E-2</v>
      </c>
      <c r="P18" s="117"/>
    </row>
    <row r="19" spans="1:16">
      <c r="A19" s="4">
        <v>2007</v>
      </c>
      <c r="B19" s="90">
        <v>0.13791461104412506</v>
      </c>
      <c r="D19">
        <v>2003</v>
      </c>
      <c r="E19" s="130">
        <v>7.6999999999999999E-2</v>
      </c>
      <c r="F19" s="182">
        <f t="shared" si="0"/>
        <v>3.9120034735815781E-2</v>
      </c>
      <c r="P19" s="117"/>
    </row>
    <row r="20" spans="1:16">
      <c r="A20" s="4">
        <v>2008</v>
      </c>
      <c r="B20" s="90">
        <v>0.16511376697021743</v>
      </c>
      <c r="D20">
        <v>2004</v>
      </c>
      <c r="E20" s="130">
        <v>7.2999999999999995E-2</v>
      </c>
      <c r="F20" s="182">
        <f t="shared" si="0"/>
        <v>5.6071896485467024E-2</v>
      </c>
      <c r="P20" s="117"/>
    </row>
    <row r="21" spans="1:16">
      <c r="A21" s="4">
        <v>2009</v>
      </c>
      <c r="B21" s="90">
        <v>0.18066323770450682</v>
      </c>
      <c r="D21">
        <v>2005</v>
      </c>
      <c r="E21" s="130">
        <v>6.8000000000000005E-2</v>
      </c>
      <c r="F21" s="182">
        <f t="shared" si="0"/>
        <v>8.7938238521701254E-2</v>
      </c>
      <c r="P21" s="117"/>
    </row>
    <row r="22" spans="1:16">
      <c r="A22" s="4">
        <v>2010</v>
      </c>
      <c r="B22" s="90">
        <v>0.25894993273157646</v>
      </c>
      <c r="C22" s="129"/>
      <c r="D22">
        <v>2006</v>
      </c>
      <c r="E22" s="130">
        <v>6.5000000000000002E-2</v>
      </c>
      <c r="F22" s="182">
        <f t="shared" si="0"/>
        <v>0.11519596632352962</v>
      </c>
      <c r="P22" s="117"/>
    </row>
    <row r="23" spans="1:16">
      <c r="A23" s="4">
        <v>2011</v>
      </c>
      <c r="B23" s="90">
        <v>0.28333635716208472</v>
      </c>
      <c r="C23" s="129"/>
      <c r="D23">
        <v>2007</v>
      </c>
      <c r="E23" s="130">
        <v>6.3E-2</v>
      </c>
      <c r="F23" s="182">
        <f t="shared" si="0"/>
        <v>0.13791461104412506</v>
      </c>
      <c r="P23" s="117"/>
    </row>
    <row r="24" spans="1:16">
      <c r="A24" s="4">
        <v>2012</v>
      </c>
      <c r="B24" s="90">
        <v>0.28333635716208472</v>
      </c>
      <c r="C24" s="129"/>
      <c r="D24">
        <v>2008</v>
      </c>
      <c r="E24" s="130">
        <v>6.0999999999999999E-2</v>
      </c>
      <c r="F24" s="182">
        <f t="shared" si="0"/>
        <v>0.16511376697021743</v>
      </c>
      <c r="P24" s="117"/>
    </row>
    <row r="25" spans="1:16">
      <c r="A25" s="4">
        <v>2013</v>
      </c>
      <c r="B25" s="90">
        <v>0.31001935564546768</v>
      </c>
      <c r="C25" s="129"/>
      <c r="D25">
        <v>2009</v>
      </c>
      <c r="E25" s="130">
        <v>0.06</v>
      </c>
      <c r="F25" s="182">
        <f t="shared" si="0"/>
        <v>0.18066323770450682</v>
      </c>
      <c r="P25" s="117"/>
    </row>
    <row r="26" spans="1:16">
      <c r="A26" s="4">
        <v>2014</v>
      </c>
      <c r="B26" s="90">
        <v>0.37116055548258942</v>
      </c>
      <c r="C26" s="129"/>
      <c r="D26">
        <v>2010</v>
      </c>
      <c r="E26" s="130">
        <v>5.5999999999999994E-2</v>
      </c>
      <c r="F26" s="182">
        <f t="shared" si="0"/>
        <v>0.25894993273157646</v>
      </c>
      <c r="P26" s="117"/>
    </row>
    <row r="27" spans="1:16">
      <c r="A27" s="4">
        <v>2015</v>
      </c>
      <c r="B27" s="90">
        <v>0.40611433493479054</v>
      </c>
      <c r="C27" s="129"/>
      <c r="D27">
        <v>2011</v>
      </c>
      <c r="E27" s="130">
        <v>5.5E-2</v>
      </c>
      <c r="F27" s="182">
        <f t="shared" si="0"/>
        <v>0.28333635716208472</v>
      </c>
      <c r="P27" s="117"/>
    </row>
    <row r="28" spans="1:16">
      <c r="A28" s="4">
        <v>2016</v>
      </c>
      <c r="B28" s="90">
        <v>0.44435986152969226</v>
      </c>
      <c r="C28" s="129"/>
      <c r="D28">
        <v>2012</v>
      </c>
      <c r="E28" s="130">
        <v>5.5E-2</v>
      </c>
      <c r="F28" s="182">
        <f t="shared" si="0"/>
        <v>0.28333635716208472</v>
      </c>
      <c r="P28" s="117"/>
    </row>
    <row r="29" spans="1:16">
      <c r="A29" s="4">
        <v>2017</v>
      </c>
      <c r="B29" s="90">
        <v>0.53199534169775065</v>
      </c>
      <c r="C29" s="129"/>
      <c r="D29">
        <v>2013</v>
      </c>
      <c r="E29" s="130">
        <v>5.4000000000000006E-2</v>
      </c>
      <c r="F29" s="182">
        <f t="shared" si="0"/>
        <v>0.31001935564546768</v>
      </c>
      <c r="P29" s="117"/>
    </row>
    <row r="30" spans="1:16">
      <c r="A30" s="4">
        <v>2018</v>
      </c>
      <c r="B30" s="90">
        <v>0.54316001522733326</v>
      </c>
      <c r="C30" s="129"/>
      <c r="D30">
        <v>2014</v>
      </c>
      <c r="E30" s="130">
        <v>5.2000000000000005E-2</v>
      </c>
      <c r="F30" s="182">
        <f t="shared" si="0"/>
        <v>0.37116055548258942</v>
      </c>
      <c r="P30" s="117"/>
    </row>
    <row r="31" spans="1:16">
      <c r="A31" s="4">
        <v>2019</v>
      </c>
      <c r="B31" s="90">
        <v>0.55455899519769103</v>
      </c>
      <c r="C31" s="129"/>
      <c r="D31">
        <v>2015</v>
      </c>
      <c r="E31" s="130">
        <v>5.0999999999999997E-2</v>
      </c>
      <c r="F31" s="182">
        <f t="shared" si="0"/>
        <v>0.40611433493479054</v>
      </c>
      <c r="P31" s="117"/>
    </row>
    <row r="32" spans="1:16">
      <c r="A32" s="4">
        <v>2020</v>
      </c>
      <c r="B32" s="90">
        <v>0.56619719886037068</v>
      </c>
      <c r="C32" s="129"/>
      <c r="D32">
        <v>2016</v>
      </c>
      <c r="E32" s="130">
        <v>0.05</v>
      </c>
      <c r="F32" s="182">
        <f t="shared" si="0"/>
        <v>0.44435986152969226</v>
      </c>
      <c r="P32" s="117"/>
    </row>
    <row r="33" spans="1:16">
      <c r="A33" s="4">
        <v>2021</v>
      </c>
      <c r="B33" s="90">
        <v>0.57807964666238854</v>
      </c>
      <c r="C33" s="129"/>
      <c r="D33">
        <v>2017</v>
      </c>
      <c r="E33" s="130">
        <v>4.8000000000000001E-2</v>
      </c>
      <c r="F33" s="182">
        <f t="shared" si="0"/>
        <v>0.53199534169775065</v>
      </c>
      <c r="P33" s="117"/>
    </row>
    <row r="34" spans="1:16">
      <c r="A34" s="4">
        <v>2022</v>
      </c>
      <c r="B34" s="90">
        <v>0.59021146441192984</v>
      </c>
      <c r="C34" s="129"/>
      <c r="D34">
        <v>2018</v>
      </c>
      <c r="E34" s="128">
        <f>E33-(E$33-E$46)/ROWS(E$34:E$46)</f>
        <v>4.7769230769230772E-2</v>
      </c>
      <c r="F34" s="182">
        <f t="shared" si="0"/>
        <v>0.54316001522733326</v>
      </c>
      <c r="P34" s="117"/>
    </row>
    <row r="35" spans="1:16">
      <c r="A35" s="4">
        <v>2023</v>
      </c>
      <c r="B35" s="90">
        <v>0.60259788548950299</v>
      </c>
      <c r="C35" s="129"/>
      <c r="D35">
        <v>2019</v>
      </c>
      <c r="E35" s="128">
        <f t="shared" ref="E35:E45" si="1">E34-(E$33-E$46)/ROWS(E$34:E$46)</f>
        <v>4.7538461538461543E-2</v>
      </c>
      <c r="F35" s="182">
        <f t="shared" si="0"/>
        <v>0.55455899519769103</v>
      </c>
      <c r="P35" s="117"/>
    </row>
    <row r="36" spans="1:16">
      <c r="A36" s="4">
        <v>2024</v>
      </c>
      <c r="B36" s="90">
        <v>0.61524425310549891</v>
      </c>
      <c r="C36" s="129"/>
      <c r="D36">
        <v>2020</v>
      </c>
      <c r="E36" s="128">
        <f t="shared" si="1"/>
        <v>4.7307692307692314E-2</v>
      </c>
      <c r="F36" s="182">
        <f t="shared" si="0"/>
        <v>0.56619719886037068</v>
      </c>
      <c r="P36" s="117"/>
    </row>
    <row r="37" spans="1:16">
      <c r="A37" s="4">
        <v>2025</v>
      </c>
      <c r="B37" s="90">
        <v>0.62815602260512216</v>
      </c>
      <c r="C37" s="129"/>
      <c r="D37">
        <v>2021</v>
      </c>
      <c r="E37" s="128">
        <f t="shared" si="1"/>
        <v>4.7076923076923086E-2</v>
      </c>
      <c r="F37" s="182">
        <f t="shared" si="0"/>
        <v>0.57807964666238854</v>
      </c>
      <c r="P37" s="117"/>
    </row>
    <row r="38" spans="1:16">
      <c r="A38" s="4">
        <v>2026</v>
      </c>
      <c r="B38" s="90">
        <v>0.64133876382170119</v>
      </c>
      <c r="C38" s="129"/>
      <c r="D38">
        <v>2022</v>
      </c>
      <c r="E38" s="128">
        <f t="shared" si="1"/>
        <v>4.6846153846153857E-2</v>
      </c>
      <c r="F38" s="182">
        <f t="shared" si="0"/>
        <v>0.59021146441192984</v>
      </c>
      <c r="P38" s="117"/>
    </row>
    <row r="39" spans="1:16">
      <c r="A39" s="4">
        <v>2027</v>
      </c>
      <c r="B39" s="90">
        <v>0.65479816347938369</v>
      </c>
      <c r="C39" s="129"/>
      <c r="D39">
        <v>2023</v>
      </c>
      <c r="E39" s="128">
        <f t="shared" si="1"/>
        <v>4.6615384615384628E-2</v>
      </c>
      <c r="F39" s="182">
        <f t="shared" si="0"/>
        <v>0.60259788548950299</v>
      </c>
      <c r="P39" s="117"/>
    </row>
    <row r="40" spans="1:16">
      <c r="A40" s="4">
        <v>2028</v>
      </c>
      <c r="B40" s="90">
        <v>0.66854002764625275</v>
      </c>
      <c r="C40" s="129"/>
      <c r="D40">
        <v>2024</v>
      </c>
      <c r="E40" s="128">
        <f t="shared" si="1"/>
        <v>4.6384615384615399E-2</v>
      </c>
      <c r="F40" s="182">
        <f t="shared" si="0"/>
        <v>0.61524425310549891</v>
      </c>
      <c r="P40" s="117"/>
    </row>
    <row r="41" spans="1:16">
      <c r="A41" s="4">
        <v>2029</v>
      </c>
      <c r="B41" s="90">
        <v>0.6825702842389294</v>
      </c>
      <c r="C41" s="129"/>
      <c r="D41">
        <v>2025</v>
      </c>
      <c r="E41" s="128">
        <f t="shared" si="1"/>
        <v>4.615384615384617E-2</v>
      </c>
      <c r="F41" s="182">
        <f t="shared" si="0"/>
        <v>0.62815602260512216</v>
      </c>
      <c r="P41" s="117"/>
    </row>
    <row r="42" spans="1:16">
      <c r="A42" s="4">
        <v>2030</v>
      </c>
      <c r="B42" s="90">
        <v>0.69689498557974061</v>
      </c>
      <c r="C42" s="129"/>
      <c r="D42">
        <v>2026</v>
      </c>
      <c r="E42" s="128">
        <f t="shared" si="1"/>
        <v>4.5923076923076941E-2</v>
      </c>
      <c r="F42" s="182">
        <f t="shared" si="0"/>
        <v>0.64133876382170119</v>
      </c>
      <c r="P42" s="117"/>
    </row>
    <row r="43" spans="1:16">
      <c r="D43">
        <v>2027</v>
      </c>
      <c r="E43" s="128">
        <f t="shared" si="1"/>
        <v>4.5692307692307713E-2</v>
      </c>
      <c r="F43" s="182">
        <f t="shared" si="0"/>
        <v>0.65479816347938369</v>
      </c>
      <c r="P43" s="117"/>
    </row>
    <row r="44" spans="1:16">
      <c r="D44">
        <v>2028</v>
      </c>
      <c r="E44" s="128">
        <f t="shared" si="1"/>
        <v>4.5461538461538484E-2</v>
      </c>
      <c r="F44" s="182">
        <f t="shared" si="0"/>
        <v>0.66854002764625275</v>
      </c>
      <c r="P44" s="117"/>
    </row>
    <row r="45" spans="1:16">
      <c r="D45">
        <v>2029</v>
      </c>
      <c r="E45" s="128">
        <f t="shared" si="1"/>
        <v>4.5230769230769255E-2</v>
      </c>
      <c r="F45" s="182">
        <f t="shared" si="0"/>
        <v>0.6825702842389294</v>
      </c>
      <c r="P45" s="117"/>
    </row>
    <row r="46" spans="1:16">
      <c r="D46">
        <v>2030</v>
      </c>
      <c r="E46" s="130">
        <v>4.4999999999999998E-2</v>
      </c>
      <c r="F46" s="182">
        <f t="shared" si="0"/>
        <v>0.69689498557974061</v>
      </c>
      <c r="P46" s="117"/>
    </row>
    <row r="47" spans="1:16">
      <c r="F47" s="182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A1:Y73"/>
  <sheetViews>
    <sheetView workbookViewId="0">
      <pane ySplit="1" topLeftCell="A2" activePane="bottomLeft" state="frozen"/>
      <selection activeCell="B2" sqref="B2:B6"/>
      <selection pane="bottomLeft"/>
    </sheetView>
  </sheetViews>
  <sheetFormatPr defaultRowHeight="14.4"/>
  <cols>
    <col min="4" max="4" width="10.44140625" customWidth="1"/>
    <col min="5" max="5" width="10.6640625" customWidth="1"/>
    <col min="6" max="6" width="9.6640625" customWidth="1"/>
    <col min="8" max="9" width="9" customWidth="1"/>
  </cols>
  <sheetData>
    <row r="1" spans="1:25">
      <c r="A1" s="15" t="s">
        <v>1</v>
      </c>
      <c r="B1" s="15" t="s">
        <v>10</v>
      </c>
      <c r="C1" s="15" t="s">
        <v>0</v>
      </c>
      <c r="D1" s="15" t="s">
        <v>204</v>
      </c>
      <c r="E1" s="15" t="s">
        <v>205</v>
      </c>
      <c r="G1" s="7" t="s">
        <v>60</v>
      </c>
      <c r="J1" s="15" t="s">
        <v>0</v>
      </c>
      <c r="K1" s="15" t="s">
        <v>208</v>
      </c>
      <c r="L1" t="s">
        <v>209</v>
      </c>
      <c r="M1" t="s">
        <v>210</v>
      </c>
      <c r="V1" s="15" t="s">
        <v>0</v>
      </c>
      <c r="W1" s="15" t="s">
        <v>208</v>
      </c>
      <c r="X1" t="s">
        <v>209</v>
      </c>
      <c r="Y1" t="s">
        <v>210</v>
      </c>
    </row>
    <row r="2" spans="1:25" ht="15.75" customHeight="1">
      <c r="A2" s="4">
        <v>1</v>
      </c>
      <c r="B2" s="4">
        <v>1</v>
      </c>
      <c r="C2" s="4">
        <v>1</v>
      </c>
      <c r="D2" s="53">
        <v>0.999</v>
      </c>
      <c r="E2" s="53">
        <v>0.999</v>
      </c>
      <c r="F2" s="32"/>
      <c r="H2" s="79"/>
      <c r="J2" s="4">
        <v>1</v>
      </c>
      <c r="K2" s="32">
        <f>$D2</f>
        <v>0.999</v>
      </c>
      <c r="L2">
        <f>$D14</f>
        <v>5.0000000000000001E-4</v>
      </c>
      <c r="M2">
        <f>$D26</f>
        <v>5.0000000000000088E-4</v>
      </c>
      <c r="V2" s="4">
        <v>1</v>
      </c>
      <c r="W2" s="32">
        <f>$E2</f>
        <v>0.999</v>
      </c>
      <c r="X2">
        <f>$E14</f>
        <v>5.0000000000000001E-4</v>
      </c>
      <c r="Y2">
        <f>$E26</f>
        <v>5.0000000000000088E-4</v>
      </c>
    </row>
    <row r="3" spans="1:25">
      <c r="A3" s="4">
        <v>1</v>
      </c>
      <c r="B3" s="4">
        <v>1</v>
      </c>
      <c r="C3" s="4">
        <v>2</v>
      </c>
      <c r="D3" s="53">
        <v>0.999</v>
      </c>
      <c r="E3" s="53">
        <v>0.999</v>
      </c>
      <c r="F3" s="32"/>
      <c r="H3" s="79"/>
      <c r="J3" s="4">
        <v>2</v>
      </c>
      <c r="K3" s="32">
        <f t="shared" ref="K3:K13" si="0">$D3</f>
        <v>0.999</v>
      </c>
      <c r="L3">
        <f t="shared" ref="L3:L13" si="1">$D15</f>
        <v>5.0000000000000001E-4</v>
      </c>
      <c r="M3">
        <f t="shared" ref="M3:M13" si="2">$D27</f>
        <v>5.0000000000000088E-4</v>
      </c>
      <c r="V3" s="4">
        <v>2</v>
      </c>
      <c r="W3" s="32">
        <f t="shared" ref="W3:W13" si="3">$E3</f>
        <v>0.999</v>
      </c>
      <c r="X3">
        <f t="shared" ref="X3:X13" si="4">$E15</f>
        <v>5.0000000000000001E-4</v>
      </c>
      <c r="Y3">
        <f t="shared" ref="Y3:Y13" si="5">$E27</f>
        <v>5.0000000000000088E-4</v>
      </c>
    </row>
    <row r="4" spans="1:25">
      <c r="A4" s="4">
        <v>1</v>
      </c>
      <c r="B4" s="4">
        <v>1</v>
      </c>
      <c r="C4" s="4">
        <v>3</v>
      </c>
      <c r="D4" s="53">
        <v>0.98</v>
      </c>
      <c r="E4" s="53">
        <v>0.98</v>
      </c>
      <c r="F4" s="32"/>
      <c r="H4" s="79"/>
      <c r="J4" s="4">
        <v>3</v>
      </c>
      <c r="K4" s="32">
        <f t="shared" si="0"/>
        <v>0.98</v>
      </c>
      <c r="L4">
        <f t="shared" si="1"/>
        <v>1.4999999999999999E-2</v>
      </c>
      <c r="M4">
        <f t="shared" si="2"/>
        <v>5.0000000000000183E-3</v>
      </c>
      <c r="V4" s="4">
        <v>3</v>
      </c>
      <c r="W4" s="32">
        <f t="shared" si="3"/>
        <v>0.98</v>
      </c>
      <c r="X4">
        <f t="shared" si="4"/>
        <v>1.4999999999999999E-2</v>
      </c>
      <c r="Y4">
        <f t="shared" si="5"/>
        <v>5.0000000000000183E-3</v>
      </c>
    </row>
    <row r="5" spans="1:25">
      <c r="A5" s="4">
        <v>1</v>
      </c>
      <c r="B5" s="4">
        <v>1</v>
      </c>
      <c r="C5" s="4">
        <v>4</v>
      </c>
      <c r="D5" s="53">
        <v>0.7</v>
      </c>
      <c r="E5" s="53">
        <v>0.72</v>
      </c>
      <c r="F5" s="32"/>
      <c r="H5" s="79"/>
      <c r="J5" s="4">
        <v>4</v>
      </c>
      <c r="K5" s="32">
        <f t="shared" si="0"/>
        <v>0.7</v>
      </c>
      <c r="L5">
        <f t="shared" si="1"/>
        <v>0.26</v>
      </c>
      <c r="M5">
        <f t="shared" si="2"/>
        <v>4.0000000000000036E-2</v>
      </c>
      <c r="V5" s="4">
        <v>4</v>
      </c>
      <c r="W5" s="32">
        <f t="shared" si="3"/>
        <v>0.72</v>
      </c>
      <c r="X5">
        <f t="shared" si="4"/>
        <v>0.25</v>
      </c>
      <c r="Y5">
        <f t="shared" si="5"/>
        <v>3.0000000000000027E-2</v>
      </c>
    </row>
    <row r="6" spans="1:25">
      <c r="A6" s="4">
        <v>1</v>
      </c>
      <c r="B6" s="4">
        <v>1</v>
      </c>
      <c r="C6" s="4">
        <v>5</v>
      </c>
      <c r="D6" s="53">
        <v>0.6</v>
      </c>
      <c r="E6" s="53">
        <v>0.71</v>
      </c>
      <c r="F6" s="32"/>
      <c r="H6" s="79"/>
      <c r="J6" s="4">
        <v>5</v>
      </c>
      <c r="K6" s="32">
        <f t="shared" si="0"/>
        <v>0.6</v>
      </c>
      <c r="L6">
        <f t="shared" si="1"/>
        <v>0.28000000000000003</v>
      </c>
      <c r="M6">
        <f t="shared" si="2"/>
        <v>0.12</v>
      </c>
      <c r="V6" s="4">
        <v>5</v>
      </c>
      <c r="W6" s="32">
        <f t="shared" si="3"/>
        <v>0.71</v>
      </c>
      <c r="X6">
        <f t="shared" si="4"/>
        <v>0.25</v>
      </c>
      <c r="Y6">
        <f t="shared" si="5"/>
        <v>4.0000000000000036E-2</v>
      </c>
    </row>
    <row r="7" spans="1:25">
      <c r="A7" s="4">
        <v>1</v>
      </c>
      <c r="B7" s="4">
        <v>1</v>
      </c>
      <c r="C7" s="4">
        <v>6</v>
      </c>
      <c r="D7" s="53">
        <v>0.55000000000000004</v>
      </c>
      <c r="E7" s="53">
        <v>0.75</v>
      </c>
      <c r="F7" s="32"/>
      <c r="H7" s="79"/>
      <c r="J7" s="4">
        <v>6</v>
      </c>
      <c r="K7" s="32">
        <f t="shared" si="0"/>
        <v>0.55000000000000004</v>
      </c>
      <c r="L7">
        <f t="shared" si="1"/>
        <v>0.38</v>
      </c>
      <c r="M7">
        <f t="shared" si="2"/>
        <v>6.9999999999999951E-2</v>
      </c>
      <c r="V7" s="4">
        <v>6</v>
      </c>
      <c r="W7" s="32">
        <f t="shared" si="3"/>
        <v>0.75</v>
      </c>
      <c r="X7">
        <f t="shared" si="4"/>
        <v>0.22</v>
      </c>
      <c r="Y7">
        <f t="shared" si="5"/>
        <v>0.03</v>
      </c>
    </row>
    <row r="8" spans="1:25">
      <c r="A8" s="4">
        <v>1</v>
      </c>
      <c r="B8" s="4">
        <v>1</v>
      </c>
      <c r="C8" s="4">
        <v>7</v>
      </c>
      <c r="D8" s="53">
        <v>0.65</v>
      </c>
      <c r="E8" s="53">
        <v>0.75</v>
      </c>
      <c r="F8" s="32"/>
      <c r="H8" s="79"/>
      <c r="J8" s="4">
        <v>7</v>
      </c>
      <c r="K8" s="32">
        <f t="shared" si="0"/>
        <v>0.65</v>
      </c>
      <c r="L8">
        <f t="shared" si="1"/>
        <v>0.28000000000000003</v>
      </c>
      <c r="M8">
        <f t="shared" si="2"/>
        <v>6.9999999999999951E-2</v>
      </c>
      <c r="V8" s="4">
        <v>7</v>
      </c>
      <c r="W8" s="32">
        <f t="shared" si="3"/>
        <v>0.75</v>
      </c>
      <c r="X8">
        <f t="shared" si="4"/>
        <v>0.22</v>
      </c>
      <c r="Y8">
        <f t="shared" si="5"/>
        <v>0.03</v>
      </c>
    </row>
    <row r="9" spans="1:25">
      <c r="A9" s="4">
        <v>1</v>
      </c>
      <c r="B9" s="4">
        <v>1</v>
      </c>
      <c r="C9" s="4">
        <v>8</v>
      </c>
      <c r="D9" s="53">
        <v>0.67</v>
      </c>
      <c r="E9" s="53">
        <v>0.79</v>
      </c>
      <c r="F9" s="32"/>
      <c r="H9" s="79"/>
      <c r="J9" s="4">
        <v>8</v>
      </c>
      <c r="K9" s="32">
        <f t="shared" si="0"/>
        <v>0.67</v>
      </c>
      <c r="L9">
        <f t="shared" si="1"/>
        <v>0.27</v>
      </c>
      <c r="M9">
        <f t="shared" si="2"/>
        <v>5.9999999999999942E-2</v>
      </c>
      <c r="V9" s="4">
        <v>8</v>
      </c>
      <c r="W9" s="32">
        <f t="shared" si="3"/>
        <v>0.79</v>
      </c>
      <c r="X9">
        <f t="shared" si="4"/>
        <v>0.18</v>
      </c>
      <c r="Y9">
        <f t="shared" si="5"/>
        <v>2.9999999999999971E-2</v>
      </c>
    </row>
    <row r="10" spans="1:25">
      <c r="A10" s="4">
        <v>1</v>
      </c>
      <c r="B10" s="4">
        <v>1</v>
      </c>
      <c r="C10" s="4">
        <v>9</v>
      </c>
      <c r="D10" s="53">
        <v>0.74</v>
      </c>
      <c r="E10" s="53">
        <v>0.85</v>
      </c>
      <c r="F10" s="32"/>
      <c r="H10" s="79"/>
      <c r="J10" s="4">
        <v>9</v>
      </c>
      <c r="K10" s="32">
        <f t="shared" si="0"/>
        <v>0.74</v>
      </c>
      <c r="L10">
        <f t="shared" si="1"/>
        <v>0.2</v>
      </c>
      <c r="M10">
        <f t="shared" si="2"/>
        <v>0.06</v>
      </c>
      <c r="V10" s="4">
        <v>9</v>
      </c>
      <c r="W10" s="32">
        <f t="shared" si="3"/>
        <v>0.85</v>
      </c>
      <c r="X10">
        <f t="shared" si="4"/>
        <v>0.12</v>
      </c>
      <c r="Y10">
        <f t="shared" si="5"/>
        <v>3.0000000000000027E-2</v>
      </c>
    </row>
    <row r="11" spans="1:25">
      <c r="A11" s="4">
        <v>1</v>
      </c>
      <c r="B11" s="4">
        <v>1</v>
      </c>
      <c r="C11" s="4">
        <v>10</v>
      </c>
      <c r="D11" s="53">
        <v>0.77</v>
      </c>
      <c r="E11" s="53">
        <v>0.86</v>
      </c>
      <c r="F11" s="32"/>
      <c r="H11" s="79"/>
      <c r="J11" s="4">
        <v>10</v>
      </c>
      <c r="K11" s="32">
        <f t="shared" si="0"/>
        <v>0.77</v>
      </c>
      <c r="L11">
        <f t="shared" si="1"/>
        <v>0.17</v>
      </c>
      <c r="M11">
        <f t="shared" si="2"/>
        <v>5.999999999999997E-2</v>
      </c>
      <c r="V11" s="4">
        <v>10</v>
      </c>
      <c r="W11" s="32">
        <f t="shared" si="3"/>
        <v>0.86</v>
      </c>
      <c r="X11">
        <f t="shared" si="4"/>
        <v>0.11</v>
      </c>
      <c r="Y11">
        <f t="shared" si="5"/>
        <v>3.0000000000000013E-2</v>
      </c>
    </row>
    <row r="12" spans="1:25">
      <c r="A12" s="4">
        <v>1</v>
      </c>
      <c r="B12" s="4">
        <v>1</v>
      </c>
      <c r="C12" s="4">
        <v>11</v>
      </c>
      <c r="D12" s="53">
        <v>0.87</v>
      </c>
      <c r="E12" s="53">
        <v>0.92</v>
      </c>
      <c r="F12" s="32"/>
      <c r="H12" s="79"/>
      <c r="J12" s="4">
        <v>11</v>
      </c>
      <c r="K12" s="32">
        <f t="shared" si="0"/>
        <v>0.87</v>
      </c>
      <c r="L12">
        <f t="shared" si="1"/>
        <v>0.08</v>
      </c>
      <c r="M12">
        <f t="shared" si="2"/>
        <v>0.05</v>
      </c>
      <c r="V12" s="4">
        <v>11</v>
      </c>
      <c r="W12" s="32">
        <f t="shared" si="3"/>
        <v>0.92</v>
      </c>
      <c r="X12">
        <f t="shared" si="4"/>
        <v>0.05</v>
      </c>
      <c r="Y12">
        <f t="shared" si="5"/>
        <v>2.9999999999999957E-2</v>
      </c>
    </row>
    <row r="13" spans="1:25">
      <c r="A13" s="4">
        <v>1</v>
      </c>
      <c r="B13" s="4">
        <v>1</v>
      </c>
      <c r="C13" s="4">
        <v>12</v>
      </c>
      <c r="D13" s="53">
        <v>0.96</v>
      </c>
      <c r="E13" s="53">
        <v>0.96</v>
      </c>
      <c r="F13" s="32"/>
      <c r="H13" s="79"/>
      <c r="J13" s="4">
        <v>12</v>
      </c>
      <c r="K13" s="32">
        <f t="shared" si="0"/>
        <v>0.96</v>
      </c>
      <c r="L13">
        <f t="shared" si="1"/>
        <v>3.5000000000000003E-2</v>
      </c>
      <c r="M13">
        <f t="shared" si="2"/>
        <v>5.0000000000000322E-3</v>
      </c>
      <c r="V13" s="4">
        <v>12</v>
      </c>
      <c r="W13" s="32">
        <f t="shared" si="3"/>
        <v>0.96</v>
      </c>
      <c r="X13">
        <f t="shared" si="4"/>
        <v>1.4999999999999999E-2</v>
      </c>
      <c r="Y13">
        <f t="shared" si="5"/>
        <v>2.5000000000000036E-2</v>
      </c>
    </row>
    <row r="14" spans="1:25">
      <c r="A14" s="4">
        <v>1</v>
      </c>
      <c r="B14" s="4">
        <v>2</v>
      </c>
      <c r="C14" s="4">
        <v>1</v>
      </c>
      <c r="D14" s="53">
        <v>5.0000000000000001E-4</v>
      </c>
      <c r="E14" s="53">
        <v>5.0000000000000001E-4</v>
      </c>
      <c r="F14" s="32"/>
      <c r="H14" s="79"/>
    </row>
    <row r="15" spans="1:25">
      <c r="A15" s="4">
        <v>1</v>
      </c>
      <c r="B15" s="4">
        <v>2</v>
      </c>
      <c r="C15" s="4">
        <v>2</v>
      </c>
      <c r="D15" s="53">
        <v>5.0000000000000001E-4</v>
      </c>
      <c r="E15" s="53">
        <v>5.0000000000000001E-4</v>
      </c>
      <c r="F15" s="32"/>
      <c r="H15" s="79"/>
    </row>
    <row r="16" spans="1:25">
      <c r="A16" s="4">
        <v>1</v>
      </c>
      <c r="B16" s="4">
        <v>2</v>
      </c>
      <c r="C16" s="4">
        <v>3</v>
      </c>
      <c r="D16" s="53">
        <v>1.4999999999999999E-2</v>
      </c>
      <c r="E16" s="53">
        <v>1.4999999999999999E-2</v>
      </c>
      <c r="F16" s="32"/>
      <c r="H16" s="79"/>
      <c r="J16" s="15" t="s">
        <v>0</v>
      </c>
      <c r="K16" s="15" t="s">
        <v>208</v>
      </c>
      <c r="L16" t="s">
        <v>209</v>
      </c>
      <c r="M16" t="s">
        <v>210</v>
      </c>
      <c r="V16" s="15" t="s">
        <v>0</v>
      </c>
      <c r="W16" s="15" t="s">
        <v>208</v>
      </c>
      <c r="X16" t="s">
        <v>209</v>
      </c>
      <c r="Y16" t="s">
        <v>210</v>
      </c>
    </row>
    <row r="17" spans="1:25">
      <c r="A17" s="4">
        <v>1</v>
      </c>
      <c r="B17" s="4">
        <v>2</v>
      </c>
      <c r="C17" s="4">
        <v>4</v>
      </c>
      <c r="D17" s="53">
        <v>0.26</v>
      </c>
      <c r="E17" s="53">
        <v>0.25</v>
      </c>
      <c r="F17" s="32"/>
      <c r="H17" s="79"/>
      <c r="J17" s="4">
        <v>1</v>
      </c>
      <c r="K17" s="32">
        <f t="shared" ref="K17:K28" si="6">D38</f>
        <v>0.998</v>
      </c>
      <c r="L17">
        <f t="shared" ref="L17:L28" si="7">D50</f>
        <v>1E-3</v>
      </c>
      <c r="M17">
        <f t="shared" ref="M17:M28" si="8">D62</f>
        <v>1.0000000000000018E-3</v>
      </c>
      <c r="V17" s="4">
        <v>1</v>
      </c>
      <c r="W17" s="32">
        <f>E38</f>
        <v>0.998</v>
      </c>
      <c r="X17">
        <f>E50</f>
        <v>1E-3</v>
      </c>
      <c r="Y17">
        <f>E62</f>
        <v>1.0000000000000018E-3</v>
      </c>
    </row>
    <row r="18" spans="1:25">
      <c r="A18" s="4">
        <v>1</v>
      </c>
      <c r="B18" s="4">
        <v>2</v>
      </c>
      <c r="C18" s="4">
        <v>5</v>
      </c>
      <c r="D18" s="53">
        <v>0.28000000000000003</v>
      </c>
      <c r="E18" s="53">
        <v>0.25</v>
      </c>
      <c r="F18" s="32"/>
      <c r="H18" s="79"/>
      <c r="J18" s="4">
        <v>2</v>
      </c>
      <c r="K18" s="32">
        <f t="shared" si="6"/>
        <v>0.998</v>
      </c>
      <c r="L18">
        <f t="shared" si="7"/>
        <v>1E-3</v>
      </c>
      <c r="M18">
        <f t="shared" si="8"/>
        <v>1.0000000000000018E-3</v>
      </c>
      <c r="V18" s="4">
        <v>2</v>
      </c>
      <c r="W18" s="32">
        <f t="shared" ref="W18:W28" si="9">E39</f>
        <v>0.998</v>
      </c>
      <c r="X18">
        <f t="shared" ref="X18:X28" si="10">E51</f>
        <v>1E-3</v>
      </c>
      <c r="Y18">
        <f t="shared" ref="Y18:Y28" si="11">E63</f>
        <v>1.0000000000000018E-3</v>
      </c>
    </row>
    <row r="19" spans="1:25">
      <c r="A19" s="4">
        <v>1</v>
      </c>
      <c r="B19" s="4">
        <v>2</v>
      </c>
      <c r="C19" s="4">
        <v>6</v>
      </c>
      <c r="D19" s="53">
        <v>0.38</v>
      </c>
      <c r="E19" s="53">
        <v>0.22</v>
      </c>
      <c r="F19" s="32"/>
      <c r="H19" s="79"/>
      <c r="J19" s="4">
        <v>3</v>
      </c>
      <c r="K19" s="32">
        <f t="shared" si="6"/>
        <v>0.97499999999999998</v>
      </c>
      <c r="L19">
        <f t="shared" si="7"/>
        <v>1.4999999999999999E-2</v>
      </c>
      <c r="M19">
        <f t="shared" si="8"/>
        <v>1.0000000000000023E-2</v>
      </c>
      <c r="V19" s="4">
        <v>3</v>
      </c>
      <c r="W19" s="32">
        <f t="shared" si="9"/>
        <v>0.97499999999999998</v>
      </c>
      <c r="X19">
        <f t="shared" si="10"/>
        <v>1.4999999999999999E-2</v>
      </c>
      <c r="Y19">
        <f t="shared" si="11"/>
        <v>1.0000000000000023E-2</v>
      </c>
    </row>
    <row r="20" spans="1:25">
      <c r="A20" s="4">
        <v>1</v>
      </c>
      <c r="B20" s="4">
        <v>2</v>
      </c>
      <c r="C20" s="4">
        <v>7</v>
      </c>
      <c r="D20" s="53">
        <v>0.28000000000000003</v>
      </c>
      <c r="E20" s="53">
        <v>0.22</v>
      </c>
      <c r="F20" s="32"/>
      <c r="H20" s="79"/>
      <c r="J20" s="4">
        <v>4</v>
      </c>
      <c r="K20" s="32">
        <f t="shared" si="6"/>
        <v>0.68</v>
      </c>
      <c r="L20">
        <f t="shared" si="7"/>
        <v>0.26</v>
      </c>
      <c r="M20">
        <f t="shared" si="8"/>
        <v>5.9999999999999942E-2</v>
      </c>
      <c r="V20" s="4">
        <v>4</v>
      </c>
      <c r="W20" s="32">
        <f t="shared" si="9"/>
        <v>0.68</v>
      </c>
      <c r="X20">
        <f t="shared" si="10"/>
        <v>0.26</v>
      </c>
      <c r="Y20">
        <f t="shared" si="11"/>
        <v>5.9999999999999942E-2</v>
      </c>
    </row>
    <row r="21" spans="1:25">
      <c r="A21" s="4">
        <v>1</v>
      </c>
      <c r="B21" s="4">
        <v>2</v>
      </c>
      <c r="C21" s="4">
        <v>8</v>
      </c>
      <c r="D21" s="53">
        <v>0.27</v>
      </c>
      <c r="E21" s="53">
        <v>0.18</v>
      </c>
      <c r="F21" s="32"/>
      <c r="H21" s="79"/>
      <c r="J21" s="4">
        <v>5</v>
      </c>
      <c r="K21" s="32">
        <f t="shared" si="6"/>
        <v>0.52</v>
      </c>
      <c r="L21">
        <f t="shared" si="7"/>
        <v>0.36</v>
      </c>
      <c r="M21">
        <f t="shared" si="8"/>
        <v>0.12</v>
      </c>
      <c r="V21" s="4">
        <v>5</v>
      </c>
      <c r="W21" s="32">
        <f t="shared" si="9"/>
        <v>0.64</v>
      </c>
      <c r="X21">
        <f t="shared" si="10"/>
        <v>0.33</v>
      </c>
      <c r="Y21">
        <f t="shared" si="11"/>
        <v>2.9999999999999971E-2</v>
      </c>
    </row>
    <row r="22" spans="1:25">
      <c r="A22" s="4">
        <v>1</v>
      </c>
      <c r="B22" s="4">
        <v>2</v>
      </c>
      <c r="C22" s="4">
        <v>9</v>
      </c>
      <c r="D22" s="53">
        <v>0.2</v>
      </c>
      <c r="E22" s="53">
        <v>0.12</v>
      </c>
      <c r="F22" s="32"/>
      <c r="H22" s="79"/>
      <c r="J22" s="4">
        <v>6</v>
      </c>
      <c r="K22" s="32">
        <f t="shared" si="6"/>
        <v>0.55000000000000004</v>
      </c>
      <c r="L22">
        <f t="shared" si="7"/>
        <v>0.38</v>
      </c>
      <c r="M22">
        <f t="shared" si="8"/>
        <v>6.9999999999999951E-2</v>
      </c>
      <c r="V22" s="4">
        <v>6</v>
      </c>
      <c r="W22" s="32">
        <f t="shared" si="9"/>
        <v>0.75</v>
      </c>
      <c r="X22">
        <f t="shared" si="10"/>
        <v>0.22</v>
      </c>
      <c r="Y22">
        <f t="shared" si="11"/>
        <v>0.03</v>
      </c>
    </row>
    <row r="23" spans="1:25">
      <c r="A23" s="4">
        <v>1</v>
      </c>
      <c r="B23" s="4">
        <v>2</v>
      </c>
      <c r="C23" s="4">
        <v>10</v>
      </c>
      <c r="D23" s="53">
        <v>0.17</v>
      </c>
      <c r="E23" s="53">
        <v>0.11</v>
      </c>
      <c r="F23" s="32"/>
      <c r="H23" s="79"/>
      <c r="J23" s="4">
        <v>7</v>
      </c>
      <c r="K23" s="32">
        <f t="shared" si="6"/>
        <v>0.64</v>
      </c>
      <c r="L23">
        <f t="shared" si="7"/>
        <v>0.3</v>
      </c>
      <c r="M23">
        <f t="shared" si="8"/>
        <v>0.06</v>
      </c>
      <c r="V23" s="4">
        <v>7</v>
      </c>
      <c r="W23" s="32">
        <f t="shared" si="9"/>
        <v>0.75</v>
      </c>
      <c r="X23">
        <f t="shared" si="10"/>
        <v>0.22</v>
      </c>
      <c r="Y23">
        <f t="shared" si="11"/>
        <v>0.03</v>
      </c>
    </row>
    <row r="24" spans="1:25">
      <c r="A24" s="4">
        <v>1</v>
      </c>
      <c r="B24" s="4">
        <v>2</v>
      </c>
      <c r="C24" s="4">
        <v>11</v>
      </c>
      <c r="D24" s="53">
        <v>0.08</v>
      </c>
      <c r="E24" s="53">
        <v>0.05</v>
      </c>
      <c r="F24" s="32"/>
      <c r="H24" s="79"/>
      <c r="J24" s="4">
        <v>8</v>
      </c>
      <c r="K24" s="32">
        <f t="shared" si="6"/>
        <v>0.7</v>
      </c>
      <c r="L24">
        <f t="shared" si="7"/>
        <v>0.24</v>
      </c>
      <c r="M24">
        <f t="shared" si="8"/>
        <v>6.0000000000000053E-2</v>
      </c>
      <c r="V24" s="4">
        <v>8</v>
      </c>
      <c r="W24" s="32">
        <f t="shared" si="9"/>
        <v>0.82</v>
      </c>
      <c r="X24">
        <f t="shared" si="10"/>
        <v>0.15</v>
      </c>
      <c r="Y24">
        <f t="shared" si="11"/>
        <v>3.0000000000000054E-2</v>
      </c>
    </row>
    <row r="25" spans="1:25">
      <c r="A25" s="4">
        <v>1</v>
      </c>
      <c r="B25" s="4">
        <v>2</v>
      </c>
      <c r="C25" s="4">
        <v>12</v>
      </c>
      <c r="D25" s="53">
        <v>3.5000000000000003E-2</v>
      </c>
      <c r="E25" s="53">
        <v>1.4999999999999999E-2</v>
      </c>
      <c r="F25" s="32"/>
      <c r="H25" s="79"/>
      <c r="J25" s="4">
        <v>9</v>
      </c>
      <c r="K25" s="32">
        <f t="shared" si="6"/>
        <v>0.77</v>
      </c>
      <c r="L25">
        <f t="shared" si="7"/>
        <v>0.17</v>
      </c>
      <c r="M25">
        <f t="shared" si="8"/>
        <v>5.999999999999997E-2</v>
      </c>
      <c r="V25" s="4">
        <v>9</v>
      </c>
      <c r="W25" s="32">
        <f t="shared" si="9"/>
        <v>0.86</v>
      </c>
      <c r="X25">
        <f t="shared" si="10"/>
        <v>0.11</v>
      </c>
      <c r="Y25">
        <f t="shared" si="11"/>
        <v>3.0000000000000013E-2</v>
      </c>
    </row>
    <row r="26" spans="1:25">
      <c r="A26" s="4">
        <v>1</v>
      </c>
      <c r="B26" s="4">
        <v>3</v>
      </c>
      <c r="C26" s="4">
        <v>1</v>
      </c>
      <c r="D26" s="53">
        <f t="shared" ref="D26:E37" si="12">1-D2-D14</f>
        <v>5.0000000000000088E-4</v>
      </c>
      <c r="E26" s="53">
        <f t="shared" si="12"/>
        <v>5.0000000000000088E-4</v>
      </c>
      <c r="F26" s="32"/>
      <c r="H26" s="79"/>
      <c r="J26" s="4">
        <v>10</v>
      </c>
      <c r="K26" s="32">
        <f t="shared" si="6"/>
        <v>0.79</v>
      </c>
      <c r="L26">
        <f t="shared" si="7"/>
        <v>0.16</v>
      </c>
      <c r="M26">
        <f t="shared" si="8"/>
        <v>4.9999999999999961E-2</v>
      </c>
      <c r="V26" s="4">
        <v>10</v>
      </c>
      <c r="W26" s="32">
        <f t="shared" si="9"/>
        <v>0.87</v>
      </c>
      <c r="X26">
        <f t="shared" si="10"/>
        <v>0.1</v>
      </c>
      <c r="Y26">
        <f t="shared" si="11"/>
        <v>0.03</v>
      </c>
    </row>
    <row r="27" spans="1:25">
      <c r="A27" s="4">
        <v>1</v>
      </c>
      <c r="B27" s="4">
        <v>3</v>
      </c>
      <c r="C27" s="4">
        <v>2</v>
      </c>
      <c r="D27" s="53">
        <f t="shared" si="12"/>
        <v>5.0000000000000088E-4</v>
      </c>
      <c r="E27" s="53">
        <f t="shared" si="12"/>
        <v>5.0000000000000088E-4</v>
      </c>
      <c r="F27" s="32"/>
      <c r="H27" s="79"/>
      <c r="J27" s="4">
        <v>11</v>
      </c>
      <c r="K27" s="32">
        <f t="shared" si="6"/>
        <v>0.84</v>
      </c>
      <c r="L27">
        <f t="shared" si="7"/>
        <v>0.13</v>
      </c>
      <c r="M27">
        <f t="shared" si="8"/>
        <v>3.0000000000000027E-2</v>
      </c>
      <c r="V27" s="4">
        <v>11</v>
      </c>
      <c r="W27" s="32">
        <f t="shared" si="9"/>
        <v>0.91</v>
      </c>
      <c r="X27">
        <f t="shared" si="10"/>
        <v>7.0000000000000007E-2</v>
      </c>
      <c r="Y27">
        <f t="shared" si="11"/>
        <v>1.9999999999999962E-2</v>
      </c>
    </row>
    <row r="28" spans="1:25">
      <c r="A28" s="4">
        <v>1</v>
      </c>
      <c r="B28" s="4">
        <v>3</v>
      </c>
      <c r="C28" s="4">
        <v>3</v>
      </c>
      <c r="D28" s="53">
        <f t="shared" si="12"/>
        <v>5.0000000000000183E-3</v>
      </c>
      <c r="E28" s="53">
        <f t="shared" si="12"/>
        <v>5.0000000000000183E-3</v>
      </c>
      <c r="F28" s="32"/>
      <c r="H28" s="79"/>
      <c r="J28" s="4">
        <v>12</v>
      </c>
      <c r="K28" s="32">
        <f t="shared" si="6"/>
        <v>0.94</v>
      </c>
      <c r="L28">
        <f t="shared" si="7"/>
        <v>4.4999999999999998E-2</v>
      </c>
      <c r="M28">
        <f t="shared" si="8"/>
        <v>1.5000000000000055E-2</v>
      </c>
      <c r="V28" s="4">
        <v>12</v>
      </c>
      <c r="W28" s="32">
        <f t="shared" si="9"/>
        <v>0.97499999999999998</v>
      </c>
      <c r="X28">
        <f t="shared" si="10"/>
        <v>1.4999999999999999E-2</v>
      </c>
      <c r="Y28">
        <f t="shared" si="11"/>
        <v>1.0000000000000023E-2</v>
      </c>
    </row>
    <row r="29" spans="1:25">
      <c r="A29" s="4">
        <v>1</v>
      </c>
      <c r="B29" s="4">
        <v>3</v>
      </c>
      <c r="C29" s="4">
        <v>4</v>
      </c>
      <c r="D29" s="53">
        <f t="shared" si="12"/>
        <v>4.0000000000000036E-2</v>
      </c>
      <c r="E29" s="53">
        <f t="shared" si="12"/>
        <v>3.0000000000000027E-2</v>
      </c>
      <c r="F29" s="32"/>
      <c r="H29" s="79"/>
    </row>
    <row r="30" spans="1:25">
      <c r="A30" s="4">
        <v>1</v>
      </c>
      <c r="B30" s="4">
        <v>3</v>
      </c>
      <c r="C30" s="4">
        <v>5</v>
      </c>
      <c r="D30" s="53">
        <f t="shared" si="12"/>
        <v>0.12</v>
      </c>
      <c r="E30" s="53">
        <f t="shared" si="12"/>
        <v>4.0000000000000036E-2</v>
      </c>
      <c r="F30" s="32"/>
      <c r="H30" s="79"/>
    </row>
    <row r="31" spans="1:25">
      <c r="A31" s="4">
        <v>1</v>
      </c>
      <c r="B31" s="4">
        <v>3</v>
      </c>
      <c r="C31" s="4">
        <v>6</v>
      </c>
      <c r="D31" s="53">
        <f t="shared" si="12"/>
        <v>6.9999999999999951E-2</v>
      </c>
      <c r="E31" s="53">
        <f t="shared" si="12"/>
        <v>0.03</v>
      </c>
      <c r="F31" s="32"/>
      <c r="H31" s="79"/>
    </row>
    <row r="32" spans="1:25">
      <c r="A32" s="4">
        <v>1</v>
      </c>
      <c r="B32" s="4">
        <v>3</v>
      </c>
      <c r="C32" s="4">
        <v>7</v>
      </c>
      <c r="D32" s="53">
        <f t="shared" si="12"/>
        <v>6.9999999999999951E-2</v>
      </c>
      <c r="E32" s="53">
        <f t="shared" si="12"/>
        <v>0.03</v>
      </c>
      <c r="F32" s="32"/>
      <c r="H32" s="79"/>
    </row>
    <row r="33" spans="1:8">
      <c r="A33" s="4">
        <v>1</v>
      </c>
      <c r="B33" s="4">
        <v>3</v>
      </c>
      <c r="C33" s="4">
        <v>8</v>
      </c>
      <c r="D33" s="53">
        <f t="shared" si="12"/>
        <v>5.9999999999999942E-2</v>
      </c>
      <c r="E33" s="53">
        <f t="shared" si="12"/>
        <v>2.9999999999999971E-2</v>
      </c>
      <c r="F33" s="32"/>
      <c r="H33" s="79"/>
    </row>
    <row r="34" spans="1:8">
      <c r="A34" s="4">
        <v>1</v>
      </c>
      <c r="B34" s="4">
        <v>3</v>
      </c>
      <c r="C34" s="4">
        <v>9</v>
      </c>
      <c r="D34" s="53">
        <f t="shared" si="12"/>
        <v>0.06</v>
      </c>
      <c r="E34" s="53">
        <f t="shared" si="12"/>
        <v>3.0000000000000027E-2</v>
      </c>
      <c r="F34" s="32"/>
      <c r="H34" s="79"/>
    </row>
    <row r="35" spans="1:8">
      <c r="A35" s="4">
        <v>1</v>
      </c>
      <c r="B35" s="4">
        <v>3</v>
      </c>
      <c r="C35" s="4">
        <v>10</v>
      </c>
      <c r="D35" s="53">
        <f t="shared" si="12"/>
        <v>5.999999999999997E-2</v>
      </c>
      <c r="E35" s="53">
        <f t="shared" si="12"/>
        <v>3.0000000000000013E-2</v>
      </c>
      <c r="F35" s="32"/>
      <c r="H35" s="79"/>
    </row>
    <row r="36" spans="1:8">
      <c r="A36" s="4">
        <v>1</v>
      </c>
      <c r="B36" s="4">
        <v>3</v>
      </c>
      <c r="C36" s="4">
        <v>11</v>
      </c>
      <c r="D36" s="53">
        <f t="shared" si="12"/>
        <v>0.05</v>
      </c>
      <c r="E36" s="53">
        <f t="shared" si="12"/>
        <v>2.9999999999999957E-2</v>
      </c>
      <c r="F36" s="32"/>
      <c r="H36" s="79"/>
    </row>
    <row r="37" spans="1:8">
      <c r="A37" s="4">
        <v>1</v>
      </c>
      <c r="B37" s="4">
        <v>3</v>
      </c>
      <c r="C37" s="4">
        <v>12</v>
      </c>
      <c r="D37" s="53">
        <f t="shared" si="12"/>
        <v>5.0000000000000322E-3</v>
      </c>
      <c r="E37" s="53">
        <f t="shared" si="12"/>
        <v>2.5000000000000036E-2</v>
      </c>
      <c r="F37" s="32"/>
      <c r="H37" s="79"/>
    </row>
    <row r="38" spans="1:8">
      <c r="A38" s="4">
        <v>0</v>
      </c>
      <c r="B38" s="4">
        <v>1</v>
      </c>
      <c r="C38" s="4">
        <v>1</v>
      </c>
      <c r="D38" s="53">
        <v>0.998</v>
      </c>
      <c r="E38" s="53">
        <v>0.998</v>
      </c>
      <c r="F38" s="7"/>
      <c r="G38" s="7"/>
      <c r="H38" s="79"/>
    </row>
    <row r="39" spans="1:8">
      <c r="A39" s="4">
        <v>0</v>
      </c>
      <c r="B39" s="4">
        <v>1</v>
      </c>
      <c r="C39" s="4">
        <v>2</v>
      </c>
      <c r="D39" s="53">
        <v>0.998</v>
      </c>
      <c r="E39" s="53">
        <v>0.998</v>
      </c>
      <c r="F39" s="7"/>
      <c r="G39" s="7"/>
      <c r="H39" s="79"/>
    </row>
    <row r="40" spans="1:8">
      <c r="A40" s="4">
        <v>0</v>
      </c>
      <c r="B40" s="4">
        <v>1</v>
      </c>
      <c r="C40" s="4">
        <v>3</v>
      </c>
      <c r="D40" s="53">
        <v>0.97499999999999998</v>
      </c>
      <c r="E40" s="53">
        <v>0.97499999999999998</v>
      </c>
      <c r="F40" s="7"/>
      <c r="G40" s="7"/>
      <c r="H40" s="79"/>
    </row>
    <row r="41" spans="1:8">
      <c r="A41" s="4">
        <v>0</v>
      </c>
      <c r="B41" s="4">
        <v>1</v>
      </c>
      <c r="C41" s="4">
        <v>4</v>
      </c>
      <c r="D41" s="53">
        <v>0.68</v>
      </c>
      <c r="E41" s="53">
        <v>0.68</v>
      </c>
      <c r="F41" s="7"/>
      <c r="G41" s="7"/>
      <c r="H41" s="79"/>
    </row>
    <row r="42" spans="1:8">
      <c r="A42" s="4">
        <v>0</v>
      </c>
      <c r="B42" s="4">
        <v>1</v>
      </c>
      <c r="C42" s="4">
        <v>5</v>
      </c>
      <c r="D42" s="53">
        <v>0.52</v>
      </c>
      <c r="E42" s="53">
        <v>0.64</v>
      </c>
      <c r="F42" s="7"/>
      <c r="G42" s="7"/>
      <c r="H42" s="79"/>
    </row>
    <row r="43" spans="1:8">
      <c r="A43" s="4">
        <v>0</v>
      </c>
      <c r="B43" s="4">
        <v>1</v>
      </c>
      <c r="C43" s="4">
        <v>6</v>
      </c>
      <c r="D43" s="53">
        <v>0.55000000000000004</v>
      </c>
      <c r="E43" s="53">
        <v>0.75</v>
      </c>
      <c r="F43" s="7"/>
      <c r="G43" s="7"/>
      <c r="H43" s="79"/>
    </row>
    <row r="44" spans="1:8">
      <c r="A44" s="4">
        <v>0</v>
      </c>
      <c r="B44" s="4">
        <v>1</v>
      </c>
      <c r="C44" s="4">
        <v>7</v>
      </c>
      <c r="D44" s="53">
        <v>0.64</v>
      </c>
      <c r="E44" s="53">
        <v>0.75</v>
      </c>
      <c r="F44" s="7"/>
      <c r="G44" s="7"/>
      <c r="H44" s="79"/>
    </row>
    <row r="45" spans="1:8">
      <c r="A45" s="4">
        <v>0</v>
      </c>
      <c r="B45" s="4">
        <v>1</v>
      </c>
      <c r="C45" s="4">
        <v>8</v>
      </c>
      <c r="D45" s="53">
        <v>0.7</v>
      </c>
      <c r="E45" s="53">
        <v>0.82</v>
      </c>
      <c r="F45" s="7"/>
      <c r="G45" s="7"/>
      <c r="H45" s="79"/>
    </row>
    <row r="46" spans="1:8">
      <c r="A46" s="4">
        <v>0</v>
      </c>
      <c r="B46" s="4">
        <v>1</v>
      </c>
      <c r="C46" s="4">
        <v>9</v>
      </c>
      <c r="D46" s="53">
        <v>0.77</v>
      </c>
      <c r="E46" s="53">
        <v>0.86</v>
      </c>
      <c r="F46" s="7"/>
      <c r="G46" s="7"/>
      <c r="H46" s="79"/>
    </row>
    <row r="47" spans="1:8">
      <c r="A47" s="4">
        <v>0</v>
      </c>
      <c r="B47" s="4">
        <v>1</v>
      </c>
      <c r="C47" s="4">
        <v>10</v>
      </c>
      <c r="D47" s="53">
        <v>0.79</v>
      </c>
      <c r="E47" s="53">
        <v>0.87</v>
      </c>
      <c r="F47" s="7"/>
      <c r="G47" s="7"/>
      <c r="H47" s="79"/>
    </row>
    <row r="48" spans="1:8">
      <c r="A48" s="4">
        <v>0</v>
      </c>
      <c r="B48" s="4">
        <v>1</v>
      </c>
      <c r="C48" s="4">
        <v>11</v>
      </c>
      <c r="D48" s="53">
        <v>0.84</v>
      </c>
      <c r="E48" s="53">
        <v>0.91</v>
      </c>
      <c r="F48" s="7"/>
      <c r="G48" s="7"/>
      <c r="H48" s="79"/>
    </row>
    <row r="49" spans="1:8">
      <c r="A49" s="4">
        <v>0</v>
      </c>
      <c r="B49" s="4">
        <v>1</v>
      </c>
      <c r="C49" s="4">
        <v>12</v>
      </c>
      <c r="D49" s="53">
        <v>0.94</v>
      </c>
      <c r="E49" s="53">
        <v>0.97499999999999998</v>
      </c>
      <c r="F49" s="7"/>
      <c r="G49" s="7"/>
      <c r="H49" s="79"/>
    </row>
    <row r="50" spans="1:8">
      <c r="A50" s="4">
        <v>0</v>
      </c>
      <c r="B50" s="4">
        <v>2</v>
      </c>
      <c r="C50" s="4">
        <v>1</v>
      </c>
      <c r="D50" s="53">
        <v>1E-3</v>
      </c>
      <c r="E50" s="53">
        <v>1E-3</v>
      </c>
      <c r="F50" s="7"/>
      <c r="G50" s="7"/>
      <c r="H50" s="79"/>
    </row>
    <row r="51" spans="1:8">
      <c r="A51" s="4">
        <v>0</v>
      </c>
      <c r="B51" s="4">
        <v>2</v>
      </c>
      <c r="C51" s="4">
        <v>2</v>
      </c>
      <c r="D51" s="53">
        <v>1E-3</v>
      </c>
      <c r="E51" s="53">
        <v>1E-3</v>
      </c>
      <c r="F51" s="7"/>
      <c r="G51" s="7"/>
      <c r="H51" s="79"/>
    </row>
    <row r="52" spans="1:8">
      <c r="A52" s="4">
        <v>0</v>
      </c>
      <c r="B52" s="4">
        <v>2</v>
      </c>
      <c r="C52" s="4">
        <v>3</v>
      </c>
      <c r="D52" s="53">
        <v>1.4999999999999999E-2</v>
      </c>
      <c r="E52" s="53">
        <v>1.4999999999999999E-2</v>
      </c>
      <c r="F52" s="7"/>
      <c r="G52" s="7"/>
      <c r="H52" s="79"/>
    </row>
    <row r="53" spans="1:8">
      <c r="A53" s="4">
        <v>0</v>
      </c>
      <c r="B53" s="4">
        <v>2</v>
      </c>
      <c r="C53" s="4">
        <v>4</v>
      </c>
      <c r="D53" s="53">
        <v>0.26</v>
      </c>
      <c r="E53" s="53">
        <v>0.26</v>
      </c>
      <c r="F53" s="7"/>
      <c r="G53" s="7"/>
      <c r="H53" s="79"/>
    </row>
    <row r="54" spans="1:8">
      <c r="A54" s="4">
        <v>0</v>
      </c>
      <c r="B54" s="4">
        <v>2</v>
      </c>
      <c r="C54" s="4">
        <v>5</v>
      </c>
      <c r="D54" s="53">
        <v>0.36</v>
      </c>
      <c r="E54" s="53">
        <v>0.33</v>
      </c>
      <c r="F54" s="7"/>
      <c r="G54" s="7"/>
      <c r="H54" s="79"/>
    </row>
    <row r="55" spans="1:8">
      <c r="A55" s="4">
        <v>0</v>
      </c>
      <c r="B55" s="4">
        <v>2</v>
      </c>
      <c r="C55" s="4">
        <v>6</v>
      </c>
      <c r="D55" s="53">
        <v>0.38</v>
      </c>
      <c r="E55" s="53">
        <v>0.22</v>
      </c>
      <c r="F55" s="7"/>
      <c r="G55" s="7"/>
      <c r="H55" s="79"/>
    </row>
    <row r="56" spans="1:8">
      <c r="A56" s="4">
        <v>0</v>
      </c>
      <c r="B56" s="4">
        <v>2</v>
      </c>
      <c r="C56" s="4">
        <v>7</v>
      </c>
      <c r="D56" s="53">
        <v>0.3</v>
      </c>
      <c r="E56" s="53">
        <v>0.22</v>
      </c>
      <c r="F56" s="7"/>
      <c r="G56" s="7"/>
      <c r="H56" s="79"/>
    </row>
    <row r="57" spans="1:8">
      <c r="A57" s="4">
        <v>0</v>
      </c>
      <c r="B57" s="4">
        <v>2</v>
      </c>
      <c r="C57" s="4">
        <v>8</v>
      </c>
      <c r="D57" s="53">
        <v>0.24</v>
      </c>
      <c r="E57" s="53">
        <v>0.15</v>
      </c>
      <c r="F57" s="7"/>
      <c r="G57" s="7"/>
      <c r="H57" s="79"/>
    </row>
    <row r="58" spans="1:8">
      <c r="A58" s="4">
        <v>0</v>
      </c>
      <c r="B58" s="4">
        <v>2</v>
      </c>
      <c r="C58" s="4">
        <v>9</v>
      </c>
      <c r="D58" s="53">
        <v>0.17</v>
      </c>
      <c r="E58" s="53">
        <v>0.11</v>
      </c>
      <c r="F58" s="7"/>
      <c r="G58" s="7"/>
      <c r="H58" s="79"/>
    </row>
    <row r="59" spans="1:8">
      <c r="A59" s="4">
        <v>0</v>
      </c>
      <c r="B59" s="4">
        <v>2</v>
      </c>
      <c r="C59" s="4">
        <v>10</v>
      </c>
      <c r="D59" s="53">
        <v>0.16</v>
      </c>
      <c r="E59" s="53">
        <v>0.1</v>
      </c>
      <c r="F59" s="7"/>
      <c r="G59" s="7"/>
      <c r="H59" s="79"/>
    </row>
    <row r="60" spans="1:8">
      <c r="A60" s="4">
        <v>0</v>
      </c>
      <c r="B60" s="4">
        <v>2</v>
      </c>
      <c r="C60" s="4">
        <v>11</v>
      </c>
      <c r="D60" s="53">
        <v>0.13</v>
      </c>
      <c r="E60" s="53">
        <v>7.0000000000000007E-2</v>
      </c>
      <c r="F60" s="7"/>
      <c r="G60" s="7"/>
      <c r="H60" s="79"/>
    </row>
    <row r="61" spans="1:8">
      <c r="A61" s="4">
        <v>0</v>
      </c>
      <c r="B61" s="4">
        <v>2</v>
      </c>
      <c r="C61" s="4">
        <v>12</v>
      </c>
      <c r="D61" s="53">
        <v>4.4999999999999998E-2</v>
      </c>
      <c r="E61" s="53">
        <v>1.4999999999999999E-2</v>
      </c>
      <c r="F61" s="7"/>
      <c r="G61" s="7"/>
      <c r="H61" s="79"/>
    </row>
    <row r="62" spans="1:8">
      <c r="A62" s="4">
        <v>0</v>
      </c>
      <c r="B62" s="4">
        <v>3</v>
      </c>
      <c r="C62" s="4">
        <v>1</v>
      </c>
      <c r="D62" s="53">
        <f t="shared" ref="D62:E73" si="13">1-D38-D50</f>
        <v>1.0000000000000018E-3</v>
      </c>
      <c r="E62" s="53">
        <f t="shared" si="13"/>
        <v>1.0000000000000018E-3</v>
      </c>
      <c r="F62" s="7"/>
      <c r="G62" s="7"/>
      <c r="H62" s="79"/>
    </row>
    <row r="63" spans="1:8">
      <c r="A63" s="4">
        <v>0</v>
      </c>
      <c r="B63" s="4">
        <v>3</v>
      </c>
      <c r="C63" s="4">
        <v>2</v>
      </c>
      <c r="D63" s="53">
        <f t="shared" si="13"/>
        <v>1.0000000000000018E-3</v>
      </c>
      <c r="E63" s="53">
        <f t="shared" si="13"/>
        <v>1.0000000000000018E-3</v>
      </c>
      <c r="F63" s="7"/>
      <c r="G63" s="7"/>
      <c r="H63" s="79"/>
    </row>
    <row r="64" spans="1:8">
      <c r="A64" s="4">
        <v>0</v>
      </c>
      <c r="B64" s="4">
        <v>3</v>
      </c>
      <c r="C64" s="4">
        <v>3</v>
      </c>
      <c r="D64" s="53">
        <f t="shared" si="13"/>
        <v>1.0000000000000023E-2</v>
      </c>
      <c r="E64" s="53">
        <f t="shared" si="13"/>
        <v>1.0000000000000023E-2</v>
      </c>
      <c r="F64" s="7"/>
      <c r="G64" s="7"/>
      <c r="H64" s="79"/>
    </row>
    <row r="65" spans="1:8">
      <c r="A65" s="4">
        <v>0</v>
      </c>
      <c r="B65" s="4">
        <v>3</v>
      </c>
      <c r="C65" s="4">
        <v>4</v>
      </c>
      <c r="D65" s="53">
        <f t="shared" si="13"/>
        <v>5.9999999999999942E-2</v>
      </c>
      <c r="E65" s="53">
        <f t="shared" si="13"/>
        <v>5.9999999999999942E-2</v>
      </c>
      <c r="F65" s="7"/>
      <c r="G65" s="7"/>
      <c r="H65" s="79"/>
    </row>
    <row r="66" spans="1:8">
      <c r="A66" s="4">
        <v>0</v>
      </c>
      <c r="B66" s="4">
        <v>3</v>
      </c>
      <c r="C66" s="4">
        <v>5</v>
      </c>
      <c r="D66" s="53">
        <f t="shared" si="13"/>
        <v>0.12</v>
      </c>
      <c r="E66" s="53">
        <f t="shared" si="13"/>
        <v>2.9999999999999971E-2</v>
      </c>
      <c r="F66" s="7"/>
      <c r="G66" s="7"/>
      <c r="H66" s="79"/>
    </row>
    <row r="67" spans="1:8">
      <c r="A67" s="4">
        <v>0</v>
      </c>
      <c r="B67" s="4">
        <v>3</v>
      </c>
      <c r="C67" s="4">
        <v>6</v>
      </c>
      <c r="D67" s="53">
        <f t="shared" si="13"/>
        <v>6.9999999999999951E-2</v>
      </c>
      <c r="E67" s="53">
        <f t="shared" si="13"/>
        <v>0.03</v>
      </c>
      <c r="F67" s="7"/>
      <c r="G67" s="7"/>
      <c r="H67" s="79"/>
    </row>
    <row r="68" spans="1:8">
      <c r="A68" s="4">
        <v>0</v>
      </c>
      <c r="B68" s="4">
        <v>3</v>
      </c>
      <c r="C68" s="4">
        <v>7</v>
      </c>
      <c r="D68" s="53">
        <f t="shared" si="13"/>
        <v>0.06</v>
      </c>
      <c r="E68" s="53">
        <f t="shared" si="13"/>
        <v>0.03</v>
      </c>
      <c r="F68" s="7"/>
      <c r="G68" s="7"/>
      <c r="H68" s="79"/>
    </row>
    <row r="69" spans="1:8">
      <c r="A69" s="4">
        <v>0</v>
      </c>
      <c r="B69" s="4">
        <v>3</v>
      </c>
      <c r="C69" s="4">
        <v>8</v>
      </c>
      <c r="D69" s="53">
        <f t="shared" si="13"/>
        <v>6.0000000000000053E-2</v>
      </c>
      <c r="E69" s="53">
        <f t="shared" si="13"/>
        <v>3.0000000000000054E-2</v>
      </c>
      <c r="F69" s="7"/>
      <c r="G69" s="7"/>
      <c r="H69" s="79"/>
    </row>
    <row r="70" spans="1:8">
      <c r="A70" s="4">
        <v>0</v>
      </c>
      <c r="B70" s="4">
        <v>3</v>
      </c>
      <c r="C70" s="4">
        <v>9</v>
      </c>
      <c r="D70" s="53">
        <f t="shared" si="13"/>
        <v>5.999999999999997E-2</v>
      </c>
      <c r="E70" s="53">
        <f t="shared" si="13"/>
        <v>3.0000000000000013E-2</v>
      </c>
      <c r="F70" s="7"/>
      <c r="G70" s="7"/>
      <c r="H70" s="79"/>
    </row>
    <row r="71" spans="1:8">
      <c r="A71" s="4">
        <v>0</v>
      </c>
      <c r="B71" s="4">
        <v>3</v>
      </c>
      <c r="C71" s="4">
        <v>10</v>
      </c>
      <c r="D71" s="53">
        <f t="shared" si="13"/>
        <v>4.9999999999999961E-2</v>
      </c>
      <c r="E71" s="53">
        <f t="shared" si="13"/>
        <v>0.03</v>
      </c>
      <c r="F71" s="7"/>
      <c r="G71" s="7"/>
      <c r="H71" s="79"/>
    </row>
    <row r="72" spans="1:8">
      <c r="A72" s="4">
        <v>0</v>
      </c>
      <c r="B72" s="4">
        <v>3</v>
      </c>
      <c r="C72" s="4">
        <v>11</v>
      </c>
      <c r="D72" s="53">
        <f t="shared" si="13"/>
        <v>3.0000000000000027E-2</v>
      </c>
      <c r="E72" s="53">
        <f t="shared" si="13"/>
        <v>1.9999999999999962E-2</v>
      </c>
      <c r="F72" s="7"/>
      <c r="G72" s="7"/>
      <c r="H72" s="79"/>
    </row>
    <row r="73" spans="1:8">
      <c r="A73" s="4">
        <v>0</v>
      </c>
      <c r="B73" s="4">
        <v>3</v>
      </c>
      <c r="C73" s="4">
        <v>12</v>
      </c>
      <c r="D73" s="53">
        <f t="shared" si="13"/>
        <v>1.5000000000000055E-2</v>
      </c>
      <c r="E73" s="53">
        <f t="shared" si="13"/>
        <v>1.0000000000000023E-2</v>
      </c>
      <c r="F73" s="7"/>
      <c r="G73" s="7"/>
      <c r="H73" s="7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S168"/>
  <sheetViews>
    <sheetView workbookViewId="0">
      <pane ySplit="1" topLeftCell="A2" activePane="bottomLeft" state="frozen"/>
      <selection activeCell="D35" sqref="D35"/>
      <selection pane="bottomLeft" activeCell="A2" sqref="A2"/>
    </sheetView>
  </sheetViews>
  <sheetFormatPr defaultColWidth="9.109375" defaultRowHeight="14.4"/>
  <cols>
    <col min="7" max="7" width="7.6640625" customWidth="1"/>
    <col min="8" max="8" width="5" bestFit="1" customWidth="1"/>
    <col min="9" max="9" width="6.33203125" bestFit="1" customWidth="1"/>
    <col min="10" max="10" width="7.5546875" bestFit="1" customWidth="1"/>
    <col min="11" max="11" width="9.44140625" bestFit="1" customWidth="1"/>
    <col min="12" max="12" width="16.5546875" customWidth="1"/>
    <col min="13" max="13" width="12.109375" customWidth="1"/>
    <col min="14" max="14" width="11.33203125" bestFit="1" customWidth="1"/>
    <col min="15" max="15" width="9" bestFit="1" customWidth="1"/>
    <col min="16" max="16" width="11" bestFit="1" customWidth="1"/>
    <col min="17" max="17" width="3.6640625" customWidth="1"/>
    <col min="18" max="18" width="10.5546875" customWidth="1"/>
    <col min="19" max="19" width="5.6640625" bestFit="1" customWidth="1"/>
  </cols>
  <sheetData>
    <row r="1" spans="1:19">
      <c r="A1" s="15" t="s">
        <v>7</v>
      </c>
      <c r="B1" s="15" t="s">
        <v>1</v>
      </c>
      <c r="C1" s="15" t="s">
        <v>0</v>
      </c>
      <c r="D1" s="15" t="s">
        <v>11</v>
      </c>
      <c r="E1" s="15"/>
      <c r="G1" s="7" t="s">
        <v>57</v>
      </c>
    </row>
    <row r="2" spans="1:19">
      <c r="A2" s="4">
        <v>1979</v>
      </c>
      <c r="B2" s="4">
        <v>1</v>
      </c>
      <c r="C2" s="4">
        <v>1</v>
      </c>
      <c r="D2">
        <f>SUMIFS(O:O,P:P,B2&amp;"-"&amp;C2)</f>
        <v>1422021</v>
      </c>
      <c r="G2" s="7" t="s">
        <v>58</v>
      </c>
    </row>
    <row r="3" spans="1:19">
      <c r="A3" s="4">
        <v>1979</v>
      </c>
      <c r="B3" s="4">
        <v>1</v>
      </c>
      <c r="C3" s="4">
        <v>2</v>
      </c>
      <c r="D3">
        <f t="shared" ref="D3:D25" si="0">SUMIFS(O:O,P:P,B3&amp;"-"&amp;C3)</f>
        <v>1247091</v>
      </c>
      <c r="G3" s="27" t="s">
        <v>23</v>
      </c>
      <c r="H3" s="27" t="s">
        <v>24</v>
      </c>
      <c r="I3" s="27" t="s">
        <v>25</v>
      </c>
      <c r="J3" s="27" t="s">
        <v>26</v>
      </c>
      <c r="K3" s="27" t="s">
        <v>27</v>
      </c>
      <c r="L3" s="27" t="s">
        <v>28</v>
      </c>
      <c r="M3" s="27" t="s">
        <v>29</v>
      </c>
      <c r="N3" s="27" t="s">
        <v>30</v>
      </c>
      <c r="O3" s="27" t="s">
        <v>31</v>
      </c>
      <c r="P3" s="15" t="s">
        <v>89</v>
      </c>
      <c r="R3" s="25" t="s">
        <v>87</v>
      </c>
      <c r="S3" s="26" t="s">
        <v>88</v>
      </c>
    </row>
    <row r="4" spans="1:19">
      <c r="A4" s="4">
        <v>1979</v>
      </c>
      <c r="B4" s="4">
        <v>1</v>
      </c>
      <c r="C4" s="4">
        <v>3</v>
      </c>
      <c r="D4">
        <f>SUMIFS(O:O,P:P,B4&amp;"-"&amp;C4)</f>
        <v>1050932</v>
      </c>
      <c r="G4" s="4" t="s">
        <v>32</v>
      </c>
      <c r="H4" s="4">
        <v>1979</v>
      </c>
      <c r="I4" s="4" t="s">
        <v>33</v>
      </c>
      <c r="J4" s="4" t="s">
        <v>54</v>
      </c>
      <c r="K4" s="4" t="s">
        <v>33</v>
      </c>
      <c r="L4" s="4" t="s">
        <v>34</v>
      </c>
      <c r="M4" s="4" t="s">
        <v>35</v>
      </c>
      <c r="N4" s="4">
        <v>1983</v>
      </c>
      <c r="O4" s="4">
        <v>7607113</v>
      </c>
      <c r="P4" s="15" t="str">
        <f>IF(J4="Male",1,0) &amp;"-"&amp; IFERROR(INDEX($S$4:$S$16,MATCH(K4,$R$4:$R$16,0)),"NA")</f>
        <v>1-NA</v>
      </c>
      <c r="R4" s="19" t="s">
        <v>36</v>
      </c>
      <c r="S4" s="20">
        <v>1</v>
      </c>
    </row>
    <row r="5" spans="1:19">
      <c r="A5" s="4">
        <v>1979</v>
      </c>
      <c r="B5" s="4">
        <v>1</v>
      </c>
      <c r="C5" s="4">
        <v>4</v>
      </c>
      <c r="D5">
        <f>SUMIFS(O:O,P:P,B5&amp;"-"&amp;C5)</f>
        <v>854123</v>
      </c>
      <c r="G5" s="4" t="s">
        <v>32</v>
      </c>
      <c r="H5" s="4">
        <v>1979</v>
      </c>
      <c r="I5" s="4" t="s">
        <v>33</v>
      </c>
      <c r="J5" s="4" t="s">
        <v>54</v>
      </c>
      <c r="K5" s="5" t="s">
        <v>36</v>
      </c>
      <c r="L5" s="4" t="s">
        <v>34</v>
      </c>
      <c r="M5" s="4" t="s">
        <v>35</v>
      </c>
      <c r="N5" s="4">
        <v>1983</v>
      </c>
      <c r="O5" s="4">
        <v>280392</v>
      </c>
      <c r="P5" s="15" t="str">
        <f t="shared" ref="P5:P41" si="1">IF(J5="Male",1,0) &amp;"-"&amp; IFERROR(INDEX($S$4:$S$16,MATCH(K5,$R$4:$R$16,0)),"NA")</f>
        <v>1-1</v>
      </c>
      <c r="R5" s="21" t="s">
        <v>37</v>
      </c>
      <c r="S5" s="20">
        <v>1</v>
      </c>
    </row>
    <row r="6" spans="1:19">
      <c r="A6" s="4">
        <v>1979</v>
      </c>
      <c r="B6" s="4">
        <v>1</v>
      </c>
      <c r="C6" s="4">
        <v>5</v>
      </c>
      <c r="D6">
        <f t="shared" si="0"/>
        <v>641401</v>
      </c>
      <c r="G6" s="4" t="s">
        <v>32</v>
      </c>
      <c r="H6" s="4">
        <v>1979</v>
      </c>
      <c r="I6" s="4" t="s">
        <v>33</v>
      </c>
      <c r="J6" s="4" t="s">
        <v>54</v>
      </c>
      <c r="K6" s="6" t="s">
        <v>37</v>
      </c>
      <c r="L6" s="4" t="s">
        <v>34</v>
      </c>
      <c r="M6" s="4" t="s">
        <v>35</v>
      </c>
      <c r="N6" s="4">
        <v>1983</v>
      </c>
      <c r="O6" s="4">
        <v>1141629</v>
      </c>
      <c r="P6" s="15" t="str">
        <f t="shared" si="1"/>
        <v>1-1</v>
      </c>
      <c r="R6" s="21" t="s">
        <v>38</v>
      </c>
      <c r="S6" s="20">
        <v>2</v>
      </c>
    </row>
    <row r="7" spans="1:19">
      <c r="A7" s="4">
        <v>1979</v>
      </c>
      <c r="B7" s="4">
        <v>1</v>
      </c>
      <c r="C7" s="4">
        <v>6</v>
      </c>
      <c r="D7">
        <f t="shared" si="0"/>
        <v>514451</v>
      </c>
      <c r="G7" s="4" t="s">
        <v>32</v>
      </c>
      <c r="H7" s="4">
        <v>1979</v>
      </c>
      <c r="I7" s="4" t="s">
        <v>33</v>
      </c>
      <c r="J7" s="4" t="s">
        <v>54</v>
      </c>
      <c r="K7" s="6" t="s">
        <v>38</v>
      </c>
      <c r="L7" s="4" t="s">
        <v>34</v>
      </c>
      <c r="M7" s="4" t="s">
        <v>35</v>
      </c>
      <c r="N7" s="4">
        <v>1983</v>
      </c>
      <c r="O7" s="4">
        <v>1247091</v>
      </c>
      <c r="P7" s="15" t="str">
        <f t="shared" si="1"/>
        <v>1-2</v>
      </c>
      <c r="R7" s="21" t="s">
        <v>39</v>
      </c>
      <c r="S7" s="20">
        <v>3</v>
      </c>
    </row>
    <row r="8" spans="1:19">
      <c r="A8" s="4">
        <v>1979</v>
      </c>
      <c r="B8" s="4">
        <v>1</v>
      </c>
      <c r="C8" s="4">
        <v>7</v>
      </c>
      <c r="D8">
        <f t="shared" si="0"/>
        <v>405385</v>
      </c>
      <c r="G8" s="4" t="s">
        <v>32</v>
      </c>
      <c r="H8" s="4">
        <v>1979</v>
      </c>
      <c r="I8" s="4" t="s">
        <v>33</v>
      </c>
      <c r="J8" s="4" t="s">
        <v>54</v>
      </c>
      <c r="K8" s="6" t="s">
        <v>39</v>
      </c>
      <c r="L8" s="4" t="s">
        <v>34</v>
      </c>
      <c r="M8" s="4" t="s">
        <v>35</v>
      </c>
      <c r="N8" s="4">
        <v>1983</v>
      </c>
      <c r="O8" s="4">
        <v>1050932</v>
      </c>
      <c r="P8" s="15" t="str">
        <f t="shared" si="1"/>
        <v>1-3</v>
      </c>
      <c r="R8" s="22" t="s">
        <v>40</v>
      </c>
      <c r="S8" s="20">
        <v>4</v>
      </c>
    </row>
    <row r="9" spans="1:19">
      <c r="A9" s="4">
        <v>1979</v>
      </c>
      <c r="B9" s="4">
        <v>1</v>
      </c>
      <c r="C9" s="4">
        <v>8</v>
      </c>
      <c r="D9">
        <f t="shared" si="0"/>
        <v>290227</v>
      </c>
      <c r="G9" s="4" t="s">
        <v>32</v>
      </c>
      <c r="H9" s="4">
        <v>1979</v>
      </c>
      <c r="I9" s="4" t="s">
        <v>33</v>
      </c>
      <c r="J9" s="4" t="s">
        <v>54</v>
      </c>
      <c r="K9" s="4" t="s">
        <v>40</v>
      </c>
      <c r="L9" s="4" t="s">
        <v>34</v>
      </c>
      <c r="M9" s="4" t="s">
        <v>35</v>
      </c>
      <c r="N9" s="4">
        <v>1983</v>
      </c>
      <c r="O9" s="4">
        <v>854123</v>
      </c>
      <c r="P9" s="15" t="str">
        <f t="shared" si="1"/>
        <v>1-4</v>
      </c>
      <c r="R9" s="22" t="s">
        <v>41</v>
      </c>
      <c r="S9" s="20">
        <v>5</v>
      </c>
    </row>
    <row r="10" spans="1:19">
      <c r="A10" s="4">
        <v>1979</v>
      </c>
      <c r="B10" s="4">
        <v>1</v>
      </c>
      <c r="C10" s="4">
        <v>9</v>
      </c>
      <c r="D10">
        <f t="shared" si="0"/>
        <v>261480</v>
      </c>
      <c r="G10" s="4" t="s">
        <v>32</v>
      </c>
      <c r="H10" s="4">
        <v>1979</v>
      </c>
      <c r="I10" s="4" t="s">
        <v>33</v>
      </c>
      <c r="J10" s="4" t="s">
        <v>54</v>
      </c>
      <c r="K10" s="4" t="s">
        <v>41</v>
      </c>
      <c r="L10" s="4" t="s">
        <v>34</v>
      </c>
      <c r="M10" s="4" t="s">
        <v>35</v>
      </c>
      <c r="N10" s="4">
        <v>1983</v>
      </c>
      <c r="O10" s="4">
        <v>641401</v>
      </c>
      <c r="P10" s="15" t="str">
        <f t="shared" si="1"/>
        <v>1-5</v>
      </c>
      <c r="R10" s="22" t="s">
        <v>42</v>
      </c>
      <c r="S10" s="20">
        <v>6</v>
      </c>
    </row>
    <row r="11" spans="1:19">
      <c r="A11" s="4">
        <v>1979</v>
      </c>
      <c r="B11" s="4">
        <v>1</v>
      </c>
      <c r="C11" s="4">
        <v>10</v>
      </c>
      <c r="D11">
        <f t="shared" si="0"/>
        <v>218914</v>
      </c>
      <c r="G11" s="4" t="s">
        <v>32</v>
      </c>
      <c r="H11" s="4">
        <v>1979</v>
      </c>
      <c r="I11" s="4" t="s">
        <v>33</v>
      </c>
      <c r="J11" s="4" t="s">
        <v>54</v>
      </c>
      <c r="K11" s="4" t="s">
        <v>42</v>
      </c>
      <c r="L11" s="4" t="s">
        <v>34</v>
      </c>
      <c r="M11" s="4" t="s">
        <v>35</v>
      </c>
      <c r="N11" s="4">
        <v>1983</v>
      </c>
      <c r="O11" s="4">
        <v>514451</v>
      </c>
      <c r="P11" s="15" t="str">
        <f t="shared" si="1"/>
        <v>1-6</v>
      </c>
      <c r="R11" s="22" t="s">
        <v>43</v>
      </c>
      <c r="S11" s="20">
        <v>7</v>
      </c>
    </row>
    <row r="12" spans="1:19">
      <c r="A12" s="4">
        <v>1979</v>
      </c>
      <c r="B12" s="4">
        <v>1</v>
      </c>
      <c r="C12" s="4">
        <v>11</v>
      </c>
      <c r="D12">
        <f t="shared" si="0"/>
        <v>182908</v>
      </c>
      <c r="G12" s="4" t="s">
        <v>32</v>
      </c>
      <c r="H12" s="4">
        <v>1979</v>
      </c>
      <c r="I12" s="4" t="s">
        <v>33</v>
      </c>
      <c r="J12" s="4" t="s">
        <v>54</v>
      </c>
      <c r="K12" s="4" t="s">
        <v>43</v>
      </c>
      <c r="L12" s="4" t="s">
        <v>34</v>
      </c>
      <c r="M12" s="4" t="s">
        <v>35</v>
      </c>
      <c r="N12" s="4">
        <v>1983</v>
      </c>
      <c r="O12" s="4">
        <v>405385</v>
      </c>
      <c r="P12" s="15" t="str">
        <f t="shared" si="1"/>
        <v>1-7</v>
      </c>
      <c r="R12" s="22" t="s">
        <v>44</v>
      </c>
      <c r="S12" s="20">
        <v>8</v>
      </c>
    </row>
    <row r="13" spans="1:19">
      <c r="A13" s="4">
        <v>1979</v>
      </c>
      <c r="B13" s="4">
        <v>1</v>
      </c>
      <c r="C13" s="4">
        <v>12</v>
      </c>
      <c r="D13">
        <f t="shared" si="0"/>
        <v>140777</v>
      </c>
      <c r="G13" s="4" t="s">
        <v>32</v>
      </c>
      <c r="H13" s="4">
        <v>1979</v>
      </c>
      <c r="I13" s="4" t="s">
        <v>33</v>
      </c>
      <c r="J13" s="4" t="s">
        <v>54</v>
      </c>
      <c r="K13" s="4" t="s">
        <v>44</v>
      </c>
      <c r="L13" s="4" t="s">
        <v>34</v>
      </c>
      <c r="M13" s="4" t="s">
        <v>35</v>
      </c>
      <c r="N13" s="4">
        <v>1983</v>
      </c>
      <c r="O13" s="4">
        <v>290227</v>
      </c>
      <c r="P13" s="15" t="str">
        <f t="shared" si="1"/>
        <v>1-8</v>
      </c>
      <c r="R13" s="22" t="s">
        <v>45</v>
      </c>
      <c r="S13" s="20">
        <v>9</v>
      </c>
    </row>
    <row r="14" spans="1:19">
      <c r="A14" s="4">
        <v>1979</v>
      </c>
      <c r="B14" s="4">
        <v>0</v>
      </c>
      <c r="C14" s="4">
        <v>1</v>
      </c>
      <c r="D14">
        <f t="shared" si="0"/>
        <v>1421385</v>
      </c>
      <c r="G14" s="4" t="s">
        <v>32</v>
      </c>
      <c r="H14" s="4">
        <v>1979</v>
      </c>
      <c r="I14" s="4" t="s">
        <v>33</v>
      </c>
      <c r="J14" s="4" t="s">
        <v>54</v>
      </c>
      <c r="K14" s="4" t="s">
        <v>45</v>
      </c>
      <c r="L14" s="4" t="s">
        <v>34</v>
      </c>
      <c r="M14" s="4" t="s">
        <v>35</v>
      </c>
      <c r="N14" s="4">
        <v>1983</v>
      </c>
      <c r="O14" s="4">
        <v>261480</v>
      </c>
      <c r="P14" s="15" t="str">
        <f t="shared" si="1"/>
        <v>1-9</v>
      </c>
      <c r="R14" s="22" t="s">
        <v>46</v>
      </c>
      <c r="S14" s="20">
        <v>10</v>
      </c>
    </row>
    <row r="15" spans="1:19">
      <c r="A15" s="4">
        <v>1979</v>
      </c>
      <c r="B15" s="4">
        <v>0</v>
      </c>
      <c r="C15" s="4">
        <v>2</v>
      </c>
      <c r="D15">
        <f t="shared" si="0"/>
        <v>1244749</v>
      </c>
      <c r="G15" s="4" t="s">
        <v>32</v>
      </c>
      <c r="H15" s="4">
        <v>1979</v>
      </c>
      <c r="I15" s="4" t="s">
        <v>33</v>
      </c>
      <c r="J15" s="4" t="s">
        <v>54</v>
      </c>
      <c r="K15" s="4" t="s">
        <v>46</v>
      </c>
      <c r="L15" s="4" t="s">
        <v>34</v>
      </c>
      <c r="M15" s="4" t="s">
        <v>35</v>
      </c>
      <c r="N15" s="4">
        <v>1983</v>
      </c>
      <c r="O15" s="4">
        <v>218914</v>
      </c>
      <c r="P15" s="15" t="str">
        <f t="shared" si="1"/>
        <v>1-10</v>
      </c>
      <c r="R15" s="22" t="s">
        <v>47</v>
      </c>
      <c r="S15" s="20">
        <v>11</v>
      </c>
    </row>
    <row r="16" spans="1:19">
      <c r="A16" s="4">
        <v>1979</v>
      </c>
      <c r="B16" s="4">
        <v>0</v>
      </c>
      <c r="C16" s="4">
        <v>3</v>
      </c>
      <c r="D16">
        <f t="shared" si="0"/>
        <v>1023839</v>
      </c>
      <c r="G16" s="4" t="s">
        <v>32</v>
      </c>
      <c r="H16" s="4">
        <v>1979</v>
      </c>
      <c r="I16" s="4" t="s">
        <v>33</v>
      </c>
      <c r="J16" s="4" t="s">
        <v>54</v>
      </c>
      <c r="K16" s="4" t="s">
        <v>47</v>
      </c>
      <c r="L16" s="4" t="s">
        <v>34</v>
      </c>
      <c r="M16" s="4" t="s">
        <v>35</v>
      </c>
      <c r="N16" s="4">
        <v>1983</v>
      </c>
      <c r="O16" s="4">
        <v>182908</v>
      </c>
      <c r="P16" s="15" t="str">
        <f t="shared" si="1"/>
        <v>1-11</v>
      </c>
      <c r="R16" s="23" t="s">
        <v>48</v>
      </c>
      <c r="S16" s="24">
        <v>12</v>
      </c>
    </row>
    <row r="17" spans="1:16">
      <c r="A17" s="4">
        <v>1979</v>
      </c>
      <c r="B17" s="4">
        <v>0</v>
      </c>
      <c r="C17" s="4">
        <v>4</v>
      </c>
      <c r="D17">
        <f t="shared" si="0"/>
        <v>887722</v>
      </c>
      <c r="G17" s="4" t="s">
        <v>32</v>
      </c>
      <c r="H17" s="4">
        <v>1979</v>
      </c>
      <c r="I17" s="4" t="s">
        <v>33</v>
      </c>
      <c r="J17" s="4" t="s">
        <v>54</v>
      </c>
      <c r="K17" s="4" t="s">
        <v>48</v>
      </c>
      <c r="L17" s="4" t="s">
        <v>34</v>
      </c>
      <c r="M17" s="4" t="s">
        <v>35</v>
      </c>
      <c r="N17" s="4">
        <v>1983</v>
      </c>
      <c r="O17" s="4">
        <v>140777</v>
      </c>
      <c r="P17" s="15" t="str">
        <f t="shared" si="1"/>
        <v>1-12</v>
      </c>
    </row>
    <row r="18" spans="1:16">
      <c r="A18" s="4">
        <v>1979</v>
      </c>
      <c r="B18" s="4">
        <v>0</v>
      </c>
      <c r="C18" s="4">
        <v>5</v>
      </c>
      <c r="D18">
        <f t="shared" si="0"/>
        <v>686003</v>
      </c>
      <c r="G18" s="4" t="s">
        <v>32</v>
      </c>
      <c r="H18" s="4">
        <v>1979</v>
      </c>
      <c r="I18" s="4" t="s">
        <v>33</v>
      </c>
      <c r="J18" s="4" t="s">
        <v>54</v>
      </c>
      <c r="K18" s="4" t="s">
        <v>49</v>
      </c>
      <c r="L18" s="4" t="s">
        <v>34</v>
      </c>
      <c r="M18" s="4" t="s">
        <v>35</v>
      </c>
      <c r="N18" s="4">
        <v>1983</v>
      </c>
      <c r="O18" s="4">
        <v>107710</v>
      </c>
      <c r="P18" s="15" t="str">
        <f t="shared" si="1"/>
        <v>1-NA</v>
      </c>
    </row>
    <row r="19" spans="1:16">
      <c r="A19" s="4">
        <v>1979</v>
      </c>
      <c r="B19" s="4">
        <v>0</v>
      </c>
      <c r="C19" s="4">
        <v>6</v>
      </c>
      <c r="D19">
        <f t="shared" si="0"/>
        <v>541261</v>
      </c>
      <c r="G19" s="4" t="s">
        <v>32</v>
      </c>
      <c r="H19" s="4">
        <v>1979</v>
      </c>
      <c r="I19" s="4" t="s">
        <v>33</v>
      </c>
      <c r="J19" s="4" t="s">
        <v>54</v>
      </c>
      <c r="K19" s="4" t="s">
        <v>50</v>
      </c>
      <c r="L19" s="4" t="s">
        <v>34</v>
      </c>
      <c r="M19" s="4" t="s">
        <v>35</v>
      </c>
      <c r="N19" s="4">
        <v>1983</v>
      </c>
      <c r="O19" s="4">
        <v>99906</v>
      </c>
      <c r="P19" s="15" t="str">
        <f t="shared" si="1"/>
        <v>1-NA</v>
      </c>
    </row>
    <row r="20" spans="1:16">
      <c r="A20" s="4">
        <v>1979</v>
      </c>
      <c r="B20" s="4">
        <v>0</v>
      </c>
      <c r="C20" s="4">
        <v>7</v>
      </c>
      <c r="D20">
        <f t="shared" si="0"/>
        <v>412691</v>
      </c>
      <c r="G20" s="4" t="s">
        <v>32</v>
      </c>
      <c r="H20" s="4">
        <v>1979</v>
      </c>
      <c r="I20" s="4" t="s">
        <v>33</v>
      </c>
      <c r="J20" s="4" t="s">
        <v>54</v>
      </c>
      <c r="K20" s="4" t="s">
        <v>51</v>
      </c>
      <c r="L20" s="4" t="s">
        <v>34</v>
      </c>
      <c r="M20" s="4" t="s">
        <v>35</v>
      </c>
      <c r="N20" s="4">
        <v>1983</v>
      </c>
      <c r="O20" s="4">
        <v>66369</v>
      </c>
      <c r="P20" s="15" t="str">
        <f t="shared" si="1"/>
        <v>1-NA</v>
      </c>
    </row>
    <row r="21" spans="1:16">
      <c r="A21" s="4">
        <v>1979</v>
      </c>
      <c r="B21" s="4">
        <v>0</v>
      </c>
      <c r="C21" s="4">
        <v>8</v>
      </c>
      <c r="D21">
        <f t="shared" si="0"/>
        <v>325367</v>
      </c>
      <c r="G21" s="4" t="s">
        <v>32</v>
      </c>
      <c r="H21" s="4">
        <v>1979</v>
      </c>
      <c r="I21" s="4" t="s">
        <v>33</v>
      </c>
      <c r="J21" s="4" t="s">
        <v>54</v>
      </c>
      <c r="K21" s="4" t="s">
        <v>52</v>
      </c>
      <c r="L21" s="4" t="s">
        <v>34</v>
      </c>
      <c r="M21" s="4" t="s">
        <v>35</v>
      </c>
      <c r="N21" s="4">
        <v>1983</v>
      </c>
      <c r="O21" s="4">
        <v>87766</v>
      </c>
      <c r="P21" s="15" t="str">
        <f t="shared" si="1"/>
        <v>1-NA</v>
      </c>
    </row>
    <row r="22" spans="1:16">
      <c r="A22" s="4">
        <v>1979</v>
      </c>
      <c r="B22" s="4">
        <v>0</v>
      </c>
      <c r="C22" s="4">
        <v>9</v>
      </c>
      <c r="D22">
        <f t="shared" si="0"/>
        <v>273702</v>
      </c>
      <c r="G22" s="4" t="s">
        <v>32</v>
      </c>
      <c r="H22" s="4">
        <v>1979</v>
      </c>
      <c r="I22" s="4" t="s">
        <v>33</v>
      </c>
      <c r="J22" s="4" t="s">
        <v>54</v>
      </c>
      <c r="K22" s="4" t="s">
        <v>53</v>
      </c>
      <c r="L22" s="4" t="s">
        <v>34</v>
      </c>
      <c r="M22" s="4" t="s">
        <v>35</v>
      </c>
      <c r="N22" s="4">
        <v>1983</v>
      </c>
      <c r="O22" s="4">
        <v>15652</v>
      </c>
      <c r="P22" s="15" t="str">
        <f t="shared" si="1"/>
        <v>1-NA</v>
      </c>
    </row>
    <row r="23" spans="1:16">
      <c r="A23" s="4">
        <v>1979</v>
      </c>
      <c r="B23" s="4">
        <v>0</v>
      </c>
      <c r="C23" s="4">
        <v>10</v>
      </c>
      <c r="D23">
        <f t="shared" si="0"/>
        <v>221965</v>
      </c>
      <c r="G23" s="4" t="s">
        <v>32</v>
      </c>
      <c r="H23" s="4">
        <v>1979</v>
      </c>
      <c r="I23" s="4" t="s">
        <v>33</v>
      </c>
      <c r="J23" s="4" t="s">
        <v>55</v>
      </c>
      <c r="K23" s="4" t="s">
        <v>33</v>
      </c>
      <c r="L23" s="4" t="s">
        <v>34</v>
      </c>
      <c r="M23" s="4" t="s">
        <v>35</v>
      </c>
      <c r="N23" s="4">
        <v>1983</v>
      </c>
      <c r="O23" s="4">
        <v>7719948</v>
      </c>
      <c r="P23" s="15" t="str">
        <f t="shared" si="1"/>
        <v>0-NA</v>
      </c>
    </row>
    <row r="24" spans="1:16">
      <c r="A24" s="4">
        <v>1979</v>
      </c>
      <c r="B24" s="4">
        <v>0</v>
      </c>
      <c r="C24" s="4">
        <v>11</v>
      </c>
      <c r="D24">
        <f t="shared" si="0"/>
        <v>191022</v>
      </c>
      <c r="G24" s="4" t="s">
        <v>32</v>
      </c>
      <c r="H24" s="4">
        <v>1979</v>
      </c>
      <c r="I24" s="4" t="s">
        <v>33</v>
      </c>
      <c r="J24" s="4" t="s">
        <v>55</v>
      </c>
      <c r="K24" s="5" t="s">
        <v>36</v>
      </c>
      <c r="L24" s="4" t="s">
        <v>34</v>
      </c>
      <c r="M24" s="4" t="s">
        <v>35</v>
      </c>
      <c r="N24" s="4">
        <v>1983</v>
      </c>
      <c r="O24" s="4">
        <v>282758</v>
      </c>
      <c r="P24" s="15" t="str">
        <f t="shared" si="1"/>
        <v>0-1</v>
      </c>
    </row>
    <row r="25" spans="1:16">
      <c r="A25" s="4">
        <v>1979</v>
      </c>
      <c r="B25" s="4">
        <v>0</v>
      </c>
      <c r="C25" s="4">
        <v>12</v>
      </c>
      <c r="D25">
        <f t="shared" si="0"/>
        <v>134534</v>
      </c>
      <c r="G25" s="4" t="s">
        <v>32</v>
      </c>
      <c r="H25" s="4">
        <v>1979</v>
      </c>
      <c r="I25" s="4" t="s">
        <v>33</v>
      </c>
      <c r="J25" s="4" t="s">
        <v>55</v>
      </c>
      <c r="K25" s="6" t="s">
        <v>37</v>
      </c>
      <c r="L25" s="4" t="s">
        <v>34</v>
      </c>
      <c r="M25" s="4" t="s">
        <v>35</v>
      </c>
      <c r="N25" s="4">
        <v>1983</v>
      </c>
      <c r="O25" s="4">
        <v>1138627</v>
      </c>
      <c r="P25" s="15" t="str">
        <f t="shared" si="1"/>
        <v>0-1</v>
      </c>
    </row>
    <row r="26" spans="1:16">
      <c r="G26" s="4" t="s">
        <v>32</v>
      </c>
      <c r="H26" s="4">
        <v>1979</v>
      </c>
      <c r="I26" s="4" t="s">
        <v>33</v>
      </c>
      <c r="J26" s="4" t="s">
        <v>55</v>
      </c>
      <c r="K26" s="6" t="s">
        <v>38</v>
      </c>
      <c r="L26" s="4" t="s">
        <v>34</v>
      </c>
      <c r="M26" s="4" t="s">
        <v>35</v>
      </c>
      <c r="N26" s="4">
        <v>1983</v>
      </c>
      <c r="O26" s="4">
        <v>1244749</v>
      </c>
      <c r="P26" s="15" t="str">
        <f t="shared" si="1"/>
        <v>0-2</v>
      </c>
    </row>
    <row r="27" spans="1:16">
      <c r="G27" s="4" t="s">
        <v>32</v>
      </c>
      <c r="H27" s="4">
        <v>1979</v>
      </c>
      <c r="I27" s="4" t="s">
        <v>33</v>
      </c>
      <c r="J27" s="4" t="s">
        <v>55</v>
      </c>
      <c r="K27" s="6" t="s">
        <v>39</v>
      </c>
      <c r="L27" s="4" t="s">
        <v>34</v>
      </c>
      <c r="M27" s="4" t="s">
        <v>35</v>
      </c>
      <c r="N27" s="4">
        <v>1983</v>
      </c>
      <c r="O27" s="4">
        <v>1023839</v>
      </c>
      <c r="P27" s="15" t="str">
        <f t="shared" si="1"/>
        <v>0-3</v>
      </c>
    </row>
    <row r="28" spans="1:16">
      <c r="G28" s="4" t="s">
        <v>32</v>
      </c>
      <c r="H28" s="4">
        <v>1979</v>
      </c>
      <c r="I28" s="4" t="s">
        <v>33</v>
      </c>
      <c r="J28" s="4" t="s">
        <v>55</v>
      </c>
      <c r="K28" s="4" t="s">
        <v>40</v>
      </c>
      <c r="L28" s="4" t="s">
        <v>34</v>
      </c>
      <c r="M28" s="4" t="s">
        <v>35</v>
      </c>
      <c r="N28" s="4">
        <v>1983</v>
      </c>
      <c r="O28" s="4">
        <v>887722</v>
      </c>
      <c r="P28" s="15" t="str">
        <f t="shared" si="1"/>
        <v>0-4</v>
      </c>
    </row>
    <row r="29" spans="1:16">
      <c r="G29" s="4" t="s">
        <v>32</v>
      </c>
      <c r="H29" s="4">
        <v>1979</v>
      </c>
      <c r="I29" s="4" t="s">
        <v>33</v>
      </c>
      <c r="J29" s="4" t="s">
        <v>55</v>
      </c>
      <c r="K29" s="4" t="s">
        <v>41</v>
      </c>
      <c r="L29" s="4" t="s">
        <v>34</v>
      </c>
      <c r="M29" s="4" t="s">
        <v>35</v>
      </c>
      <c r="N29" s="4">
        <v>1983</v>
      </c>
      <c r="O29" s="4">
        <v>686003</v>
      </c>
      <c r="P29" s="15" t="str">
        <f t="shared" si="1"/>
        <v>0-5</v>
      </c>
    </row>
    <row r="30" spans="1:16">
      <c r="G30" s="4" t="s">
        <v>32</v>
      </c>
      <c r="H30" s="4">
        <v>1979</v>
      </c>
      <c r="I30" s="4" t="s">
        <v>33</v>
      </c>
      <c r="J30" s="4" t="s">
        <v>55</v>
      </c>
      <c r="K30" s="4" t="s">
        <v>42</v>
      </c>
      <c r="L30" s="4" t="s">
        <v>34</v>
      </c>
      <c r="M30" s="4" t="s">
        <v>35</v>
      </c>
      <c r="N30" s="4">
        <v>1983</v>
      </c>
      <c r="O30" s="4">
        <v>541261</v>
      </c>
      <c r="P30" s="15" t="str">
        <f t="shared" si="1"/>
        <v>0-6</v>
      </c>
    </row>
    <row r="31" spans="1:16">
      <c r="G31" s="4" t="s">
        <v>32</v>
      </c>
      <c r="H31" s="4">
        <v>1979</v>
      </c>
      <c r="I31" s="4" t="s">
        <v>33</v>
      </c>
      <c r="J31" s="4" t="s">
        <v>55</v>
      </c>
      <c r="K31" s="4" t="s">
        <v>43</v>
      </c>
      <c r="L31" s="4" t="s">
        <v>34</v>
      </c>
      <c r="M31" s="4" t="s">
        <v>35</v>
      </c>
      <c r="N31" s="4">
        <v>1983</v>
      </c>
      <c r="O31" s="4">
        <v>412691</v>
      </c>
      <c r="P31" s="15" t="str">
        <f t="shared" si="1"/>
        <v>0-7</v>
      </c>
    </row>
    <row r="32" spans="1:16">
      <c r="G32" s="4" t="s">
        <v>32</v>
      </c>
      <c r="H32" s="4">
        <v>1979</v>
      </c>
      <c r="I32" s="4" t="s">
        <v>33</v>
      </c>
      <c r="J32" s="4" t="s">
        <v>55</v>
      </c>
      <c r="K32" s="4" t="s">
        <v>44</v>
      </c>
      <c r="L32" s="4" t="s">
        <v>34</v>
      </c>
      <c r="M32" s="4" t="s">
        <v>35</v>
      </c>
      <c r="N32" s="4">
        <v>1983</v>
      </c>
      <c r="O32" s="4">
        <v>325367</v>
      </c>
      <c r="P32" s="15" t="str">
        <f t="shared" si="1"/>
        <v>0-8</v>
      </c>
    </row>
    <row r="33" spans="7:16">
      <c r="G33" s="4" t="s">
        <v>32</v>
      </c>
      <c r="H33" s="4">
        <v>1979</v>
      </c>
      <c r="I33" s="4" t="s">
        <v>33</v>
      </c>
      <c r="J33" s="4" t="s">
        <v>55</v>
      </c>
      <c r="K33" s="4" t="s">
        <v>45</v>
      </c>
      <c r="L33" s="4" t="s">
        <v>34</v>
      </c>
      <c r="M33" s="4" t="s">
        <v>35</v>
      </c>
      <c r="N33" s="4">
        <v>1983</v>
      </c>
      <c r="O33" s="4">
        <v>273702</v>
      </c>
      <c r="P33" s="15" t="str">
        <f t="shared" si="1"/>
        <v>0-9</v>
      </c>
    </row>
    <row r="34" spans="7:16">
      <c r="G34" s="4" t="s">
        <v>32</v>
      </c>
      <c r="H34" s="4">
        <v>1979</v>
      </c>
      <c r="I34" s="4" t="s">
        <v>33</v>
      </c>
      <c r="J34" s="4" t="s">
        <v>55</v>
      </c>
      <c r="K34" s="4" t="s">
        <v>46</v>
      </c>
      <c r="L34" s="4" t="s">
        <v>34</v>
      </c>
      <c r="M34" s="4" t="s">
        <v>35</v>
      </c>
      <c r="N34" s="4">
        <v>1983</v>
      </c>
      <c r="O34" s="4">
        <v>221965</v>
      </c>
      <c r="P34" s="15" t="str">
        <f t="shared" si="1"/>
        <v>0-10</v>
      </c>
    </row>
    <row r="35" spans="7:16">
      <c r="G35" s="4" t="s">
        <v>32</v>
      </c>
      <c r="H35" s="4">
        <v>1979</v>
      </c>
      <c r="I35" s="4" t="s">
        <v>33</v>
      </c>
      <c r="J35" s="4" t="s">
        <v>55</v>
      </c>
      <c r="K35" s="4" t="s">
        <v>47</v>
      </c>
      <c r="L35" s="4" t="s">
        <v>34</v>
      </c>
      <c r="M35" s="4" t="s">
        <v>35</v>
      </c>
      <c r="N35" s="4">
        <v>1983</v>
      </c>
      <c r="O35" s="4">
        <v>191022</v>
      </c>
      <c r="P35" s="15" t="str">
        <f t="shared" si="1"/>
        <v>0-11</v>
      </c>
    </row>
    <row r="36" spans="7:16">
      <c r="G36" s="4" t="s">
        <v>32</v>
      </c>
      <c r="H36" s="4">
        <v>1979</v>
      </c>
      <c r="I36" s="4" t="s">
        <v>33</v>
      </c>
      <c r="J36" s="4" t="s">
        <v>55</v>
      </c>
      <c r="K36" s="4" t="s">
        <v>48</v>
      </c>
      <c r="L36" s="4" t="s">
        <v>34</v>
      </c>
      <c r="M36" s="4" t="s">
        <v>35</v>
      </c>
      <c r="N36" s="4">
        <v>1983</v>
      </c>
      <c r="O36" s="4">
        <v>134534</v>
      </c>
      <c r="P36" s="15" t="str">
        <f t="shared" si="1"/>
        <v>0-12</v>
      </c>
    </row>
    <row r="37" spans="7:16">
      <c r="G37" s="4" t="s">
        <v>32</v>
      </c>
      <c r="H37" s="4">
        <v>1979</v>
      </c>
      <c r="I37" s="4" t="s">
        <v>33</v>
      </c>
      <c r="J37" s="4" t="s">
        <v>55</v>
      </c>
      <c r="K37" s="4" t="s">
        <v>49</v>
      </c>
      <c r="L37" s="4" t="s">
        <v>34</v>
      </c>
      <c r="M37" s="4" t="s">
        <v>35</v>
      </c>
      <c r="N37" s="4">
        <v>1983</v>
      </c>
      <c r="O37" s="4">
        <v>109518</v>
      </c>
      <c r="P37" s="15" t="str">
        <f t="shared" si="1"/>
        <v>0-NA</v>
      </c>
    </row>
    <row r="38" spans="7:16">
      <c r="G38" s="4" t="s">
        <v>32</v>
      </c>
      <c r="H38" s="4">
        <v>1979</v>
      </c>
      <c r="I38" s="4" t="s">
        <v>33</v>
      </c>
      <c r="J38" s="4" t="s">
        <v>55</v>
      </c>
      <c r="K38" s="4" t="s">
        <v>50</v>
      </c>
      <c r="L38" s="4" t="s">
        <v>34</v>
      </c>
      <c r="M38" s="4" t="s">
        <v>35</v>
      </c>
      <c r="N38" s="4">
        <v>1983</v>
      </c>
      <c r="O38" s="4">
        <v>83221</v>
      </c>
      <c r="P38" s="15" t="str">
        <f t="shared" si="1"/>
        <v>0-NA</v>
      </c>
    </row>
    <row r="39" spans="7:16">
      <c r="G39" s="4" t="s">
        <v>32</v>
      </c>
      <c r="H39" s="4">
        <v>1979</v>
      </c>
      <c r="I39" s="4" t="s">
        <v>33</v>
      </c>
      <c r="J39" s="4" t="s">
        <v>55</v>
      </c>
      <c r="K39" s="4" t="s">
        <v>51</v>
      </c>
      <c r="L39" s="4" t="s">
        <v>34</v>
      </c>
      <c r="M39" s="4" t="s">
        <v>35</v>
      </c>
      <c r="N39" s="4">
        <v>1983</v>
      </c>
      <c r="O39" s="4">
        <v>62539</v>
      </c>
      <c r="P39" s="15" t="str">
        <f t="shared" si="1"/>
        <v>0-NA</v>
      </c>
    </row>
    <row r="40" spans="7:16">
      <c r="G40" s="4" t="s">
        <v>32</v>
      </c>
      <c r="H40" s="4">
        <v>1979</v>
      </c>
      <c r="I40" s="4" t="s">
        <v>33</v>
      </c>
      <c r="J40" s="4" t="s">
        <v>55</v>
      </c>
      <c r="K40" s="4" t="s">
        <v>52</v>
      </c>
      <c r="L40" s="4" t="s">
        <v>34</v>
      </c>
      <c r="M40" s="4" t="s">
        <v>35</v>
      </c>
      <c r="N40" s="4">
        <v>1983</v>
      </c>
      <c r="O40" s="4">
        <v>86597</v>
      </c>
      <c r="P40" s="15" t="str">
        <f t="shared" si="1"/>
        <v>0-NA</v>
      </c>
    </row>
    <row r="41" spans="7:16">
      <c r="G41" s="4" t="s">
        <v>32</v>
      </c>
      <c r="H41" s="4">
        <v>1979</v>
      </c>
      <c r="I41" s="4" t="s">
        <v>33</v>
      </c>
      <c r="J41" s="4" t="s">
        <v>55</v>
      </c>
      <c r="K41" s="4" t="s">
        <v>53</v>
      </c>
      <c r="L41" s="4" t="s">
        <v>34</v>
      </c>
      <c r="M41" s="4" t="s">
        <v>35</v>
      </c>
      <c r="N41" s="4">
        <v>1983</v>
      </c>
      <c r="O41" s="4">
        <v>13833</v>
      </c>
      <c r="P41" s="15" t="str">
        <f t="shared" si="1"/>
        <v>0-NA</v>
      </c>
    </row>
    <row r="61" spans="7:15">
      <c r="G61" s="4"/>
      <c r="H61" s="4"/>
      <c r="I61" s="4"/>
      <c r="J61" s="4"/>
      <c r="K61" s="4"/>
      <c r="L61" s="4"/>
      <c r="M61" s="4"/>
      <c r="N61" s="4"/>
      <c r="O61" s="4"/>
    </row>
    <row r="62" spans="7:15">
      <c r="G62" s="4"/>
      <c r="H62" s="4"/>
      <c r="I62" s="4"/>
      <c r="J62" s="4"/>
      <c r="K62" s="4"/>
      <c r="L62" s="4"/>
      <c r="M62" s="4"/>
      <c r="N62" s="4"/>
      <c r="O62" s="4"/>
    </row>
    <row r="63" spans="7:15">
      <c r="G63" s="4"/>
      <c r="H63" s="4"/>
      <c r="I63" s="4"/>
      <c r="J63" s="4"/>
      <c r="K63" s="6"/>
      <c r="L63" s="4"/>
      <c r="M63" s="4"/>
      <c r="N63" s="4"/>
      <c r="O63" s="4"/>
    </row>
    <row r="64" spans="7:15">
      <c r="G64" s="4"/>
      <c r="H64" s="4"/>
      <c r="I64" s="4"/>
      <c r="J64" s="4"/>
      <c r="K64" s="6"/>
      <c r="L64" s="4"/>
      <c r="M64" s="4"/>
      <c r="N64" s="4"/>
      <c r="O64" s="4"/>
    </row>
    <row r="65" spans="7:15">
      <c r="G65" s="4"/>
      <c r="H65" s="4"/>
      <c r="I65" s="4"/>
      <c r="J65" s="4"/>
      <c r="K65" s="4"/>
      <c r="L65" s="4"/>
      <c r="M65" s="4"/>
      <c r="N65" s="4"/>
      <c r="O65" s="4"/>
    </row>
    <row r="66" spans="7:15">
      <c r="G66" s="4"/>
      <c r="H66" s="4"/>
      <c r="I66" s="4"/>
      <c r="J66" s="4"/>
      <c r="K66" s="4"/>
      <c r="L66" s="4"/>
      <c r="M66" s="4"/>
      <c r="N66" s="4"/>
      <c r="O66" s="4"/>
    </row>
    <row r="67" spans="7:15">
      <c r="G67" s="4"/>
      <c r="H67" s="4"/>
      <c r="I67" s="4"/>
      <c r="J67" s="4"/>
      <c r="K67" s="4"/>
      <c r="L67" s="4"/>
      <c r="M67" s="4"/>
      <c r="N67" s="4"/>
      <c r="O67" s="4"/>
    </row>
    <row r="68" spans="7:15">
      <c r="G68" s="4"/>
      <c r="H68" s="4"/>
      <c r="I68" s="4"/>
      <c r="J68" s="4"/>
      <c r="K68" s="4"/>
      <c r="L68" s="4"/>
      <c r="M68" s="4"/>
      <c r="N68" s="4"/>
      <c r="O68" s="4"/>
    </row>
    <row r="69" spans="7:15">
      <c r="G69" s="4"/>
      <c r="H69" s="4"/>
      <c r="I69" s="4"/>
      <c r="J69" s="4"/>
      <c r="K69" s="4"/>
      <c r="L69" s="4"/>
      <c r="M69" s="4"/>
      <c r="N69" s="4"/>
      <c r="O69" s="4"/>
    </row>
    <row r="70" spans="7:15">
      <c r="G70" s="4"/>
      <c r="H70" s="4"/>
      <c r="I70" s="4"/>
      <c r="J70" s="4"/>
      <c r="K70" s="4"/>
      <c r="L70" s="4"/>
      <c r="M70" s="4"/>
      <c r="N70" s="4"/>
      <c r="O70" s="4"/>
    </row>
    <row r="71" spans="7:15">
      <c r="G71" s="4"/>
      <c r="H71" s="4"/>
      <c r="I71" s="4"/>
      <c r="J71" s="4"/>
      <c r="K71" s="4"/>
      <c r="L71" s="4"/>
      <c r="M71" s="4"/>
      <c r="N71" s="4"/>
      <c r="O71" s="4"/>
    </row>
    <row r="72" spans="7:15">
      <c r="G72" s="4"/>
      <c r="H72" s="4"/>
      <c r="I72" s="4"/>
      <c r="J72" s="4"/>
      <c r="K72" s="4"/>
      <c r="L72" s="4"/>
      <c r="M72" s="4"/>
      <c r="N72" s="4"/>
      <c r="O72" s="4"/>
    </row>
    <row r="73" spans="7:15">
      <c r="G73" s="4"/>
      <c r="H73" s="4"/>
      <c r="I73" s="4"/>
      <c r="J73" s="4"/>
      <c r="K73" s="4"/>
      <c r="L73" s="4"/>
      <c r="M73" s="4"/>
      <c r="N73" s="4"/>
      <c r="O73" s="4"/>
    </row>
    <row r="74" spans="7:15">
      <c r="G74" s="4"/>
      <c r="H74" s="4"/>
      <c r="I74" s="4"/>
      <c r="J74" s="4"/>
      <c r="K74" s="4"/>
      <c r="L74" s="4"/>
      <c r="M74" s="4"/>
      <c r="N74" s="4"/>
      <c r="O74" s="4"/>
    </row>
    <row r="75" spans="7:15">
      <c r="G75" s="4"/>
      <c r="H75" s="4"/>
      <c r="I75" s="4"/>
      <c r="J75" s="4"/>
      <c r="K75" s="4"/>
      <c r="L75" s="4"/>
      <c r="M75" s="4"/>
      <c r="N75" s="4"/>
      <c r="O75" s="4"/>
    </row>
    <row r="76" spans="7:15">
      <c r="G76" s="4"/>
      <c r="H76" s="4"/>
      <c r="I76" s="4"/>
      <c r="J76" s="4"/>
      <c r="K76" s="4"/>
      <c r="L76" s="4"/>
      <c r="M76" s="4"/>
      <c r="N76" s="4"/>
      <c r="O76" s="4"/>
    </row>
    <row r="77" spans="7:15">
      <c r="G77" s="4"/>
      <c r="H77" s="4"/>
      <c r="I77" s="4"/>
      <c r="J77" s="4"/>
      <c r="K77" s="4"/>
      <c r="L77" s="4"/>
      <c r="M77" s="4"/>
      <c r="N77" s="4"/>
      <c r="O77" s="4"/>
    </row>
    <row r="78" spans="7:15">
      <c r="G78" s="4"/>
      <c r="H78" s="4"/>
      <c r="I78" s="4"/>
      <c r="J78" s="4"/>
      <c r="K78" s="4"/>
      <c r="L78" s="4"/>
      <c r="M78" s="4"/>
      <c r="N78" s="4"/>
      <c r="O78" s="4"/>
    </row>
    <row r="79" spans="7:15">
      <c r="G79" s="4"/>
      <c r="H79" s="4"/>
      <c r="I79" s="4"/>
      <c r="J79" s="4"/>
      <c r="K79" s="4"/>
      <c r="L79" s="4"/>
      <c r="M79" s="4"/>
      <c r="N79" s="4"/>
      <c r="O79" s="4"/>
    </row>
    <row r="80" spans="7:15">
      <c r="G80" s="4"/>
      <c r="H80" s="4"/>
      <c r="I80" s="4"/>
      <c r="J80" s="4"/>
      <c r="K80" s="4"/>
      <c r="L80" s="4"/>
      <c r="M80" s="4"/>
      <c r="N80" s="4"/>
      <c r="O80" s="4"/>
    </row>
    <row r="81" spans="7:15">
      <c r="G81" s="4"/>
      <c r="H81" s="4"/>
      <c r="I81" s="4"/>
      <c r="J81" s="4"/>
      <c r="K81" s="6"/>
      <c r="L81" s="4"/>
      <c r="M81" s="4"/>
      <c r="N81" s="4"/>
      <c r="O81" s="4"/>
    </row>
    <row r="82" spans="7:15">
      <c r="G82" s="4"/>
      <c r="H82" s="4"/>
      <c r="I82" s="4"/>
      <c r="J82" s="4"/>
      <c r="K82" s="6"/>
      <c r="L82" s="4"/>
      <c r="M82" s="4"/>
      <c r="N82" s="4"/>
      <c r="O82" s="4"/>
    </row>
    <row r="83" spans="7:15">
      <c r="G83" s="4"/>
      <c r="H83" s="4"/>
      <c r="I83" s="4"/>
      <c r="J83" s="4"/>
      <c r="K83" s="4"/>
      <c r="L83" s="4"/>
      <c r="M83" s="4"/>
      <c r="N83" s="4"/>
      <c r="O83" s="4"/>
    </row>
    <row r="84" spans="7:15">
      <c r="G84" s="4"/>
      <c r="H84" s="4"/>
      <c r="I84" s="4"/>
      <c r="J84" s="4"/>
      <c r="K84" s="4"/>
      <c r="L84" s="4"/>
      <c r="M84" s="4"/>
      <c r="N84" s="4"/>
      <c r="O84" s="4"/>
    </row>
    <row r="85" spans="7:15">
      <c r="G85" s="4"/>
      <c r="H85" s="4"/>
      <c r="I85" s="4"/>
      <c r="J85" s="4"/>
      <c r="K85" s="4"/>
      <c r="L85" s="4"/>
      <c r="M85" s="4"/>
      <c r="N85" s="4"/>
      <c r="O85" s="4"/>
    </row>
    <row r="86" spans="7:15">
      <c r="G86" s="4"/>
      <c r="H86" s="4"/>
      <c r="I86" s="4"/>
      <c r="J86" s="4"/>
      <c r="K86" s="4"/>
      <c r="L86" s="4"/>
      <c r="M86" s="4"/>
      <c r="N86" s="4"/>
      <c r="O86" s="4"/>
    </row>
    <row r="87" spans="7:15">
      <c r="G87" s="4"/>
      <c r="H87" s="4"/>
      <c r="I87" s="4"/>
      <c r="J87" s="4"/>
      <c r="K87" s="4"/>
      <c r="L87" s="4"/>
      <c r="M87" s="4"/>
      <c r="N87" s="4"/>
      <c r="O87" s="4"/>
    </row>
    <row r="88" spans="7:15">
      <c r="G88" s="4"/>
      <c r="H88" s="4"/>
      <c r="I88" s="4"/>
      <c r="J88" s="4"/>
      <c r="K88" s="4"/>
      <c r="L88" s="4"/>
      <c r="M88" s="4"/>
      <c r="N88" s="4"/>
      <c r="O88" s="4"/>
    </row>
    <row r="89" spans="7:15">
      <c r="G89" s="4"/>
      <c r="H89" s="4"/>
      <c r="I89" s="4"/>
      <c r="J89" s="4"/>
      <c r="K89" s="4"/>
      <c r="L89" s="4"/>
      <c r="M89" s="4"/>
      <c r="N89" s="4"/>
      <c r="O89" s="4"/>
    </row>
    <row r="90" spans="7:15">
      <c r="G90" s="4"/>
      <c r="H90" s="4"/>
      <c r="I90" s="4"/>
      <c r="J90" s="4"/>
      <c r="K90" s="4"/>
      <c r="L90" s="4"/>
      <c r="M90" s="4"/>
      <c r="N90" s="4"/>
      <c r="O90" s="4"/>
    </row>
    <row r="91" spans="7:15">
      <c r="G91" s="4"/>
      <c r="H91" s="4"/>
      <c r="I91" s="4"/>
      <c r="J91" s="4"/>
      <c r="K91" s="4"/>
      <c r="L91" s="4"/>
      <c r="M91" s="4"/>
      <c r="N91" s="4"/>
      <c r="O91" s="4"/>
    </row>
    <row r="92" spans="7:15">
      <c r="G92" s="4"/>
      <c r="H92" s="4"/>
      <c r="I92" s="4"/>
      <c r="J92" s="4"/>
      <c r="K92" s="4"/>
      <c r="L92" s="4"/>
      <c r="M92" s="4"/>
      <c r="N92" s="4"/>
      <c r="O92" s="4"/>
    </row>
    <row r="93" spans="7:15">
      <c r="G93" s="4"/>
      <c r="H93" s="4"/>
      <c r="I93" s="4"/>
      <c r="J93" s="4"/>
      <c r="K93" s="4"/>
      <c r="L93" s="4"/>
      <c r="M93" s="4"/>
      <c r="N93" s="4"/>
      <c r="O93" s="4"/>
    </row>
    <row r="94" spans="7:15">
      <c r="G94" s="4"/>
      <c r="H94" s="4"/>
      <c r="I94" s="4"/>
      <c r="J94" s="4"/>
      <c r="K94" s="4"/>
      <c r="L94" s="4"/>
      <c r="M94" s="4"/>
      <c r="N94" s="4"/>
      <c r="O94" s="4"/>
    </row>
    <row r="95" spans="7:15">
      <c r="G95" s="4"/>
      <c r="H95" s="4"/>
      <c r="I95" s="4"/>
      <c r="J95" s="4"/>
      <c r="K95" s="4"/>
      <c r="L95" s="4"/>
      <c r="M95" s="4"/>
      <c r="N95" s="4"/>
      <c r="O95" s="4"/>
    </row>
    <row r="96" spans="7:15">
      <c r="G96" s="4"/>
      <c r="H96" s="4"/>
      <c r="I96" s="4"/>
      <c r="J96" s="4"/>
      <c r="K96" s="4"/>
      <c r="L96" s="4"/>
      <c r="M96" s="4"/>
      <c r="N96" s="4"/>
      <c r="O96" s="4"/>
    </row>
    <row r="97" spans="7:15">
      <c r="G97" s="4"/>
      <c r="H97" s="4"/>
      <c r="I97" s="4"/>
      <c r="J97" s="4"/>
      <c r="K97" s="4"/>
      <c r="L97" s="4"/>
      <c r="M97" s="4"/>
      <c r="N97" s="4"/>
      <c r="O97" s="4"/>
    </row>
    <row r="98" spans="7:15">
      <c r="G98" s="4"/>
      <c r="H98" s="4"/>
      <c r="I98" s="4"/>
      <c r="J98" s="4"/>
      <c r="K98" s="4"/>
      <c r="L98" s="4"/>
      <c r="M98" s="4"/>
      <c r="N98" s="4"/>
      <c r="O98" s="4"/>
    </row>
    <row r="99" spans="7:15">
      <c r="G99" s="4"/>
      <c r="H99" s="4"/>
      <c r="I99" s="4"/>
      <c r="J99" s="4"/>
      <c r="K99" s="6"/>
      <c r="L99" s="4"/>
      <c r="M99" s="4"/>
      <c r="N99" s="4"/>
      <c r="O99" s="4"/>
    </row>
    <row r="100" spans="7:15">
      <c r="G100" s="4"/>
      <c r="H100" s="4"/>
      <c r="I100" s="4"/>
      <c r="J100" s="4"/>
      <c r="K100" s="6"/>
      <c r="L100" s="4"/>
      <c r="M100" s="4"/>
      <c r="N100" s="4"/>
      <c r="O100" s="4"/>
    </row>
    <row r="101" spans="7:15">
      <c r="G101" s="4"/>
      <c r="H101" s="4"/>
      <c r="I101" s="4"/>
      <c r="J101" s="4"/>
      <c r="K101" s="4"/>
      <c r="L101" s="4"/>
      <c r="M101" s="4"/>
      <c r="N101" s="4"/>
      <c r="O101" s="4"/>
    </row>
    <row r="102" spans="7:15">
      <c r="G102" s="4"/>
      <c r="H102" s="4"/>
      <c r="I102" s="4"/>
      <c r="J102" s="4"/>
      <c r="K102" s="4"/>
      <c r="L102" s="4"/>
      <c r="M102" s="4"/>
      <c r="N102" s="4"/>
      <c r="O102" s="4"/>
    </row>
    <row r="103" spans="7:15">
      <c r="G103" s="4"/>
      <c r="H103" s="4"/>
      <c r="I103" s="4"/>
      <c r="J103" s="4"/>
      <c r="K103" s="4"/>
      <c r="L103" s="4"/>
      <c r="M103" s="4"/>
      <c r="N103" s="4"/>
      <c r="O103" s="4"/>
    </row>
    <row r="104" spans="7:15">
      <c r="G104" s="4"/>
      <c r="H104" s="4"/>
      <c r="I104" s="4"/>
      <c r="J104" s="4"/>
      <c r="K104" s="4"/>
      <c r="L104" s="4"/>
      <c r="M104" s="4"/>
      <c r="N104" s="4"/>
      <c r="O104" s="4"/>
    </row>
    <row r="105" spans="7:15">
      <c r="G105" s="4"/>
      <c r="H105" s="4"/>
      <c r="I105" s="4"/>
      <c r="J105" s="4"/>
      <c r="K105" s="4"/>
      <c r="L105" s="4"/>
      <c r="M105" s="4"/>
      <c r="N105" s="4"/>
      <c r="O105" s="4"/>
    </row>
    <row r="106" spans="7:15">
      <c r="G106" s="4"/>
      <c r="H106" s="4"/>
      <c r="I106" s="4"/>
      <c r="J106" s="4"/>
      <c r="K106" s="4"/>
      <c r="L106" s="4"/>
      <c r="M106" s="4"/>
      <c r="N106" s="4"/>
      <c r="O106" s="4"/>
    </row>
    <row r="107" spans="7:15">
      <c r="G107" s="4"/>
      <c r="H107" s="4"/>
      <c r="I107" s="4"/>
      <c r="J107" s="4"/>
      <c r="K107" s="4"/>
      <c r="L107" s="4"/>
      <c r="M107" s="4"/>
      <c r="N107" s="4"/>
      <c r="O107" s="4"/>
    </row>
    <row r="108" spans="7:15">
      <c r="G108" s="4"/>
      <c r="H108" s="4"/>
      <c r="I108" s="4"/>
      <c r="J108" s="4"/>
      <c r="K108" s="4"/>
      <c r="L108" s="4"/>
      <c r="M108" s="4"/>
      <c r="N108" s="4"/>
      <c r="O108" s="4"/>
    </row>
    <row r="109" spans="7:15">
      <c r="G109" s="4"/>
      <c r="H109" s="4"/>
      <c r="I109" s="4"/>
      <c r="J109" s="4"/>
      <c r="K109" s="4"/>
      <c r="L109" s="4"/>
      <c r="M109" s="4"/>
      <c r="N109" s="4"/>
      <c r="O109" s="4"/>
    </row>
    <row r="110" spans="7:15">
      <c r="G110" s="4"/>
      <c r="H110" s="4"/>
      <c r="I110" s="4"/>
      <c r="J110" s="4"/>
      <c r="K110" s="4"/>
      <c r="L110" s="4"/>
      <c r="M110" s="4"/>
      <c r="N110" s="4"/>
      <c r="O110" s="4"/>
    </row>
    <row r="111" spans="7:15">
      <c r="G111" s="4"/>
      <c r="H111" s="4"/>
      <c r="I111" s="4"/>
      <c r="J111" s="4"/>
      <c r="K111" s="4"/>
      <c r="L111" s="4"/>
      <c r="M111" s="4"/>
      <c r="N111" s="4"/>
      <c r="O111" s="4"/>
    </row>
    <row r="112" spans="7:15">
      <c r="G112" s="4"/>
      <c r="H112" s="4"/>
      <c r="I112" s="4"/>
      <c r="J112" s="4"/>
      <c r="K112" s="4"/>
      <c r="L112" s="4"/>
      <c r="M112" s="4"/>
      <c r="N112" s="4"/>
      <c r="O112" s="4"/>
    </row>
    <row r="113" spans="7:15">
      <c r="G113" s="4"/>
      <c r="H113" s="4"/>
      <c r="I113" s="4"/>
      <c r="J113" s="4"/>
      <c r="K113" s="4"/>
      <c r="L113" s="4"/>
      <c r="M113" s="4"/>
      <c r="N113" s="4"/>
      <c r="O113" s="4"/>
    </row>
    <row r="114" spans="7:15">
      <c r="G114" s="4"/>
      <c r="H114" s="4"/>
      <c r="I114" s="4"/>
      <c r="J114" s="4"/>
      <c r="K114" s="4"/>
      <c r="L114" s="4"/>
      <c r="M114" s="4"/>
      <c r="N114" s="4"/>
      <c r="O114" s="4"/>
    </row>
    <row r="115" spans="7:15">
      <c r="G115" s="4"/>
      <c r="H115" s="4"/>
      <c r="I115" s="4"/>
      <c r="J115" s="4"/>
      <c r="K115" s="4"/>
      <c r="L115" s="4"/>
      <c r="M115" s="4"/>
      <c r="N115" s="4"/>
      <c r="O115" s="4"/>
    </row>
    <row r="116" spans="7:15">
      <c r="G116" s="4"/>
      <c r="H116" s="4"/>
      <c r="I116" s="4"/>
      <c r="J116" s="4"/>
      <c r="K116" s="4"/>
      <c r="L116" s="4"/>
      <c r="M116" s="4"/>
      <c r="N116" s="4"/>
      <c r="O116" s="4"/>
    </row>
    <row r="117" spans="7:15">
      <c r="G117" s="4"/>
      <c r="H117" s="4"/>
      <c r="I117" s="4"/>
      <c r="J117" s="4"/>
      <c r="K117" s="6"/>
      <c r="L117" s="4"/>
      <c r="M117" s="4"/>
      <c r="N117" s="4"/>
      <c r="O117" s="4"/>
    </row>
    <row r="118" spans="7:15">
      <c r="G118" s="4"/>
      <c r="H118" s="4"/>
      <c r="I118" s="4"/>
      <c r="J118" s="4"/>
      <c r="K118" s="6"/>
      <c r="L118" s="4"/>
      <c r="M118" s="4"/>
      <c r="N118" s="4"/>
      <c r="O118" s="4"/>
    </row>
    <row r="119" spans="7:15">
      <c r="G119" s="4"/>
      <c r="H119" s="4"/>
      <c r="I119" s="4"/>
      <c r="J119" s="4"/>
      <c r="K119" s="4"/>
      <c r="L119" s="4"/>
      <c r="M119" s="4"/>
      <c r="N119" s="4"/>
      <c r="O119" s="4"/>
    </row>
    <row r="120" spans="7:15">
      <c r="G120" s="4"/>
      <c r="H120" s="4"/>
      <c r="I120" s="4"/>
      <c r="J120" s="4"/>
      <c r="K120" s="4"/>
      <c r="L120" s="4"/>
      <c r="M120" s="4"/>
      <c r="N120" s="4"/>
      <c r="O120" s="4"/>
    </row>
    <row r="121" spans="7:15">
      <c r="G121" s="4"/>
      <c r="H121" s="4"/>
      <c r="I121" s="4"/>
      <c r="J121" s="4"/>
      <c r="K121" s="4"/>
      <c r="L121" s="4"/>
      <c r="M121" s="4"/>
      <c r="N121" s="4"/>
      <c r="O121" s="4"/>
    </row>
    <row r="122" spans="7:15">
      <c r="G122" s="4"/>
      <c r="H122" s="4"/>
      <c r="I122" s="4"/>
      <c r="J122" s="4"/>
      <c r="K122" s="4"/>
      <c r="L122" s="4"/>
      <c r="M122" s="4"/>
      <c r="N122" s="4"/>
      <c r="O122" s="4"/>
    </row>
    <row r="123" spans="7:15">
      <c r="G123" s="4"/>
      <c r="H123" s="4"/>
      <c r="I123" s="4"/>
      <c r="J123" s="4"/>
      <c r="K123" s="4"/>
      <c r="L123" s="4"/>
      <c r="M123" s="4"/>
      <c r="N123" s="4"/>
      <c r="O123" s="4"/>
    </row>
    <row r="124" spans="7:15">
      <c r="G124" s="4"/>
      <c r="H124" s="4"/>
      <c r="I124" s="4"/>
      <c r="J124" s="4"/>
      <c r="K124" s="4"/>
      <c r="L124" s="4"/>
      <c r="M124" s="4"/>
      <c r="N124" s="4"/>
      <c r="O124" s="4"/>
    </row>
    <row r="125" spans="7:15">
      <c r="G125" s="4"/>
      <c r="H125" s="4"/>
      <c r="I125" s="4"/>
      <c r="J125" s="4"/>
      <c r="K125" s="4"/>
      <c r="L125" s="4"/>
      <c r="M125" s="4"/>
      <c r="N125" s="4"/>
      <c r="O125" s="4"/>
    </row>
    <row r="126" spans="7:15">
      <c r="G126" s="4"/>
      <c r="H126" s="4"/>
      <c r="I126" s="4"/>
      <c r="J126" s="4"/>
      <c r="K126" s="4"/>
      <c r="L126" s="4"/>
      <c r="M126" s="4"/>
      <c r="N126" s="4"/>
      <c r="O126" s="4"/>
    </row>
    <row r="127" spans="7:15">
      <c r="G127" s="4"/>
      <c r="H127" s="4"/>
      <c r="I127" s="4"/>
      <c r="J127" s="4"/>
      <c r="K127" s="4"/>
      <c r="L127" s="4"/>
      <c r="M127" s="4"/>
      <c r="N127" s="4"/>
      <c r="O127" s="4"/>
    </row>
    <row r="128" spans="7:15">
      <c r="G128" s="4"/>
      <c r="H128" s="4"/>
      <c r="I128" s="4"/>
      <c r="J128" s="4"/>
      <c r="K128" s="4"/>
      <c r="L128" s="4"/>
      <c r="M128" s="4"/>
      <c r="N128" s="4"/>
      <c r="O128" s="4"/>
    </row>
    <row r="129" spans="7:15">
      <c r="G129" s="4"/>
      <c r="H129" s="4"/>
      <c r="I129" s="4"/>
      <c r="J129" s="4"/>
      <c r="K129" s="4"/>
      <c r="L129" s="4"/>
      <c r="M129" s="4"/>
      <c r="N129" s="4"/>
      <c r="O129" s="4"/>
    </row>
    <row r="130" spans="7:15">
      <c r="G130" s="4"/>
      <c r="H130" s="4"/>
      <c r="I130" s="4"/>
      <c r="J130" s="4"/>
      <c r="K130" s="4"/>
      <c r="L130" s="4"/>
      <c r="M130" s="4"/>
      <c r="N130" s="4"/>
      <c r="O130" s="4"/>
    </row>
    <row r="131" spans="7:15">
      <c r="G131" s="4"/>
      <c r="H131" s="4"/>
      <c r="I131" s="4"/>
      <c r="J131" s="4"/>
      <c r="K131" s="4"/>
      <c r="L131" s="4"/>
      <c r="M131" s="4"/>
      <c r="N131" s="4"/>
      <c r="O131" s="4"/>
    </row>
    <row r="132" spans="7:15">
      <c r="G132" s="4"/>
      <c r="H132" s="4"/>
      <c r="I132" s="4"/>
      <c r="J132" s="4"/>
      <c r="K132" s="4"/>
      <c r="L132" s="4"/>
      <c r="M132" s="4"/>
      <c r="N132" s="4"/>
      <c r="O132" s="4"/>
    </row>
    <row r="133" spans="7:15">
      <c r="G133" s="4"/>
      <c r="H133" s="4"/>
      <c r="I133" s="4"/>
      <c r="J133" s="4"/>
      <c r="K133" s="4"/>
      <c r="L133" s="4"/>
      <c r="M133" s="4"/>
      <c r="N133" s="4"/>
      <c r="O133" s="4"/>
    </row>
    <row r="134" spans="7:15">
      <c r="G134" s="4"/>
      <c r="H134" s="4"/>
      <c r="I134" s="4"/>
      <c r="J134" s="4"/>
      <c r="K134" s="4"/>
      <c r="L134" s="4"/>
      <c r="M134" s="4"/>
      <c r="N134" s="4"/>
      <c r="O134" s="4"/>
    </row>
    <row r="135" spans="7:15">
      <c r="G135" s="4"/>
      <c r="H135" s="4"/>
      <c r="I135" s="4"/>
      <c r="J135" s="4"/>
      <c r="K135" s="6"/>
      <c r="L135" s="4"/>
      <c r="M135" s="4"/>
      <c r="N135" s="4"/>
      <c r="O135" s="4"/>
    </row>
    <row r="136" spans="7:15">
      <c r="G136" s="4"/>
      <c r="H136" s="4"/>
      <c r="I136" s="4"/>
      <c r="J136" s="4"/>
      <c r="K136" s="6"/>
      <c r="L136" s="4"/>
      <c r="M136" s="4"/>
      <c r="N136" s="4"/>
      <c r="O136" s="4"/>
    </row>
    <row r="137" spans="7:15">
      <c r="G137" s="4"/>
      <c r="H137" s="4"/>
      <c r="I137" s="4"/>
      <c r="J137" s="4"/>
      <c r="K137" s="4"/>
      <c r="L137" s="4"/>
      <c r="M137" s="4"/>
      <c r="N137" s="4"/>
      <c r="O137" s="4"/>
    </row>
    <row r="138" spans="7:15">
      <c r="G138" s="4"/>
      <c r="H138" s="4"/>
      <c r="I138" s="4"/>
      <c r="J138" s="4"/>
      <c r="K138" s="4"/>
      <c r="L138" s="4"/>
      <c r="M138" s="4"/>
      <c r="N138" s="4"/>
      <c r="O138" s="4"/>
    </row>
    <row r="139" spans="7:15">
      <c r="G139" s="4"/>
      <c r="H139" s="4"/>
      <c r="I139" s="4"/>
      <c r="J139" s="4"/>
      <c r="K139" s="4"/>
      <c r="L139" s="4"/>
      <c r="M139" s="4"/>
      <c r="N139" s="4"/>
      <c r="O139" s="4"/>
    </row>
    <row r="140" spans="7:15">
      <c r="G140" s="4"/>
      <c r="H140" s="4"/>
      <c r="I140" s="4"/>
      <c r="J140" s="4"/>
      <c r="K140" s="4"/>
      <c r="L140" s="4"/>
      <c r="M140" s="4"/>
      <c r="N140" s="4"/>
      <c r="O140" s="4"/>
    </row>
    <row r="141" spans="7:15">
      <c r="G141" s="4"/>
      <c r="H141" s="4"/>
      <c r="I141" s="4"/>
      <c r="J141" s="4"/>
      <c r="K141" s="4"/>
      <c r="L141" s="4"/>
      <c r="M141" s="4"/>
      <c r="N141" s="4"/>
      <c r="O141" s="4"/>
    </row>
    <row r="142" spans="7:15">
      <c r="G142" s="4"/>
      <c r="H142" s="4"/>
      <c r="I142" s="4"/>
      <c r="J142" s="4"/>
      <c r="K142" s="4"/>
      <c r="L142" s="4"/>
      <c r="M142" s="4"/>
      <c r="N142" s="4"/>
      <c r="O142" s="4"/>
    </row>
    <row r="143" spans="7:15">
      <c r="G143" s="4"/>
      <c r="H143" s="4"/>
      <c r="I143" s="4"/>
      <c r="J143" s="4"/>
      <c r="K143" s="4"/>
      <c r="L143" s="4"/>
      <c r="M143" s="4"/>
      <c r="N143" s="4"/>
      <c r="O143" s="4"/>
    </row>
    <row r="144" spans="7:15">
      <c r="G144" s="4"/>
      <c r="H144" s="4"/>
      <c r="I144" s="4"/>
      <c r="J144" s="4"/>
      <c r="K144" s="4"/>
      <c r="L144" s="4"/>
      <c r="M144" s="4"/>
      <c r="N144" s="4"/>
      <c r="O144" s="4"/>
    </row>
    <row r="145" spans="7:15">
      <c r="G145" s="4"/>
      <c r="H145" s="4"/>
      <c r="I145" s="4"/>
      <c r="J145" s="4"/>
      <c r="K145" s="4"/>
      <c r="L145" s="4"/>
      <c r="M145" s="4"/>
      <c r="N145" s="4"/>
      <c r="O145" s="4"/>
    </row>
    <row r="146" spans="7:15">
      <c r="G146" s="4"/>
      <c r="H146" s="4"/>
      <c r="I146" s="4"/>
      <c r="J146" s="4"/>
      <c r="K146" s="4"/>
      <c r="L146" s="4"/>
      <c r="M146" s="4"/>
      <c r="N146" s="4"/>
      <c r="O146" s="4"/>
    </row>
    <row r="147" spans="7:15">
      <c r="G147" s="4"/>
      <c r="H147" s="4"/>
      <c r="I147" s="4"/>
      <c r="J147" s="4"/>
      <c r="K147" s="4"/>
      <c r="L147" s="4"/>
      <c r="M147" s="4"/>
      <c r="N147" s="4"/>
      <c r="O147" s="4"/>
    </row>
    <row r="148" spans="7:15">
      <c r="G148" s="4"/>
      <c r="H148" s="4"/>
      <c r="I148" s="4"/>
      <c r="J148" s="4"/>
      <c r="K148" s="4"/>
      <c r="L148" s="4"/>
      <c r="M148" s="4"/>
      <c r="N148" s="4"/>
      <c r="O148" s="4"/>
    </row>
    <row r="149" spans="7:15">
      <c r="G149" s="4"/>
      <c r="H149" s="4"/>
      <c r="I149" s="4"/>
      <c r="J149" s="4"/>
      <c r="K149" s="4"/>
      <c r="L149" s="4"/>
      <c r="M149" s="4"/>
      <c r="N149" s="4"/>
      <c r="O149" s="4"/>
    </row>
    <row r="150" spans="7:15">
      <c r="G150" s="4"/>
      <c r="H150" s="4"/>
      <c r="I150" s="4"/>
      <c r="J150" s="4"/>
      <c r="K150" s="4"/>
      <c r="L150" s="4"/>
      <c r="M150" s="4"/>
      <c r="N150" s="4"/>
      <c r="O150" s="4"/>
    </row>
    <row r="151" spans="7:15">
      <c r="G151" s="4"/>
      <c r="H151" s="4"/>
      <c r="I151" s="4"/>
      <c r="J151" s="4"/>
      <c r="K151" s="4"/>
      <c r="L151" s="4"/>
      <c r="M151" s="4"/>
      <c r="N151" s="4"/>
      <c r="O151" s="4"/>
    </row>
    <row r="152" spans="7:15">
      <c r="G152" s="4"/>
      <c r="H152" s="4"/>
      <c r="I152" s="4"/>
      <c r="J152" s="4"/>
      <c r="K152" s="4"/>
      <c r="L152" s="4"/>
      <c r="M152" s="4"/>
      <c r="N152" s="4"/>
      <c r="O152" s="4"/>
    </row>
    <row r="153" spans="7:15">
      <c r="G153" s="4"/>
      <c r="H153" s="4"/>
      <c r="I153" s="4"/>
      <c r="J153" s="4"/>
      <c r="K153" s="6"/>
      <c r="L153" s="4"/>
      <c r="M153" s="4"/>
      <c r="N153" s="4"/>
      <c r="O153" s="4"/>
    </row>
    <row r="154" spans="7:15">
      <c r="G154" s="4"/>
      <c r="H154" s="4"/>
      <c r="I154" s="4"/>
      <c r="J154" s="4"/>
      <c r="K154" s="6"/>
      <c r="L154" s="4"/>
      <c r="M154" s="4"/>
      <c r="N154" s="4"/>
      <c r="O154" s="4"/>
    </row>
    <row r="155" spans="7:15">
      <c r="G155" s="4"/>
      <c r="H155" s="4"/>
      <c r="I155" s="4"/>
      <c r="J155" s="4"/>
      <c r="K155" s="4"/>
      <c r="L155" s="4"/>
      <c r="M155" s="4"/>
      <c r="N155" s="4"/>
      <c r="O155" s="4"/>
    </row>
    <row r="156" spans="7:15">
      <c r="G156" s="4"/>
      <c r="H156" s="4"/>
      <c r="I156" s="4"/>
      <c r="J156" s="4"/>
      <c r="K156" s="4"/>
      <c r="L156" s="4"/>
      <c r="M156" s="4"/>
      <c r="N156" s="4"/>
      <c r="O156" s="4"/>
    </row>
    <row r="157" spans="7:15">
      <c r="G157" s="4"/>
      <c r="H157" s="4"/>
      <c r="I157" s="4"/>
      <c r="J157" s="4"/>
      <c r="K157" s="4"/>
      <c r="L157" s="4"/>
      <c r="M157" s="4"/>
      <c r="N157" s="4"/>
      <c r="O157" s="4"/>
    </row>
    <row r="158" spans="7:15">
      <c r="G158" s="4"/>
      <c r="H158" s="4"/>
      <c r="I158" s="4"/>
      <c r="J158" s="4"/>
      <c r="K158" s="4"/>
      <c r="L158" s="4"/>
      <c r="M158" s="4"/>
      <c r="N158" s="4"/>
      <c r="O158" s="4"/>
    </row>
    <row r="159" spans="7:15">
      <c r="G159" s="4"/>
      <c r="H159" s="4"/>
      <c r="I159" s="4"/>
      <c r="J159" s="4"/>
      <c r="K159" s="4"/>
      <c r="L159" s="4"/>
      <c r="M159" s="4"/>
      <c r="N159" s="4"/>
      <c r="O159" s="4"/>
    </row>
    <row r="160" spans="7:15">
      <c r="G160" s="4"/>
      <c r="H160" s="4"/>
      <c r="I160" s="4"/>
      <c r="J160" s="4"/>
      <c r="K160" s="4"/>
      <c r="L160" s="4"/>
      <c r="M160" s="4"/>
      <c r="N160" s="4"/>
      <c r="O160" s="4"/>
    </row>
    <row r="161" spans="7:15">
      <c r="G161" s="4"/>
      <c r="H161" s="4"/>
      <c r="I161" s="4"/>
      <c r="J161" s="4"/>
      <c r="K161" s="4"/>
      <c r="L161" s="4"/>
      <c r="M161" s="4"/>
      <c r="N161" s="4"/>
      <c r="O161" s="4"/>
    </row>
    <row r="162" spans="7:15">
      <c r="G162" s="4"/>
      <c r="H162" s="4"/>
      <c r="I162" s="4"/>
      <c r="J162" s="4"/>
      <c r="K162" s="4"/>
      <c r="L162" s="4"/>
      <c r="M162" s="4"/>
      <c r="N162" s="4"/>
      <c r="O162" s="4"/>
    </row>
    <row r="163" spans="7:15">
      <c r="G163" s="4"/>
      <c r="H163" s="4"/>
      <c r="I163" s="4"/>
      <c r="J163" s="4"/>
      <c r="K163" s="4"/>
      <c r="L163" s="4"/>
      <c r="M163" s="4"/>
      <c r="N163" s="4"/>
      <c r="O163" s="4"/>
    </row>
    <row r="164" spans="7:15">
      <c r="G164" s="4"/>
      <c r="H164" s="4"/>
      <c r="I164" s="4"/>
      <c r="J164" s="4"/>
      <c r="K164" s="4"/>
      <c r="L164" s="4"/>
      <c r="M164" s="4"/>
      <c r="N164" s="4"/>
      <c r="O164" s="4"/>
    </row>
    <row r="165" spans="7:15">
      <c r="G165" s="4"/>
      <c r="H165" s="4"/>
      <c r="I165" s="4"/>
      <c r="J165" s="4"/>
      <c r="K165" s="4"/>
      <c r="L165" s="4"/>
      <c r="M165" s="4"/>
      <c r="N165" s="4"/>
      <c r="O165" s="4"/>
    </row>
    <row r="166" spans="7:15">
      <c r="G166" s="4"/>
      <c r="H166" s="4"/>
      <c r="I166" s="4"/>
      <c r="J166" s="4"/>
      <c r="K166" s="4"/>
      <c r="L166" s="4"/>
      <c r="M166" s="4"/>
      <c r="N166" s="4"/>
      <c r="O166" s="4"/>
    </row>
    <row r="167" spans="7:15">
      <c r="G167" s="4"/>
      <c r="H167" s="4"/>
      <c r="I167" s="4"/>
      <c r="J167" s="4"/>
      <c r="K167" s="4"/>
      <c r="L167" s="4"/>
      <c r="M167" s="4"/>
      <c r="N167" s="4"/>
      <c r="O167" s="4"/>
    </row>
    <row r="168" spans="7:15">
      <c r="G168" s="4"/>
      <c r="H168" s="4"/>
      <c r="I168" s="4"/>
      <c r="J168" s="4"/>
      <c r="K168" s="4"/>
      <c r="L168" s="4"/>
      <c r="M168" s="4"/>
      <c r="N168" s="4"/>
      <c r="O168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A1:Q73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3" width="8" customWidth="1"/>
    <col min="4" max="4" width="13.44140625" bestFit="1" customWidth="1"/>
    <col min="5" max="5" width="12.6640625" bestFit="1" customWidth="1"/>
    <col min="6" max="6" width="9" customWidth="1"/>
    <col min="13" max="13" width="9.109375" customWidth="1"/>
  </cols>
  <sheetData>
    <row r="1" spans="1:17">
      <c r="A1" s="15" t="s">
        <v>1</v>
      </c>
      <c r="B1" s="15" t="s">
        <v>10</v>
      </c>
      <c r="C1" s="15" t="s">
        <v>0</v>
      </c>
      <c r="D1" t="s">
        <v>263</v>
      </c>
      <c r="E1" t="s">
        <v>262</v>
      </c>
      <c r="G1" s="7" t="s">
        <v>274</v>
      </c>
    </row>
    <row r="2" spans="1:17">
      <c r="A2" s="4">
        <v>1</v>
      </c>
      <c r="B2" s="4">
        <v>1</v>
      </c>
      <c r="C2" s="4">
        <v>1</v>
      </c>
      <c r="D2" s="4">
        <v>6.0000000000000002E-5</v>
      </c>
      <c r="E2" s="4">
        <v>6.0000000000000002E-5</v>
      </c>
      <c r="G2" s="7" t="s">
        <v>63</v>
      </c>
    </row>
    <row r="3" spans="1:17">
      <c r="A3" s="4">
        <v>1</v>
      </c>
      <c r="B3" s="4">
        <v>1</v>
      </c>
      <c r="C3" s="4">
        <v>2</v>
      </c>
      <c r="D3" s="4">
        <v>5.9999999999999995E-4</v>
      </c>
      <c r="E3" s="4">
        <v>5.9999999999999995E-4</v>
      </c>
      <c r="G3" s="15" t="s">
        <v>0</v>
      </c>
      <c r="H3" s="15" t="s">
        <v>208</v>
      </c>
      <c r="I3" t="s">
        <v>209</v>
      </c>
      <c r="J3" t="s">
        <v>210</v>
      </c>
      <c r="N3" s="15" t="s">
        <v>0</v>
      </c>
      <c r="O3" s="15" t="s">
        <v>208</v>
      </c>
      <c r="P3" t="s">
        <v>209</v>
      </c>
      <c r="Q3" t="s">
        <v>210</v>
      </c>
    </row>
    <row r="4" spans="1:17">
      <c r="A4" s="4">
        <v>1</v>
      </c>
      <c r="B4" s="4">
        <v>1</v>
      </c>
      <c r="C4" s="4">
        <v>3</v>
      </c>
      <c r="D4" s="4">
        <v>0.02</v>
      </c>
      <c r="E4" s="124">
        <v>6.0000000000000001E-3</v>
      </c>
      <c r="G4" s="4">
        <v>1</v>
      </c>
      <c r="H4" s="32">
        <f t="shared" ref="H4:H15" si="0">$D2</f>
        <v>6.0000000000000002E-5</v>
      </c>
      <c r="I4">
        <f t="shared" ref="I4:I15" si="1">$D14</f>
        <v>6.0000000000000002E-5</v>
      </c>
      <c r="J4">
        <f t="shared" ref="J4:J15" si="2">$D26</f>
        <v>6.0000000000000002E-5</v>
      </c>
      <c r="N4" s="4">
        <v>1</v>
      </c>
      <c r="O4" s="32">
        <f t="shared" ref="O4:O15" si="3">$E2</f>
        <v>6.0000000000000002E-5</v>
      </c>
      <c r="P4">
        <f t="shared" ref="P4:P15" si="4">$E14</f>
        <v>6.0000000000000002E-5</v>
      </c>
      <c r="Q4">
        <f t="shared" ref="Q4:Q15" si="5">$E26</f>
        <v>6.0000000000000002E-5</v>
      </c>
    </row>
    <row r="5" spans="1:17">
      <c r="A5" s="4">
        <v>1</v>
      </c>
      <c r="B5" s="4">
        <v>1</v>
      </c>
      <c r="C5" s="4">
        <v>4</v>
      </c>
      <c r="D5" s="4">
        <v>0.8</v>
      </c>
      <c r="E5" s="124">
        <v>0.2</v>
      </c>
      <c r="G5" s="4">
        <v>2</v>
      </c>
      <c r="H5" s="32">
        <f t="shared" si="0"/>
        <v>5.9999999999999995E-4</v>
      </c>
      <c r="I5">
        <f t="shared" si="1"/>
        <v>6.0000000000000001E-3</v>
      </c>
      <c r="J5">
        <f t="shared" si="2"/>
        <v>0.06</v>
      </c>
      <c r="N5" s="4">
        <v>2</v>
      </c>
      <c r="O5" s="32">
        <f t="shared" si="3"/>
        <v>5.9999999999999995E-4</v>
      </c>
      <c r="P5">
        <f t="shared" si="4"/>
        <v>6.0000000000000001E-3</v>
      </c>
      <c r="Q5">
        <f t="shared" si="5"/>
        <v>0.06</v>
      </c>
    </row>
    <row r="6" spans="1:17">
      <c r="A6" s="4">
        <v>1</v>
      </c>
      <c r="B6" s="4">
        <v>1</v>
      </c>
      <c r="C6" s="4">
        <v>5</v>
      </c>
      <c r="D6" s="4">
        <v>0.8</v>
      </c>
      <c r="E6" s="124">
        <v>0.2</v>
      </c>
      <c r="G6" s="4">
        <v>3</v>
      </c>
      <c r="H6" s="32">
        <f t="shared" si="0"/>
        <v>0.02</v>
      </c>
      <c r="I6">
        <f t="shared" si="1"/>
        <v>0.2</v>
      </c>
      <c r="J6">
        <f t="shared" si="2"/>
        <v>2</v>
      </c>
      <c r="N6" s="4">
        <v>3</v>
      </c>
      <c r="O6" s="32">
        <f t="shared" si="3"/>
        <v>6.0000000000000001E-3</v>
      </c>
      <c r="P6">
        <f t="shared" si="4"/>
        <v>0.06</v>
      </c>
      <c r="Q6">
        <f t="shared" si="5"/>
        <v>0.6</v>
      </c>
    </row>
    <row r="7" spans="1:17">
      <c r="A7" s="4">
        <v>1</v>
      </c>
      <c r="B7" s="4">
        <v>1</v>
      </c>
      <c r="C7" s="4">
        <v>6</v>
      </c>
      <c r="D7" s="4">
        <v>1.2</v>
      </c>
      <c r="E7" s="124">
        <v>0.3</v>
      </c>
      <c r="G7" s="4">
        <v>4</v>
      </c>
      <c r="H7" s="32">
        <f t="shared" si="0"/>
        <v>0.8</v>
      </c>
      <c r="I7">
        <f t="shared" si="1"/>
        <v>3.6</v>
      </c>
      <c r="J7">
        <f t="shared" si="2"/>
        <v>82</v>
      </c>
      <c r="N7" s="4">
        <v>4</v>
      </c>
      <c r="O7" s="32">
        <f t="shared" si="3"/>
        <v>0.2</v>
      </c>
      <c r="P7">
        <f t="shared" si="4"/>
        <v>1.2</v>
      </c>
      <c r="Q7">
        <f t="shared" si="5"/>
        <v>32</v>
      </c>
    </row>
    <row r="8" spans="1:17">
      <c r="A8" s="4">
        <v>1</v>
      </c>
      <c r="B8" s="4">
        <v>1</v>
      </c>
      <c r="C8" s="4">
        <v>7</v>
      </c>
      <c r="D8" s="4">
        <v>0.6</v>
      </c>
      <c r="E8" s="124">
        <v>0.19999999999999998</v>
      </c>
      <c r="G8" s="4">
        <v>5</v>
      </c>
      <c r="H8" s="32">
        <f t="shared" si="0"/>
        <v>0.8</v>
      </c>
      <c r="I8">
        <f t="shared" si="1"/>
        <v>6</v>
      </c>
      <c r="J8">
        <f t="shared" si="2"/>
        <v>82</v>
      </c>
      <c r="N8" s="4">
        <v>5</v>
      </c>
      <c r="O8" s="32">
        <f t="shared" si="3"/>
        <v>0.2</v>
      </c>
      <c r="P8">
        <f t="shared" si="4"/>
        <v>1.5</v>
      </c>
      <c r="Q8">
        <f t="shared" si="5"/>
        <v>32</v>
      </c>
    </row>
    <row r="9" spans="1:17">
      <c r="A9" s="4">
        <v>1</v>
      </c>
      <c r="B9" s="4">
        <v>1</v>
      </c>
      <c r="C9" s="4">
        <v>8</v>
      </c>
      <c r="D9" s="4">
        <v>0.5</v>
      </c>
      <c r="E9" s="124">
        <v>0.19999999999999998</v>
      </c>
      <c r="F9" s="4"/>
      <c r="G9" s="4">
        <v>6</v>
      </c>
      <c r="H9" s="32">
        <f t="shared" si="0"/>
        <v>1.2</v>
      </c>
      <c r="I9">
        <f t="shared" si="1"/>
        <v>9.4</v>
      </c>
      <c r="J9">
        <f t="shared" si="2"/>
        <v>68</v>
      </c>
      <c r="N9" s="4">
        <v>6</v>
      </c>
      <c r="O9" s="32">
        <f t="shared" si="3"/>
        <v>0.3</v>
      </c>
      <c r="P9">
        <f t="shared" si="4"/>
        <v>1.8800000000000001</v>
      </c>
      <c r="Q9">
        <f t="shared" si="5"/>
        <v>20</v>
      </c>
    </row>
    <row r="10" spans="1:17">
      <c r="A10" s="4">
        <v>1</v>
      </c>
      <c r="B10" s="4">
        <v>1</v>
      </c>
      <c r="C10" s="4">
        <v>9</v>
      </c>
      <c r="D10" s="4">
        <v>0.5</v>
      </c>
      <c r="E10" s="124">
        <v>0.19999999999999998</v>
      </c>
      <c r="F10" s="4"/>
      <c r="G10" s="4">
        <v>7</v>
      </c>
      <c r="H10" s="32">
        <f t="shared" si="0"/>
        <v>0.6</v>
      </c>
      <c r="I10">
        <f t="shared" si="1"/>
        <v>5.3</v>
      </c>
      <c r="J10">
        <f t="shared" si="2"/>
        <v>52.7</v>
      </c>
      <c r="N10" s="4">
        <v>7</v>
      </c>
      <c r="O10" s="32">
        <f t="shared" si="3"/>
        <v>0.19999999999999998</v>
      </c>
      <c r="P10">
        <f t="shared" si="4"/>
        <v>1.06</v>
      </c>
      <c r="Q10">
        <f t="shared" si="5"/>
        <v>18</v>
      </c>
    </row>
    <row r="11" spans="1:17">
      <c r="A11" s="4">
        <v>1</v>
      </c>
      <c r="B11" s="4">
        <v>1</v>
      </c>
      <c r="C11" s="4">
        <v>10</v>
      </c>
      <c r="D11" s="4">
        <v>0.5</v>
      </c>
      <c r="E11" s="124">
        <v>0.19999999999999998</v>
      </c>
      <c r="G11" s="4">
        <v>8</v>
      </c>
      <c r="H11" s="32">
        <f t="shared" si="0"/>
        <v>0.5</v>
      </c>
      <c r="I11">
        <f t="shared" si="1"/>
        <v>4.0999999999999996</v>
      </c>
      <c r="J11">
        <f t="shared" si="2"/>
        <v>52.7</v>
      </c>
      <c r="N11" s="4">
        <v>8</v>
      </c>
      <c r="O11" s="32">
        <f t="shared" si="3"/>
        <v>0.19999999999999998</v>
      </c>
      <c r="P11">
        <f t="shared" si="4"/>
        <v>0.82</v>
      </c>
      <c r="Q11">
        <f t="shared" si="5"/>
        <v>18</v>
      </c>
    </row>
    <row r="12" spans="1:17">
      <c r="A12" s="4">
        <v>1</v>
      </c>
      <c r="B12" s="4">
        <v>1</v>
      </c>
      <c r="C12" s="4">
        <v>11</v>
      </c>
      <c r="D12" s="4">
        <v>0.5</v>
      </c>
      <c r="E12" s="124">
        <v>0.19999999999999998</v>
      </c>
      <c r="G12" s="4">
        <v>9</v>
      </c>
      <c r="H12" s="32">
        <f t="shared" si="0"/>
        <v>0.5</v>
      </c>
      <c r="I12">
        <f t="shared" si="1"/>
        <v>2.9</v>
      </c>
      <c r="J12">
        <f t="shared" si="2"/>
        <v>46.8</v>
      </c>
      <c r="N12" s="4">
        <v>9</v>
      </c>
      <c r="O12" s="32">
        <f t="shared" si="3"/>
        <v>0.19999999999999998</v>
      </c>
      <c r="P12">
        <f t="shared" si="4"/>
        <v>0.57999999999999996</v>
      </c>
      <c r="Q12">
        <f t="shared" si="5"/>
        <v>10.540000000000001</v>
      </c>
    </row>
    <row r="13" spans="1:17">
      <c r="A13" s="4">
        <v>1</v>
      </c>
      <c r="B13" s="4">
        <v>1</v>
      </c>
      <c r="C13" s="4">
        <v>12</v>
      </c>
      <c r="D13" s="4">
        <v>0.4</v>
      </c>
      <c r="E13" s="124">
        <v>0.1</v>
      </c>
      <c r="G13" s="4">
        <v>10</v>
      </c>
      <c r="H13" s="32">
        <f t="shared" si="0"/>
        <v>0.5</v>
      </c>
      <c r="I13">
        <f t="shared" si="1"/>
        <v>2.9</v>
      </c>
      <c r="J13">
        <f t="shared" si="2"/>
        <v>46.8</v>
      </c>
      <c r="N13" s="4">
        <v>10</v>
      </c>
      <c r="O13" s="32">
        <f t="shared" si="3"/>
        <v>0.19999999999999998</v>
      </c>
      <c r="P13">
        <f t="shared" si="4"/>
        <v>0.57999999999999996</v>
      </c>
      <c r="Q13">
        <f t="shared" si="5"/>
        <v>10.540000000000001</v>
      </c>
    </row>
    <row r="14" spans="1:17">
      <c r="A14" s="4">
        <v>1</v>
      </c>
      <c r="B14" s="4">
        <v>2</v>
      </c>
      <c r="C14" s="4">
        <v>1</v>
      </c>
      <c r="D14" s="4">
        <v>6.0000000000000002E-5</v>
      </c>
      <c r="E14" s="4">
        <v>6.0000000000000002E-5</v>
      </c>
      <c r="G14" s="4">
        <v>11</v>
      </c>
      <c r="H14" s="32">
        <f t="shared" si="0"/>
        <v>0.5</v>
      </c>
      <c r="I14">
        <f t="shared" si="1"/>
        <v>2.9</v>
      </c>
      <c r="J14">
        <f t="shared" si="2"/>
        <v>46.8</v>
      </c>
      <c r="N14" s="4">
        <v>11</v>
      </c>
      <c r="O14" s="32">
        <f t="shared" si="3"/>
        <v>0.19999999999999998</v>
      </c>
      <c r="P14">
        <f t="shared" si="4"/>
        <v>0.57999999999999996</v>
      </c>
      <c r="Q14">
        <f t="shared" si="5"/>
        <v>10.540000000000001</v>
      </c>
    </row>
    <row r="15" spans="1:17">
      <c r="A15" s="4">
        <v>1</v>
      </c>
      <c r="B15" s="4">
        <v>2</v>
      </c>
      <c r="C15" s="4">
        <v>2</v>
      </c>
      <c r="D15" s="4">
        <v>6.0000000000000001E-3</v>
      </c>
      <c r="E15" s="4">
        <v>6.0000000000000001E-3</v>
      </c>
      <c r="G15" s="4">
        <v>12</v>
      </c>
      <c r="H15" s="32">
        <f t="shared" si="0"/>
        <v>0.4</v>
      </c>
      <c r="I15">
        <f t="shared" si="1"/>
        <v>1.8</v>
      </c>
      <c r="J15">
        <f t="shared" si="2"/>
        <v>35.1</v>
      </c>
      <c r="N15" s="4">
        <v>12</v>
      </c>
      <c r="O15" s="32">
        <f t="shared" si="3"/>
        <v>0.1</v>
      </c>
      <c r="P15">
        <f t="shared" si="4"/>
        <v>0.36</v>
      </c>
      <c r="Q15">
        <f t="shared" si="5"/>
        <v>8.5</v>
      </c>
    </row>
    <row r="16" spans="1:17">
      <c r="A16" s="4">
        <v>1</v>
      </c>
      <c r="B16" s="4">
        <v>2</v>
      </c>
      <c r="C16" s="4">
        <v>3</v>
      </c>
      <c r="D16" s="4">
        <v>0.2</v>
      </c>
      <c r="E16" s="124">
        <v>0.06</v>
      </c>
    </row>
    <row r="17" spans="1:17">
      <c r="A17" s="4">
        <v>1</v>
      </c>
      <c r="B17" s="4">
        <v>2</v>
      </c>
      <c r="C17" s="4">
        <v>4</v>
      </c>
      <c r="D17" s="4">
        <v>3.6</v>
      </c>
      <c r="E17" s="124">
        <v>1.2</v>
      </c>
    </row>
    <row r="18" spans="1:17">
      <c r="A18" s="4">
        <v>1</v>
      </c>
      <c r="B18" s="4">
        <v>2</v>
      </c>
      <c r="C18" s="4">
        <v>5</v>
      </c>
      <c r="D18" s="4">
        <v>6</v>
      </c>
      <c r="E18" s="124">
        <v>1.5</v>
      </c>
      <c r="G18" s="15" t="s">
        <v>0</v>
      </c>
      <c r="H18" s="15" t="s">
        <v>208</v>
      </c>
      <c r="I18" t="s">
        <v>209</v>
      </c>
      <c r="J18" t="s">
        <v>210</v>
      </c>
      <c r="N18" s="15" t="s">
        <v>0</v>
      </c>
      <c r="O18" s="15" t="s">
        <v>208</v>
      </c>
      <c r="P18" t="s">
        <v>209</v>
      </c>
      <c r="Q18" t="s">
        <v>210</v>
      </c>
    </row>
    <row r="19" spans="1:17">
      <c r="A19" s="4">
        <v>1</v>
      </c>
      <c r="B19" s="4">
        <v>2</v>
      </c>
      <c r="C19" s="4">
        <v>6</v>
      </c>
      <c r="D19" s="4">
        <v>9.4</v>
      </c>
      <c r="E19" s="124">
        <v>1.8800000000000001</v>
      </c>
      <c r="G19" s="4">
        <v>1</v>
      </c>
      <c r="H19" s="80">
        <f t="shared" ref="H19:H30" si="6">D38</f>
        <v>6.0000000000000002E-5</v>
      </c>
      <c r="I19" s="80">
        <f t="shared" ref="I19:I30" si="7">D50</f>
        <v>1.2E-4</v>
      </c>
      <c r="J19">
        <f t="shared" ref="J19:J30" si="8">D62</f>
        <v>1.2E-4</v>
      </c>
      <c r="N19" s="4">
        <v>1</v>
      </c>
      <c r="O19" s="32">
        <f t="shared" ref="O19:O30" si="9">E38</f>
        <v>6.0000000000000002E-5</v>
      </c>
      <c r="P19">
        <f t="shared" ref="P19:P30" si="10">E50</f>
        <v>1.2E-4</v>
      </c>
      <c r="Q19">
        <f t="shared" ref="Q19:Q30" si="11">E62</f>
        <v>1.2E-4</v>
      </c>
    </row>
    <row r="20" spans="1:17">
      <c r="A20" s="4">
        <v>1</v>
      </c>
      <c r="B20" s="4">
        <v>2</v>
      </c>
      <c r="C20" s="4">
        <v>7</v>
      </c>
      <c r="D20" s="4">
        <v>5.3</v>
      </c>
      <c r="E20" s="124">
        <v>1.06</v>
      </c>
      <c r="G20" s="4">
        <v>2</v>
      </c>
      <c r="H20" s="80">
        <f t="shared" si="6"/>
        <v>6.9999999999999999E-4</v>
      </c>
      <c r="I20" s="80">
        <f t="shared" si="7"/>
        <v>7.0000000000000001E-3</v>
      </c>
      <c r="J20">
        <f t="shared" si="8"/>
        <v>0.12</v>
      </c>
      <c r="N20" s="4">
        <v>2</v>
      </c>
      <c r="O20" s="32">
        <f t="shared" si="9"/>
        <v>6.9999999999999999E-4</v>
      </c>
      <c r="P20">
        <f t="shared" si="10"/>
        <v>7.0000000000000001E-3</v>
      </c>
      <c r="Q20">
        <f t="shared" si="11"/>
        <v>0.12</v>
      </c>
    </row>
    <row r="21" spans="1:17">
      <c r="A21" s="4">
        <v>1</v>
      </c>
      <c r="B21" s="4">
        <v>2</v>
      </c>
      <c r="C21" s="4">
        <v>8</v>
      </c>
      <c r="D21" s="4">
        <v>4.0999999999999996</v>
      </c>
      <c r="E21" s="124">
        <v>0.82</v>
      </c>
      <c r="G21" s="4">
        <v>3</v>
      </c>
      <c r="H21" s="80">
        <f t="shared" si="6"/>
        <v>9.0000000000000011E-2</v>
      </c>
      <c r="I21" s="80">
        <f t="shared" si="7"/>
        <v>0.18000000000000002</v>
      </c>
      <c r="J21">
        <f t="shared" si="8"/>
        <v>1.8</v>
      </c>
      <c r="N21" s="4">
        <v>3</v>
      </c>
      <c r="O21" s="32">
        <f t="shared" si="9"/>
        <v>0.01</v>
      </c>
      <c r="P21">
        <f t="shared" si="10"/>
        <v>0.06</v>
      </c>
      <c r="Q21">
        <f t="shared" si="11"/>
        <v>0.4</v>
      </c>
    </row>
    <row r="22" spans="1:17">
      <c r="A22" s="4">
        <v>1</v>
      </c>
      <c r="B22" s="4">
        <v>2</v>
      </c>
      <c r="C22" s="4">
        <v>9</v>
      </c>
      <c r="D22" s="4">
        <v>2.9</v>
      </c>
      <c r="E22" s="124">
        <v>0.57999999999999996</v>
      </c>
      <c r="G22" s="4">
        <v>4</v>
      </c>
      <c r="H22" s="80">
        <f t="shared" si="6"/>
        <v>0.72000000000000008</v>
      </c>
      <c r="I22" s="80">
        <f t="shared" si="7"/>
        <v>2.16</v>
      </c>
      <c r="J22">
        <f t="shared" si="8"/>
        <v>72</v>
      </c>
      <c r="N22" s="4">
        <v>4</v>
      </c>
      <c r="O22" s="32">
        <f t="shared" si="9"/>
        <v>0.23</v>
      </c>
      <c r="P22">
        <f t="shared" si="10"/>
        <v>0.06</v>
      </c>
      <c r="Q22">
        <f t="shared" si="11"/>
        <v>27.9</v>
      </c>
    </row>
    <row r="23" spans="1:17">
      <c r="A23" s="4">
        <v>1</v>
      </c>
      <c r="B23" s="4">
        <v>2</v>
      </c>
      <c r="C23" s="4">
        <v>10</v>
      </c>
      <c r="D23" s="4">
        <v>2.9</v>
      </c>
      <c r="E23" s="124">
        <v>0.57999999999999996</v>
      </c>
      <c r="G23" s="4">
        <v>5</v>
      </c>
      <c r="H23" s="80">
        <f t="shared" si="6"/>
        <v>0.68</v>
      </c>
      <c r="I23" s="80">
        <f t="shared" si="7"/>
        <v>6</v>
      </c>
      <c r="J23">
        <f t="shared" si="8"/>
        <v>68</v>
      </c>
      <c r="N23" s="4">
        <v>5</v>
      </c>
      <c r="O23" s="32">
        <f t="shared" si="9"/>
        <v>0.28000000000000003</v>
      </c>
      <c r="P23">
        <f t="shared" si="10"/>
        <v>1.2</v>
      </c>
      <c r="Q23">
        <f t="shared" si="11"/>
        <v>25.3</v>
      </c>
    </row>
    <row r="24" spans="1:17">
      <c r="A24" s="4">
        <v>1</v>
      </c>
      <c r="B24" s="4">
        <v>2</v>
      </c>
      <c r="C24" s="4">
        <v>11</v>
      </c>
      <c r="D24" s="4">
        <v>2.9</v>
      </c>
      <c r="E24" s="124">
        <v>0.57999999999999996</v>
      </c>
      <c r="G24" s="4">
        <v>6</v>
      </c>
      <c r="H24" s="80">
        <f t="shared" si="6"/>
        <v>0.55999999999999994</v>
      </c>
      <c r="I24" s="80">
        <f t="shared" si="7"/>
        <v>4.0599999999999996</v>
      </c>
      <c r="J24">
        <f t="shared" si="8"/>
        <v>44.8</v>
      </c>
      <c r="N24" s="4">
        <v>6</v>
      </c>
      <c r="O24" s="32">
        <f t="shared" si="9"/>
        <v>0.18</v>
      </c>
      <c r="P24">
        <f t="shared" si="10"/>
        <v>0.81</v>
      </c>
      <c r="Q24">
        <f t="shared" si="11"/>
        <v>15.4</v>
      </c>
    </row>
    <row r="25" spans="1:17">
      <c r="A25" s="4">
        <v>1</v>
      </c>
      <c r="B25" s="4">
        <v>2</v>
      </c>
      <c r="C25" s="4">
        <v>12</v>
      </c>
      <c r="D25" s="4">
        <v>1.8</v>
      </c>
      <c r="E25" s="124">
        <v>0.36</v>
      </c>
      <c r="G25" s="4">
        <v>7</v>
      </c>
      <c r="H25" s="80">
        <f t="shared" si="6"/>
        <v>0.27999999999999997</v>
      </c>
      <c r="I25" s="80">
        <f t="shared" si="7"/>
        <v>2.8699999999999997</v>
      </c>
      <c r="J25">
        <f t="shared" si="8"/>
        <v>41.8</v>
      </c>
      <c r="N25" s="4">
        <v>7</v>
      </c>
      <c r="O25" s="32">
        <f t="shared" si="9"/>
        <v>0.09</v>
      </c>
      <c r="P25">
        <f t="shared" si="10"/>
        <v>0.56999999999999995</v>
      </c>
      <c r="Q25">
        <f t="shared" si="11"/>
        <v>10.4</v>
      </c>
    </row>
    <row r="26" spans="1:17">
      <c r="A26" s="4">
        <v>1</v>
      </c>
      <c r="B26" s="4">
        <v>3</v>
      </c>
      <c r="C26" s="4">
        <v>1</v>
      </c>
      <c r="D26" s="4">
        <v>6.0000000000000002E-5</v>
      </c>
      <c r="E26" s="4">
        <v>6.0000000000000002E-5</v>
      </c>
      <c r="G26" s="4">
        <v>8</v>
      </c>
      <c r="H26" s="80">
        <f t="shared" si="6"/>
        <v>0.27999999999999997</v>
      </c>
      <c r="I26" s="80">
        <f t="shared" si="7"/>
        <v>2.4499999999999997</v>
      </c>
      <c r="J26">
        <f t="shared" si="8"/>
        <v>38.1</v>
      </c>
      <c r="N26" s="4">
        <v>8</v>
      </c>
      <c r="O26" s="32">
        <f t="shared" si="9"/>
        <v>0.09</v>
      </c>
      <c r="P26">
        <f t="shared" si="10"/>
        <v>0.49</v>
      </c>
      <c r="Q26">
        <f t="shared" si="11"/>
        <v>9.5</v>
      </c>
    </row>
    <row r="27" spans="1:17">
      <c r="A27" s="4">
        <v>1</v>
      </c>
      <c r="B27" s="4">
        <v>3</v>
      </c>
      <c r="C27" s="4">
        <v>2</v>
      </c>
      <c r="D27" s="4">
        <v>0.06</v>
      </c>
      <c r="E27" s="4">
        <v>0.06</v>
      </c>
      <c r="G27" s="4">
        <v>9</v>
      </c>
      <c r="H27" s="80">
        <f t="shared" si="6"/>
        <v>0.21</v>
      </c>
      <c r="I27" s="80">
        <f t="shared" si="7"/>
        <v>2.0299999999999998</v>
      </c>
      <c r="J27">
        <f t="shared" si="8"/>
        <v>34.799999999999997</v>
      </c>
      <c r="N27" s="4">
        <v>9</v>
      </c>
      <c r="O27" s="32">
        <f t="shared" si="9"/>
        <v>0.09</v>
      </c>
      <c r="P27">
        <f t="shared" si="10"/>
        <v>0.41</v>
      </c>
      <c r="Q27">
        <f t="shared" si="11"/>
        <v>8.6999999999999993</v>
      </c>
    </row>
    <row r="28" spans="1:17">
      <c r="A28" s="4">
        <v>1</v>
      </c>
      <c r="B28" s="4">
        <v>3</v>
      </c>
      <c r="C28" s="4">
        <v>3</v>
      </c>
      <c r="D28" s="4">
        <v>2</v>
      </c>
      <c r="E28" s="124">
        <v>0.6</v>
      </c>
      <c r="G28" s="4">
        <v>10</v>
      </c>
      <c r="H28" s="80">
        <f t="shared" si="6"/>
        <v>0.21</v>
      </c>
      <c r="I28" s="80">
        <f t="shared" si="7"/>
        <v>2.0299999999999998</v>
      </c>
      <c r="J28">
        <f t="shared" si="8"/>
        <v>32.200000000000003</v>
      </c>
      <c r="N28" s="4">
        <v>10</v>
      </c>
      <c r="O28" s="32">
        <f t="shared" si="9"/>
        <v>0.09</v>
      </c>
      <c r="P28">
        <f t="shared" si="10"/>
        <v>0.41</v>
      </c>
      <c r="Q28">
        <f t="shared" si="11"/>
        <v>8.1</v>
      </c>
    </row>
    <row r="29" spans="1:17">
      <c r="A29" s="4">
        <v>1</v>
      </c>
      <c r="B29" s="4">
        <v>3</v>
      </c>
      <c r="C29" s="4">
        <v>4</v>
      </c>
      <c r="D29" s="4">
        <v>82</v>
      </c>
      <c r="E29" s="124">
        <v>32</v>
      </c>
      <c r="G29" s="4">
        <v>11</v>
      </c>
      <c r="H29" s="80">
        <f t="shared" si="6"/>
        <v>0.21</v>
      </c>
      <c r="I29" s="80">
        <f t="shared" si="7"/>
        <v>1.6099999999999999</v>
      </c>
      <c r="J29">
        <f t="shared" si="8"/>
        <v>24.5</v>
      </c>
      <c r="N29" s="4">
        <v>11</v>
      </c>
      <c r="O29" s="32">
        <f t="shared" si="9"/>
        <v>0.09</v>
      </c>
      <c r="P29">
        <f t="shared" si="10"/>
        <v>0.41</v>
      </c>
      <c r="Q29">
        <f t="shared" si="11"/>
        <v>6.1</v>
      </c>
    </row>
    <row r="30" spans="1:17">
      <c r="A30" s="4">
        <v>1</v>
      </c>
      <c r="B30" s="4">
        <v>3</v>
      </c>
      <c r="C30" s="4">
        <v>5</v>
      </c>
      <c r="D30" s="4">
        <v>82</v>
      </c>
      <c r="E30" s="124">
        <v>32</v>
      </c>
      <c r="G30" s="4">
        <v>12</v>
      </c>
      <c r="H30" s="80">
        <f t="shared" si="6"/>
        <v>6.9999999999999993E-2</v>
      </c>
      <c r="I30" s="80">
        <f t="shared" si="7"/>
        <v>0.63</v>
      </c>
      <c r="J30">
        <f t="shared" si="8"/>
        <v>6.3</v>
      </c>
      <c r="N30" s="4">
        <v>12</v>
      </c>
      <c r="O30" s="32">
        <f t="shared" si="9"/>
        <v>7.0000000000000007E-2</v>
      </c>
      <c r="P30">
        <f t="shared" si="10"/>
        <v>0.41</v>
      </c>
      <c r="Q30">
        <f t="shared" si="11"/>
        <v>1.6</v>
      </c>
    </row>
    <row r="31" spans="1:17">
      <c r="A31" s="4">
        <v>1</v>
      </c>
      <c r="B31" s="4">
        <v>3</v>
      </c>
      <c r="C31" s="4">
        <v>6</v>
      </c>
      <c r="D31" s="4">
        <v>68</v>
      </c>
      <c r="E31" s="124">
        <v>20</v>
      </c>
    </row>
    <row r="32" spans="1:17">
      <c r="A32" s="4">
        <v>1</v>
      </c>
      <c r="B32" s="4">
        <v>3</v>
      </c>
      <c r="C32" s="4">
        <v>7</v>
      </c>
      <c r="D32" s="4">
        <v>52.7</v>
      </c>
      <c r="E32" s="124">
        <v>18</v>
      </c>
    </row>
    <row r="33" spans="1:5">
      <c r="A33" s="4">
        <v>1</v>
      </c>
      <c r="B33" s="4">
        <v>3</v>
      </c>
      <c r="C33" s="4">
        <v>8</v>
      </c>
      <c r="D33" s="4">
        <v>52.7</v>
      </c>
      <c r="E33" s="124">
        <v>18</v>
      </c>
    </row>
    <row r="34" spans="1:5">
      <c r="A34" s="4">
        <v>1</v>
      </c>
      <c r="B34" s="4">
        <v>3</v>
      </c>
      <c r="C34" s="4">
        <v>9</v>
      </c>
      <c r="D34" s="4">
        <v>46.8</v>
      </c>
      <c r="E34" s="124">
        <v>10.540000000000001</v>
      </c>
    </row>
    <row r="35" spans="1:5">
      <c r="A35" s="4">
        <v>1</v>
      </c>
      <c r="B35" s="4">
        <v>3</v>
      </c>
      <c r="C35" s="4">
        <v>10</v>
      </c>
      <c r="D35" s="4">
        <v>46.8</v>
      </c>
      <c r="E35" s="124">
        <v>10.540000000000001</v>
      </c>
    </row>
    <row r="36" spans="1:5">
      <c r="A36" s="4">
        <v>1</v>
      </c>
      <c r="B36" s="4">
        <v>3</v>
      </c>
      <c r="C36" s="4">
        <v>11</v>
      </c>
      <c r="D36" s="4">
        <v>46.8</v>
      </c>
      <c r="E36" s="124">
        <v>10.540000000000001</v>
      </c>
    </row>
    <row r="37" spans="1:5">
      <c r="A37" s="4">
        <v>1</v>
      </c>
      <c r="B37" s="4">
        <v>3</v>
      </c>
      <c r="C37" s="4">
        <v>12</v>
      </c>
      <c r="D37" s="4">
        <v>35.1</v>
      </c>
      <c r="E37" s="124">
        <v>8.5</v>
      </c>
    </row>
    <row r="38" spans="1:5">
      <c r="A38" s="4">
        <v>0</v>
      </c>
      <c r="B38" s="4">
        <v>1</v>
      </c>
      <c r="C38" s="4">
        <v>1</v>
      </c>
      <c r="D38" s="4">
        <v>6.0000000000000002E-5</v>
      </c>
      <c r="E38" s="4">
        <v>6.0000000000000002E-5</v>
      </c>
    </row>
    <row r="39" spans="1:5">
      <c r="A39" s="4">
        <v>0</v>
      </c>
      <c r="B39" s="4">
        <v>1</v>
      </c>
      <c r="C39" s="4">
        <v>2</v>
      </c>
      <c r="D39" s="4">
        <v>6.9999999999999999E-4</v>
      </c>
      <c r="E39" s="4">
        <v>6.9999999999999999E-4</v>
      </c>
    </row>
    <row r="40" spans="1:5">
      <c r="A40" s="4">
        <v>0</v>
      </c>
      <c r="B40" s="4">
        <v>1</v>
      </c>
      <c r="C40" s="4">
        <v>3</v>
      </c>
      <c r="D40" s="4">
        <v>9.0000000000000011E-2</v>
      </c>
      <c r="E40" s="4">
        <v>0.01</v>
      </c>
    </row>
    <row r="41" spans="1:5">
      <c r="A41" s="4">
        <v>0</v>
      </c>
      <c r="B41" s="4">
        <v>1</v>
      </c>
      <c r="C41" s="4">
        <v>4</v>
      </c>
      <c r="D41" s="4">
        <v>0.72000000000000008</v>
      </c>
      <c r="E41" s="4">
        <v>0.23</v>
      </c>
    </row>
    <row r="42" spans="1:5">
      <c r="A42" s="4">
        <v>0</v>
      </c>
      <c r="B42" s="4">
        <v>1</v>
      </c>
      <c r="C42" s="4">
        <v>5</v>
      </c>
      <c r="D42" s="4">
        <v>0.68</v>
      </c>
      <c r="E42" s="4">
        <v>0.28000000000000003</v>
      </c>
    </row>
    <row r="43" spans="1:5">
      <c r="A43" s="4">
        <v>0</v>
      </c>
      <c r="B43" s="4">
        <v>1</v>
      </c>
      <c r="C43" s="4">
        <v>6</v>
      </c>
      <c r="D43" s="4">
        <v>0.55999999999999994</v>
      </c>
      <c r="E43" s="4">
        <v>0.18</v>
      </c>
    </row>
    <row r="44" spans="1:5">
      <c r="A44" s="4">
        <v>0</v>
      </c>
      <c r="B44" s="4">
        <v>1</v>
      </c>
      <c r="C44" s="4">
        <v>7</v>
      </c>
      <c r="D44" s="4">
        <v>0.27999999999999997</v>
      </c>
      <c r="E44" s="4">
        <v>0.09</v>
      </c>
    </row>
    <row r="45" spans="1:5">
      <c r="A45" s="4">
        <v>0</v>
      </c>
      <c r="B45" s="4">
        <v>1</v>
      </c>
      <c r="C45" s="4">
        <v>8</v>
      </c>
      <c r="D45" s="4">
        <v>0.27999999999999997</v>
      </c>
      <c r="E45" s="4">
        <v>0.09</v>
      </c>
    </row>
    <row r="46" spans="1:5">
      <c r="A46" s="4">
        <v>0</v>
      </c>
      <c r="B46" s="4">
        <v>1</v>
      </c>
      <c r="C46" s="4">
        <v>9</v>
      </c>
      <c r="D46" s="4">
        <v>0.21</v>
      </c>
      <c r="E46" s="4">
        <v>0.09</v>
      </c>
    </row>
    <row r="47" spans="1:5">
      <c r="A47" s="4">
        <v>0</v>
      </c>
      <c r="B47" s="4">
        <v>1</v>
      </c>
      <c r="C47" s="4">
        <v>10</v>
      </c>
      <c r="D47" s="4">
        <v>0.21</v>
      </c>
      <c r="E47" s="4">
        <v>0.09</v>
      </c>
    </row>
    <row r="48" spans="1:5">
      <c r="A48" s="4">
        <v>0</v>
      </c>
      <c r="B48" s="4">
        <v>1</v>
      </c>
      <c r="C48" s="4">
        <v>11</v>
      </c>
      <c r="D48" s="4">
        <v>0.21</v>
      </c>
      <c r="E48" s="4">
        <v>0.09</v>
      </c>
    </row>
    <row r="49" spans="1:5">
      <c r="A49" s="4">
        <v>0</v>
      </c>
      <c r="B49" s="4">
        <v>1</v>
      </c>
      <c r="C49" s="4">
        <v>12</v>
      </c>
      <c r="D49" s="4">
        <v>6.9999999999999993E-2</v>
      </c>
      <c r="E49" s="4">
        <v>7.0000000000000007E-2</v>
      </c>
    </row>
    <row r="50" spans="1:5">
      <c r="A50" s="4">
        <v>0</v>
      </c>
      <c r="B50" s="4">
        <v>2</v>
      </c>
      <c r="C50" s="4">
        <v>1</v>
      </c>
      <c r="D50" s="4">
        <v>1.2E-4</v>
      </c>
      <c r="E50" s="4">
        <v>1.2E-4</v>
      </c>
    </row>
    <row r="51" spans="1:5">
      <c r="A51" s="4">
        <v>0</v>
      </c>
      <c r="B51" s="4">
        <v>2</v>
      </c>
      <c r="C51" s="4">
        <v>2</v>
      </c>
      <c r="D51" s="4">
        <v>7.0000000000000001E-3</v>
      </c>
      <c r="E51" s="4">
        <v>7.0000000000000001E-3</v>
      </c>
    </row>
    <row r="52" spans="1:5">
      <c r="A52" s="4">
        <v>0</v>
      </c>
      <c r="B52" s="4">
        <v>2</v>
      </c>
      <c r="C52" s="4">
        <v>3</v>
      </c>
      <c r="D52" s="4">
        <v>0.18000000000000002</v>
      </c>
      <c r="E52" s="4">
        <v>0.06</v>
      </c>
    </row>
    <row r="53" spans="1:5">
      <c r="A53" s="4">
        <v>0</v>
      </c>
      <c r="B53" s="4">
        <v>2</v>
      </c>
      <c r="C53" s="4">
        <v>4</v>
      </c>
      <c r="D53" s="4">
        <v>2.16</v>
      </c>
      <c r="E53" s="4">
        <v>0.06</v>
      </c>
    </row>
    <row r="54" spans="1:5">
      <c r="A54" s="4">
        <v>0</v>
      </c>
      <c r="B54" s="4">
        <v>2</v>
      </c>
      <c r="C54" s="4">
        <v>5</v>
      </c>
      <c r="D54" s="4">
        <v>6</v>
      </c>
      <c r="E54" s="4">
        <v>1.2</v>
      </c>
    </row>
    <row r="55" spans="1:5">
      <c r="A55" s="4">
        <v>0</v>
      </c>
      <c r="B55" s="4">
        <v>2</v>
      </c>
      <c r="C55" s="4">
        <v>6</v>
      </c>
      <c r="D55" s="4">
        <v>4.0599999999999996</v>
      </c>
      <c r="E55" s="4">
        <v>0.81</v>
      </c>
    </row>
    <row r="56" spans="1:5">
      <c r="A56" s="4">
        <v>0</v>
      </c>
      <c r="B56" s="4">
        <v>2</v>
      </c>
      <c r="C56" s="4">
        <v>7</v>
      </c>
      <c r="D56" s="4">
        <v>2.8699999999999997</v>
      </c>
      <c r="E56" s="4">
        <v>0.56999999999999995</v>
      </c>
    </row>
    <row r="57" spans="1:5">
      <c r="A57" s="4">
        <v>0</v>
      </c>
      <c r="B57" s="4">
        <v>2</v>
      </c>
      <c r="C57" s="4">
        <v>8</v>
      </c>
      <c r="D57" s="4">
        <v>2.4499999999999997</v>
      </c>
      <c r="E57" s="4">
        <v>0.49</v>
      </c>
    </row>
    <row r="58" spans="1:5">
      <c r="A58" s="4">
        <v>0</v>
      </c>
      <c r="B58" s="4">
        <v>2</v>
      </c>
      <c r="C58" s="4">
        <v>9</v>
      </c>
      <c r="D58" s="4">
        <v>2.0299999999999998</v>
      </c>
      <c r="E58" s="4">
        <v>0.41</v>
      </c>
    </row>
    <row r="59" spans="1:5">
      <c r="A59" s="4">
        <v>0</v>
      </c>
      <c r="B59" s="4">
        <v>2</v>
      </c>
      <c r="C59" s="4">
        <v>10</v>
      </c>
      <c r="D59" s="4">
        <v>2.0299999999999998</v>
      </c>
      <c r="E59" s="4">
        <v>0.41</v>
      </c>
    </row>
    <row r="60" spans="1:5">
      <c r="A60" s="4">
        <v>0</v>
      </c>
      <c r="B60" s="4">
        <v>2</v>
      </c>
      <c r="C60" s="4">
        <v>11</v>
      </c>
      <c r="D60" s="4">
        <v>1.6099999999999999</v>
      </c>
      <c r="E60" s="4">
        <v>0.41</v>
      </c>
    </row>
    <row r="61" spans="1:5">
      <c r="A61" s="4">
        <v>0</v>
      </c>
      <c r="B61" s="4">
        <v>2</v>
      </c>
      <c r="C61" s="4">
        <v>12</v>
      </c>
      <c r="D61" s="4">
        <v>0.63</v>
      </c>
      <c r="E61" s="4">
        <v>0.41</v>
      </c>
    </row>
    <row r="62" spans="1:5">
      <c r="A62" s="4">
        <v>0</v>
      </c>
      <c r="B62" s="4">
        <v>3</v>
      </c>
      <c r="C62" s="4">
        <v>1</v>
      </c>
      <c r="D62" s="4">
        <v>1.2E-4</v>
      </c>
      <c r="E62" s="4">
        <v>1.2E-4</v>
      </c>
    </row>
    <row r="63" spans="1:5">
      <c r="A63" s="4">
        <v>0</v>
      </c>
      <c r="B63" s="4">
        <v>3</v>
      </c>
      <c r="C63" s="4">
        <v>2</v>
      </c>
      <c r="D63" s="4">
        <v>0.12</v>
      </c>
      <c r="E63" s="4">
        <v>0.12</v>
      </c>
    </row>
    <row r="64" spans="1:5">
      <c r="A64" s="4">
        <v>0</v>
      </c>
      <c r="B64" s="4">
        <v>3</v>
      </c>
      <c r="C64" s="4">
        <v>3</v>
      </c>
      <c r="D64" s="4">
        <v>1.8</v>
      </c>
      <c r="E64" s="4">
        <v>0.4</v>
      </c>
    </row>
    <row r="65" spans="1:5">
      <c r="A65" s="4">
        <v>0</v>
      </c>
      <c r="B65" s="4">
        <v>3</v>
      </c>
      <c r="C65" s="4">
        <v>4</v>
      </c>
      <c r="D65" s="4">
        <v>72</v>
      </c>
      <c r="E65" s="4">
        <v>27.9</v>
      </c>
    </row>
    <row r="66" spans="1:5">
      <c r="A66" s="4">
        <v>0</v>
      </c>
      <c r="B66" s="4">
        <v>3</v>
      </c>
      <c r="C66" s="4">
        <v>5</v>
      </c>
      <c r="D66" s="4">
        <v>68</v>
      </c>
      <c r="E66" s="4">
        <v>25.3</v>
      </c>
    </row>
    <row r="67" spans="1:5">
      <c r="A67" s="4">
        <v>0</v>
      </c>
      <c r="B67" s="4">
        <v>3</v>
      </c>
      <c r="C67" s="4">
        <v>6</v>
      </c>
      <c r="D67" s="4">
        <v>44.8</v>
      </c>
      <c r="E67" s="4">
        <v>15.4</v>
      </c>
    </row>
    <row r="68" spans="1:5">
      <c r="A68" s="4">
        <v>0</v>
      </c>
      <c r="B68" s="4">
        <v>3</v>
      </c>
      <c r="C68" s="4">
        <v>7</v>
      </c>
      <c r="D68" s="4">
        <v>41.8</v>
      </c>
      <c r="E68" s="4">
        <v>10.4</v>
      </c>
    </row>
    <row r="69" spans="1:5">
      <c r="A69" s="4">
        <v>0</v>
      </c>
      <c r="B69" s="4">
        <v>3</v>
      </c>
      <c r="C69" s="4">
        <v>8</v>
      </c>
      <c r="D69" s="4">
        <v>38.1</v>
      </c>
      <c r="E69" s="4">
        <v>9.5</v>
      </c>
    </row>
    <row r="70" spans="1:5">
      <c r="A70" s="4">
        <v>0</v>
      </c>
      <c r="B70" s="4">
        <v>3</v>
      </c>
      <c r="C70" s="4">
        <v>9</v>
      </c>
      <c r="D70" s="4">
        <v>34.799999999999997</v>
      </c>
      <c r="E70" s="4">
        <v>8.6999999999999993</v>
      </c>
    </row>
    <row r="71" spans="1:5">
      <c r="A71" s="4">
        <v>0</v>
      </c>
      <c r="B71" s="4">
        <v>3</v>
      </c>
      <c r="C71" s="4">
        <v>10</v>
      </c>
      <c r="D71" s="4">
        <v>32.200000000000003</v>
      </c>
      <c r="E71" s="4">
        <v>8.1</v>
      </c>
    </row>
    <row r="72" spans="1:5">
      <c r="A72" s="4">
        <v>0</v>
      </c>
      <c r="B72" s="4">
        <v>3</v>
      </c>
      <c r="C72" s="4">
        <v>11</v>
      </c>
      <c r="D72" s="4">
        <v>24.5</v>
      </c>
      <c r="E72" s="4">
        <v>6.1</v>
      </c>
    </row>
    <row r="73" spans="1:5">
      <c r="A73" s="4">
        <v>0</v>
      </c>
      <c r="B73" s="4">
        <v>3</v>
      </c>
      <c r="C73" s="4">
        <v>12</v>
      </c>
      <c r="D73" s="4">
        <v>6.3</v>
      </c>
      <c r="E73" s="4">
        <v>1.6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CC66"/>
  </sheetPr>
  <dimension ref="A1:G7"/>
  <sheetViews>
    <sheetView workbookViewId="0">
      <pane ySplit="1" topLeftCell="A2" activePane="bottomLeft" state="frozen"/>
      <selection activeCell="B2" sqref="B2:B6"/>
      <selection pane="bottomLeft" activeCell="A2" sqref="A2"/>
    </sheetView>
  </sheetViews>
  <sheetFormatPr defaultRowHeight="14.4"/>
  <cols>
    <col min="3" max="4" width="9.109375" style="70"/>
  </cols>
  <sheetData>
    <row r="1" spans="1:7">
      <c r="A1" s="15" t="s">
        <v>1</v>
      </c>
      <c r="B1" s="15" t="s">
        <v>10</v>
      </c>
      <c r="C1" s="127" t="s">
        <v>9</v>
      </c>
      <c r="D1" s="127"/>
      <c r="E1" s="7" t="s">
        <v>60</v>
      </c>
    </row>
    <row r="2" spans="1:7">
      <c r="A2" s="4">
        <v>1</v>
      </c>
      <c r="B2" s="4">
        <v>1</v>
      </c>
      <c r="C2" s="125">
        <v>95</v>
      </c>
      <c r="D2" s="125"/>
    </row>
    <row r="3" spans="1:7">
      <c r="A3" s="4">
        <v>1</v>
      </c>
      <c r="B3" s="4">
        <v>2</v>
      </c>
      <c r="C3" s="125">
        <v>30</v>
      </c>
      <c r="D3" s="125"/>
      <c r="F3" s="4"/>
      <c r="G3" s="126"/>
    </row>
    <row r="4" spans="1:7">
      <c r="A4" s="4">
        <v>1</v>
      </c>
      <c r="B4" s="4">
        <v>3</v>
      </c>
      <c r="C4" s="125">
        <v>3.2</v>
      </c>
      <c r="D4" s="125"/>
      <c r="F4" s="4"/>
      <c r="G4" s="126"/>
    </row>
    <row r="5" spans="1:7">
      <c r="A5" s="4">
        <v>0</v>
      </c>
      <c r="B5" s="4">
        <v>1</v>
      </c>
      <c r="C5" s="125">
        <v>80</v>
      </c>
      <c r="D5" s="125"/>
      <c r="F5" s="4"/>
      <c r="G5" s="126"/>
    </row>
    <row r="6" spans="1:7">
      <c r="A6" s="4">
        <v>0</v>
      </c>
      <c r="B6" s="4">
        <v>2</v>
      </c>
      <c r="C6" s="125">
        <v>24</v>
      </c>
      <c r="D6" s="125"/>
      <c r="F6" s="4"/>
      <c r="G6" s="126"/>
    </row>
    <row r="7" spans="1:7">
      <c r="A7" s="4">
        <v>0</v>
      </c>
      <c r="B7" s="4">
        <v>3</v>
      </c>
      <c r="C7" s="125">
        <v>2.2000000000000002</v>
      </c>
      <c r="D7" s="90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-0.499984740745262"/>
  </sheetPr>
  <dimension ref="A1:N25"/>
  <sheetViews>
    <sheetView workbookViewId="0">
      <selection activeCell="H25" sqref="H25"/>
    </sheetView>
  </sheetViews>
  <sheetFormatPr defaultRowHeight="14.4"/>
  <cols>
    <col min="1" max="1" width="8" customWidth="1"/>
    <col min="6" max="6" width="12.33203125" customWidth="1"/>
    <col min="7" max="7" width="12.44140625" customWidth="1"/>
    <col min="8" max="8" width="11" customWidth="1"/>
    <col min="9" max="9" width="10.109375" bestFit="1" customWidth="1"/>
  </cols>
  <sheetData>
    <row r="1" spans="1:11">
      <c r="A1" t="s">
        <v>1</v>
      </c>
      <c r="B1" t="s">
        <v>0</v>
      </c>
      <c r="C1" t="s">
        <v>252</v>
      </c>
      <c r="D1" t="s">
        <v>253</v>
      </c>
      <c r="F1" s="7" t="s">
        <v>22</v>
      </c>
    </row>
    <row r="2" spans="1:11">
      <c r="A2">
        <v>0</v>
      </c>
      <c r="B2">
        <v>1</v>
      </c>
      <c r="C2" s="117">
        <f t="shared" ref="C2:C25" si="0">INDEX($G$7:$G$8,MATCH(A2,$F$7:$F$8,0))*INDEX($G$13:$H$24,MATCH($B2,$F$13:$F$24,0),MATCH($A2,$G$12:$H$12,0))+1*(1-INDEX($G$13:$H$24,MATCH($B2,$F$13:$F$24,0),MATCH($A2,$G$12:$H$12,0)))</f>
        <v>1</v>
      </c>
      <c r="D2" s="117">
        <f t="shared" ref="D2:D25" si="1">INDEX($H$7:$H$8,MATCH(A2,$F$7:$F$8,0))*INDEX($G$13:$H$24,MATCH($B2,$F$13:$F$24,0),MATCH($A2,$G$12:$H$12,0))+1*(1-INDEX($G$13:$H$24,MATCH($B2,$F$13:$F$24,0),MATCH($A2,$G$12:$H$12,0)))</f>
        <v>1</v>
      </c>
      <c r="F2" s="7" t="s">
        <v>267</v>
      </c>
      <c r="G2" s="123" t="s">
        <v>255</v>
      </c>
    </row>
    <row r="3" spans="1:11">
      <c r="A3">
        <v>0</v>
      </c>
      <c r="B3">
        <v>2</v>
      </c>
      <c r="C3" s="117">
        <f t="shared" si="0"/>
        <v>1</v>
      </c>
      <c r="D3" s="117">
        <f t="shared" si="1"/>
        <v>1</v>
      </c>
      <c r="F3" s="7" t="s">
        <v>268</v>
      </c>
      <c r="G3" s="123" t="s">
        <v>256</v>
      </c>
    </row>
    <row r="4" spans="1:11">
      <c r="A4">
        <v>0</v>
      </c>
      <c r="B4">
        <v>3</v>
      </c>
      <c r="C4" s="117">
        <f t="shared" si="0"/>
        <v>1</v>
      </c>
      <c r="D4" s="117">
        <f t="shared" si="1"/>
        <v>1</v>
      </c>
      <c r="F4" s="7" t="s">
        <v>269</v>
      </c>
      <c r="G4" s="7" t="s">
        <v>105</v>
      </c>
    </row>
    <row r="5" spans="1:11">
      <c r="A5">
        <v>0</v>
      </c>
      <c r="B5">
        <v>4</v>
      </c>
      <c r="C5" s="117">
        <f t="shared" si="0"/>
        <v>1.3024</v>
      </c>
      <c r="D5" s="117">
        <f t="shared" si="1"/>
        <v>1.14364</v>
      </c>
      <c r="F5" s="123"/>
      <c r="G5" s="7"/>
    </row>
    <row r="6" spans="1:11">
      <c r="A6">
        <v>0</v>
      </c>
      <c r="B6">
        <v>5</v>
      </c>
      <c r="C6" s="117">
        <f t="shared" si="0"/>
        <v>1.6648000000000001</v>
      </c>
      <c r="D6" s="117">
        <f t="shared" si="1"/>
        <v>1.3157800000000002</v>
      </c>
      <c r="F6" s="29" t="s">
        <v>54</v>
      </c>
      <c r="G6" s="29" t="s">
        <v>249</v>
      </c>
      <c r="H6" s="29" t="s">
        <v>250</v>
      </c>
    </row>
    <row r="7" spans="1:11">
      <c r="A7">
        <v>0</v>
      </c>
      <c r="B7">
        <v>6</v>
      </c>
      <c r="C7" s="117">
        <f t="shared" si="0"/>
        <v>1.9815999999999998</v>
      </c>
      <c r="D7" s="117">
        <f t="shared" si="1"/>
        <v>1.4662600000000001</v>
      </c>
      <c r="F7" s="4">
        <v>0</v>
      </c>
      <c r="G7" s="4">
        <v>3.4</v>
      </c>
      <c r="H7" s="4">
        <v>2.14</v>
      </c>
    </row>
    <row r="8" spans="1:11">
      <c r="A8">
        <v>0</v>
      </c>
      <c r="B8">
        <v>7</v>
      </c>
      <c r="C8" s="117">
        <f t="shared" si="0"/>
        <v>2.2336</v>
      </c>
      <c r="D8" s="117">
        <f t="shared" si="1"/>
        <v>1.58596</v>
      </c>
      <c r="F8" s="4">
        <v>1</v>
      </c>
      <c r="G8" s="4">
        <v>2.8</v>
      </c>
      <c r="H8" s="4">
        <v>2.14</v>
      </c>
    </row>
    <row r="9" spans="1:11">
      <c r="A9">
        <v>0</v>
      </c>
      <c r="B9">
        <v>8</v>
      </c>
      <c r="C9" s="117">
        <f t="shared" si="0"/>
        <v>2.3416000000000001</v>
      </c>
      <c r="D9" s="117">
        <f t="shared" si="1"/>
        <v>1.6372599999999999</v>
      </c>
    </row>
    <row r="10" spans="1:11">
      <c r="A10">
        <v>0</v>
      </c>
      <c r="B10">
        <v>9</v>
      </c>
      <c r="C10" s="117">
        <f t="shared" si="0"/>
        <v>2.4256000000000002</v>
      </c>
      <c r="D10" s="117">
        <f t="shared" si="1"/>
        <v>1.6771600000000002</v>
      </c>
      <c r="F10" t="s">
        <v>254</v>
      </c>
    </row>
    <row r="11" spans="1:11" ht="15.6">
      <c r="A11">
        <v>0</v>
      </c>
      <c r="B11">
        <v>10</v>
      </c>
      <c r="C11" s="117">
        <f t="shared" si="0"/>
        <v>2.3344</v>
      </c>
      <c r="D11" s="117">
        <f t="shared" si="1"/>
        <v>1.6338400000000002</v>
      </c>
      <c r="F11" s="131" t="s">
        <v>64</v>
      </c>
      <c r="G11" s="132" t="s">
        <v>54</v>
      </c>
      <c r="H11" s="133"/>
    </row>
    <row r="12" spans="1:11">
      <c r="A12">
        <v>0</v>
      </c>
      <c r="B12">
        <v>11</v>
      </c>
      <c r="C12" s="117">
        <f t="shared" si="0"/>
        <v>2.3031999999999999</v>
      </c>
      <c r="D12" s="117">
        <f t="shared" si="1"/>
        <v>1.6190199999999999</v>
      </c>
      <c r="F12" s="134"/>
      <c r="G12" s="29">
        <v>1</v>
      </c>
      <c r="H12" s="135">
        <v>0</v>
      </c>
    </row>
    <row r="13" spans="1:11" ht="15.6">
      <c r="A13">
        <v>0</v>
      </c>
      <c r="B13">
        <v>12</v>
      </c>
      <c r="C13" s="117">
        <f t="shared" si="0"/>
        <v>2.3751999999999995</v>
      </c>
      <c r="D13" s="117">
        <f t="shared" si="1"/>
        <v>1.6532199999999999</v>
      </c>
      <c r="F13" s="136">
        <v>1</v>
      </c>
      <c r="G13" s="137">
        <v>0</v>
      </c>
      <c r="H13" s="138">
        <v>0</v>
      </c>
    </row>
    <row r="14" spans="1:11" ht="15.75" customHeight="1">
      <c r="A14">
        <v>1</v>
      </c>
      <c r="B14">
        <v>1</v>
      </c>
      <c r="C14" s="117">
        <f t="shared" si="0"/>
        <v>1</v>
      </c>
      <c r="D14" s="117">
        <f t="shared" si="1"/>
        <v>1</v>
      </c>
      <c r="F14" s="136">
        <v>2</v>
      </c>
      <c r="G14" s="137">
        <v>0</v>
      </c>
      <c r="H14" s="138">
        <v>0</v>
      </c>
    </row>
    <row r="15" spans="1:11" ht="15.6">
      <c r="A15">
        <v>1</v>
      </c>
      <c r="B15">
        <v>2</v>
      </c>
      <c r="C15" s="117">
        <f t="shared" si="0"/>
        <v>1</v>
      </c>
      <c r="D15" s="117">
        <f t="shared" si="1"/>
        <v>1</v>
      </c>
      <c r="F15" s="136">
        <v>3</v>
      </c>
      <c r="G15" s="137">
        <v>0</v>
      </c>
      <c r="H15" s="138">
        <v>0</v>
      </c>
    </row>
    <row r="16" spans="1:11" ht="15.6">
      <c r="A16">
        <v>1</v>
      </c>
      <c r="B16">
        <v>3</v>
      </c>
      <c r="C16" s="117">
        <f t="shared" si="0"/>
        <v>1</v>
      </c>
      <c r="D16" s="117">
        <f t="shared" si="1"/>
        <v>1</v>
      </c>
      <c r="F16" s="136">
        <v>4</v>
      </c>
      <c r="G16" s="137">
        <v>5.5E-2</v>
      </c>
      <c r="H16" s="138">
        <v>0.126</v>
      </c>
      <c r="J16" s="67"/>
      <c r="K16" s="67"/>
    </row>
    <row r="17" spans="1:14" ht="15.6">
      <c r="A17">
        <v>1</v>
      </c>
      <c r="B17">
        <v>4</v>
      </c>
      <c r="C17" s="117">
        <f t="shared" si="0"/>
        <v>1.099</v>
      </c>
      <c r="D17" s="117">
        <f t="shared" si="1"/>
        <v>1.0627</v>
      </c>
      <c r="F17" s="136">
        <v>5</v>
      </c>
      <c r="G17" s="137">
        <v>0.10199999999999999</v>
      </c>
      <c r="H17" s="138">
        <v>0.27700000000000002</v>
      </c>
      <c r="I17" s="100"/>
      <c r="J17" s="67"/>
      <c r="K17" s="67"/>
    </row>
    <row r="18" spans="1:14" ht="15.6">
      <c r="A18">
        <v>1</v>
      </c>
      <c r="B18">
        <v>5</v>
      </c>
      <c r="C18" s="117">
        <f t="shared" si="0"/>
        <v>1.1836</v>
      </c>
      <c r="D18" s="117">
        <f t="shared" si="1"/>
        <v>1.1162799999999999</v>
      </c>
      <c r="F18" s="136">
        <v>6</v>
      </c>
      <c r="G18" s="137">
        <v>0.20699999999999999</v>
      </c>
      <c r="H18" s="138">
        <v>0.40899999999999997</v>
      </c>
      <c r="I18" s="100"/>
      <c r="J18" s="67"/>
      <c r="K18" s="67"/>
    </row>
    <row r="19" spans="1:14" ht="15.6">
      <c r="A19">
        <v>1</v>
      </c>
      <c r="B19">
        <v>6</v>
      </c>
      <c r="C19" s="117">
        <f t="shared" si="0"/>
        <v>1.3725999999999998</v>
      </c>
      <c r="D19" s="117">
        <f t="shared" si="1"/>
        <v>1.2359800000000001</v>
      </c>
      <c r="F19" s="136">
        <v>7</v>
      </c>
      <c r="G19" s="137">
        <v>0.29099999999999998</v>
      </c>
      <c r="H19" s="138">
        <v>0.51400000000000001</v>
      </c>
      <c r="I19" s="100"/>
      <c r="J19" s="67"/>
      <c r="K19" s="67"/>
      <c r="L19" s="100"/>
      <c r="M19" s="100"/>
      <c r="N19" s="100"/>
    </row>
    <row r="20" spans="1:14" ht="15.6">
      <c r="A20">
        <v>1</v>
      </c>
      <c r="B20">
        <v>7</v>
      </c>
      <c r="C20" s="117">
        <f t="shared" si="0"/>
        <v>1.5238</v>
      </c>
      <c r="D20" s="117">
        <f t="shared" si="1"/>
        <v>1.3317399999999999</v>
      </c>
      <c r="F20" s="136">
        <v>8</v>
      </c>
      <c r="G20" s="137">
        <v>0.371</v>
      </c>
      <c r="H20" s="138">
        <v>0.55900000000000005</v>
      </c>
      <c r="I20" s="100"/>
      <c r="J20" s="67"/>
      <c r="K20" s="67"/>
    </row>
    <row r="21" spans="1:14" ht="15.6">
      <c r="A21">
        <v>1</v>
      </c>
      <c r="B21">
        <v>8</v>
      </c>
      <c r="C21" s="117">
        <f t="shared" si="0"/>
        <v>1.6677999999999999</v>
      </c>
      <c r="D21" s="117">
        <f t="shared" si="1"/>
        <v>1.4229400000000001</v>
      </c>
      <c r="F21" s="136">
        <v>9</v>
      </c>
      <c r="G21" s="137">
        <v>0.47299999999999998</v>
      </c>
      <c r="H21" s="138">
        <v>0.59399999999999997</v>
      </c>
      <c r="I21" s="100"/>
      <c r="J21" s="67"/>
      <c r="K21" s="67"/>
    </row>
    <row r="22" spans="1:14" ht="15.6">
      <c r="A22">
        <v>1</v>
      </c>
      <c r="B22">
        <v>9</v>
      </c>
      <c r="C22" s="117">
        <f t="shared" si="0"/>
        <v>1.8513999999999999</v>
      </c>
      <c r="D22" s="117">
        <f t="shared" si="1"/>
        <v>1.5392199999999998</v>
      </c>
      <c r="F22" s="136">
        <v>10</v>
      </c>
      <c r="G22" s="137">
        <v>0.45</v>
      </c>
      <c r="H22" s="138">
        <v>0.55600000000000005</v>
      </c>
      <c r="I22" s="100"/>
      <c r="J22" s="67"/>
      <c r="K22" s="67"/>
    </row>
    <row r="23" spans="1:14" ht="15.6">
      <c r="A23">
        <v>1</v>
      </c>
      <c r="B23">
        <v>10</v>
      </c>
      <c r="C23" s="117">
        <f t="shared" si="0"/>
        <v>1.81</v>
      </c>
      <c r="D23" s="117">
        <f t="shared" si="1"/>
        <v>1.5130000000000001</v>
      </c>
      <c r="F23" s="136">
        <v>11</v>
      </c>
      <c r="G23" s="137">
        <v>0.42399999999999999</v>
      </c>
      <c r="H23" s="138">
        <v>0.54300000000000004</v>
      </c>
      <c r="I23" s="80"/>
      <c r="J23" s="67"/>
      <c r="K23" s="67"/>
    </row>
    <row r="24" spans="1:14" ht="15.6">
      <c r="A24">
        <v>1</v>
      </c>
      <c r="B24">
        <v>11</v>
      </c>
      <c r="C24" s="117">
        <f t="shared" si="0"/>
        <v>1.7631999999999999</v>
      </c>
      <c r="D24" s="117">
        <f t="shared" si="1"/>
        <v>1.4833600000000002</v>
      </c>
      <c r="F24" s="139">
        <v>12</v>
      </c>
      <c r="G24" s="140">
        <v>0.39600000000000002</v>
      </c>
      <c r="H24" s="141">
        <v>0.57299999999999995</v>
      </c>
      <c r="I24" s="100"/>
      <c r="J24" s="67"/>
      <c r="K24" s="67"/>
    </row>
    <row r="25" spans="1:14">
      <c r="A25">
        <v>1</v>
      </c>
      <c r="B25">
        <v>12</v>
      </c>
      <c r="C25" s="117">
        <f t="shared" si="0"/>
        <v>1.7128000000000001</v>
      </c>
      <c r="D25" s="117">
        <f t="shared" si="1"/>
        <v>1.4514400000000001</v>
      </c>
      <c r="I25" s="100"/>
      <c r="J25" s="100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CC66"/>
  </sheetPr>
  <dimension ref="A1:J36"/>
  <sheetViews>
    <sheetView workbookViewId="0">
      <pane ySplit="1" topLeftCell="A2" activePane="bottomLeft" state="frozen"/>
      <selection activeCell="B2" sqref="B2:B6"/>
      <selection pane="bottomLeft" activeCell="G14" sqref="G14"/>
    </sheetView>
  </sheetViews>
  <sheetFormatPr defaultRowHeight="14.4"/>
  <cols>
    <col min="6" max="6" width="7.5546875" bestFit="1" customWidth="1"/>
    <col min="7" max="7" width="13.5546875" bestFit="1" customWidth="1"/>
    <col min="9" max="9" width="9.6640625" customWidth="1"/>
  </cols>
  <sheetData>
    <row r="1" spans="1:10">
      <c r="A1" s="15" t="s">
        <v>15</v>
      </c>
      <c r="B1" s="15" t="s">
        <v>361</v>
      </c>
      <c r="C1" s="15" t="s">
        <v>160</v>
      </c>
      <c r="G1" s="7" t="s">
        <v>22</v>
      </c>
      <c r="H1" s="7"/>
    </row>
    <row r="2" spans="1:10">
      <c r="A2" s="4">
        <v>1</v>
      </c>
      <c r="B2" s="4">
        <v>0</v>
      </c>
      <c r="C2" s="91">
        <f t="shared" ref="C2:C7" si="0">$F$2*F5</f>
        <v>4.4099999999999999E-3</v>
      </c>
      <c r="E2" t="s">
        <v>158</v>
      </c>
      <c r="F2" s="142">
        <v>4.8999999999999998E-4</v>
      </c>
      <c r="G2" s="10" t="s">
        <v>156</v>
      </c>
    </row>
    <row r="3" spans="1:10">
      <c r="A3" s="4">
        <v>2</v>
      </c>
      <c r="B3" s="4">
        <v>0</v>
      </c>
      <c r="C3" s="91">
        <f t="shared" si="0"/>
        <v>4.8999999999999998E-4</v>
      </c>
      <c r="F3" s="4"/>
      <c r="G3" s="10" t="s">
        <v>157</v>
      </c>
    </row>
    <row r="4" spans="1:10">
      <c r="A4" s="4">
        <v>3</v>
      </c>
      <c r="B4" s="4">
        <v>0</v>
      </c>
      <c r="C4" s="91">
        <f t="shared" si="0"/>
        <v>2.8419999999999999E-3</v>
      </c>
      <c r="E4" s="15" t="s">
        <v>15</v>
      </c>
      <c r="F4" s="29" t="s">
        <v>18</v>
      </c>
    </row>
    <row r="5" spans="1:10">
      <c r="A5" s="4">
        <v>4</v>
      </c>
      <c r="B5" s="4">
        <v>0</v>
      </c>
      <c r="C5" s="91">
        <f t="shared" si="0"/>
        <v>3.3809999999999999E-3</v>
      </c>
      <c r="E5" s="4">
        <v>1</v>
      </c>
      <c r="F5" s="4">
        <v>9</v>
      </c>
      <c r="G5" s="10" t="s">
        <v>155</v>
      </c>
      <c r="H5" s="118" t="s">
        <v>248</v>
      </c>
    </row>
    <row r="6" spans="1:10">
      <c r="A6" s="4">
        <v>5</v>
      </c>
      <c r="B6" s="4">
        <v>0</v>
      </c>
      <c r="C6" s="91">
        <f t="shared" si="0"/>
        <v>5.8310000000000002E-3</v>
      </c>
      <c r="E6" s="4">
        <v>2</v>
      </c>
      <c r="F6" s="4">
        <v>1</v>
      </c>
      <c r="G6" s="10" t="s">
        <v>74</v>
      </c>
      <c r="H6" s="7"/>
    </row>
    <row r="7" spans="1:10">
      <c r="A7" s="4">
        <v>6</v>
      </c>
      <c r="B7" s="4">
        <v>0</v>
      </c>
      <c r="C7" s="91">
        <f t="shared" si="0"/>
        <v>0</v>
      </c>
      <c r="E7" s="4">
        <v>3</v>
      </c>
      <c r="F7" s="4">
        <v>5.8</v>
      </c>
      <c r="G7" s="10" t="s">
        <v>74</v>
      </c>
      <c r="H7" s="7"/>
    </row>
    <row r="8" spans="1:10">
      <c r="A8" s="4">
        <v>1</v>
      </c>
      <c r="B8" s="4">
        <v>1</v>
      </c>
      <c r="C8" s="91">
        <f t="shared" ref="C8:C13" si="1">C2*$F$12</f>
        <v>1.7640000000000001E-4</v>
      </c>
      <c r="E8" s="4">
        <v>4</v>
      </c>
      <c r="F8" s="4">
        <v>6.9</v>
      </c>
      <c r="G8" s="10" t="s">
        <v>74</v>
      </c>
      <c r="H8" s="7"/>
    </row>
    <row r="9" spans="1:10">
      <c r="A9" s="4">
        <v>2</v>
      </c>
      <c r="B9" s="4">
        <v>1</v>
      </c>
      <c r="C9" s="91">
        <f t="shared" si="1"/>
        <v>1.9599999999999999E-5</v>
      </c>
      <c r="E9" s="4">
        <v>5</v>
      </c>
      <c r="F9" s="4">
        <v>11.9</v>
      </c>
      <c r="G9" s="10" t="s">
        <v>74</v>
      </c>
      <c r="H9" s="7"/>
    </row>
    <row r="10" spans="1:10">
      <c r="A10" s="4">
        <v>3</v>
      </c>
      <c r="B10" s="4">
        <v>1</v>
      </c>
      <c r="C10" s="91">
        <f t="shared" si="1"/>
        <v>1.1368E-4</v>
      </c>
      <c r="E10" s="4">
        <v>6</v>
      </c>
      <c r="F10" s="4">
        <v>0</v>
      </c>
      <c r="H10" s="7"/>
    </row>
    <row r="11" spans="1:10">
      <c r="A11" s="4">
        <v>4</v>
      </c>
      <c r="B11" s="4">
        <v>1</v>
      </c>
      <c r="C11" s="91">
        <f t="shared" si="1"/>
        <v>1.3523999999999999E-4</v>
      </c>
      <c r="H11" s="7"/>
    </row>
    <row r="12" spans="1:10">
      <c r="A12" s="4">
        <v>5</v>
      </c>
      <c r="B12" s="4">
        <v>1</v>
      </c>
      <c r="C12" s="91">
        <f t="shared" si="1"/>
        <v>2.3324000000000001E-4</v>
      </c>
      <c r="E12" s="15" t="s">
        <v>159</v>
      </c>
      <c r="F12" s="4">
        <v>0.04</v>
      </c>
      <c r="G12" s="10" t="s">
        <v>75</v>
      </c>
      <c r="H12" s="7"/>
    </row>
    <row r="13" spans="1:10">
      <c r="A13" s="4">
        <v>6</v>
      </c>
      <c r="B13" s="4">
        <v>1</v>
      </c>
      <c r="C13" s="91">
        <f t="shared" si="1"/>
        <v>0</v>
      </c>
      <c r="G13" s="10" t="s">
        <v>76</v>
      </c>
      <c r="H13" s="7"/>
    </row>
    <row r="14" spans="1:10">
      <c r="A14" s="4"/>
      <c r="B14" s="4"/>
      <c r="C14" s="72"/>
      <c r="G14" s="10" t="s">
        <v>77</v>
      </c>
      <c r="H14" s="7"/>
    </row>
    <row r="16" spans="1:10">
      <c r="G16" s="119"/>
      <c r="H16" s="120"/>
      <c r="I16" s="32"/>
      <c r="J16" s="32"/>
    </row>
    <row r="17" spans="4:10">
      <c r="G17" s="121"/>
      <c r="H17" s="32"/>
      <c r="I17" s="32"/>
      <c r="J17" s="32"/>
    </row>
    <row r="18" spans="4:10">
      <c r="D18" s="69"/>
      <c r="G18" s="121"/>
      <c r="H18" s="32"/>
      <c r="I18" s="32"/>
      <c r="J18" s="32"/>
    </row>
    <row r="19" spans="4:10">
      <c r="G19" s="121"/>
      <c r="H19" s="32"/>
      <c r="I19" s="32"/>
      <c r="J19" s="32"/>
    </row>
    <row r="20" spans="4:10">
      <c r="G20" s="121"/>
      <c r="H20" s="32"/>
      <c r="I20" s="32"/>
      <c r="J20" s="32"/>
    </row>
    <row r="21" spans="4:10">
      <c r="G21" s="121"/>
      <c r="H21" s="32"/>
      <c r="I21" s="32"/>
      <c r="J21" s="32"/>
    </row>
    <row r="22" spans="4:10">
      <c r="G22" s="121"/>
      <c r="H22" s="32"/>
      <c r="I22" s="32"/>
      <c r="J22" s="32"/>
    </row>
    <row r="23" spans="4:10">
      <c r="G23" s="121"/>
      <c r="H23" s="32"/>
      <c r="I23" s="32"/>
      <c r="J23" s="32"/>
    </row>
    <row r="24" spans="4:10">
      <c r="G24" s="70"/>
      <c r="H24" s="71"/>
    </row>
    <row r="25" spans="4:10">
      <c r="G25" s="70"/>
      <c r="H25" s="71"/>
    </row>
    <row r="26" spans="4:10">
      <c r="G26" s="70"/>
      <c r="H26" s="71"/>
    </row>
    <row r="27" spans="4:10">
      <c r="G27" s="70"/>
      <c r="H27" s="71"/>
    </row>
    <row r="28" spans="4:10">
      <c r="G28" s="70"/>
      <c r="H28" s="71"/>
    </row>
    <row r="29" spans="4:10">
      <c r="G29" s="70"/>
      <c r="I29" s="71"/>
    </row>
    <row r="30" spans="4:10">
      <c r="G30" s="70"/>
      <c r="I30" s="70"/>
    </row>
    <row r="31" spans="4:10">
      <c r="G31" s="70"/>
      <c r="I31" s="70"/>
    </row>
    <row r="32" spans="4:10">
      <c r="G32" s="70"/>
      <c r="I32" s="70"/>
    </row>
    <row r="33" spans="7:9">
      <c r="G33" s="70"/>
      <c r="I33" s="70"/>
    </row>
    <row r="34" spans="7:9">
      <c r="G34" s="70"/>
      <c r="I34" s="70"/>
    </row>
    <row r="36" spans="7:9">
      <c r="I36" s="7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499984740745262"/>
  </sheetPr>
  <dimension ref="A1:D5"/>
  <sheetViews>
    <sheetView workbookViewId="0"/>
  </sheetViews>
  <sheetFormatPr defaultRowHeight="14.4"/>
  <cols>
    <col min="1" max="1" width="12.109375" bestFit="1" customWidth="1"/>
  </cols>
  <sheetData>
    <row r="1" spans="1:4">
      <c r="A1" s="15" t="s">
        <v>21</v>
      </c>
      <c r="B1" s="15" t="s">
        <v>20</v>
      </c>
      <c r="D1" s="7" t="s">
        <v>22</v>
      </c>
    </row>
    <row r="2" spans="1:4">
      <c r="A2" s="4" t="s">
        <v>19</v>
      </c>
      <c r="B2" s="4">
        <v>0.6</v>
      </c>
      <c r="D2" s="11" t="s">
        <v>79</v>
      </c>
    </row>
    <row r="3" spans="1:4">
      <c r="D3" s="11" t="s">
        <v>80</v>
      </c>
    </row>
    <row r="4" spans="1:4">
      <c r="D4" s="11" t="s">
        <v>81</v>
      </c>
    </row>
    <row r="5" spans="1:4">
      <c r="D5" s="1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CC66"/>
  </sheetPr>
  <dimension ref="A1:G15"/>
  <sheetViews>
    <sheetView workbookViewId="0">
      <selection activeCell="C2" sqref="C2"/>
    </sheetView>
  </sheetViews>
  <sheetFormatPr defaultColWidth="9.109375" defaultRowHeight="14.4"/>
  <cols>
    <col min="1" max="4" width="9.6640625" customWidth="1"/>
    <col min="7" max="7" width="8.5546875" bestFit="1" customWidth="1"/>
    <col min="8" max="8" width="18.5546875" bestFit="1" customWidth="1"/>
    <col min="9" max="9" width="14.44140625" customWidth="1"/>
  </cols>
  <sheetData>
    <row r="1" spans="1:7">
      <c r="A1" s="15" t="s">
        <v>279</v>
      </c>
      <c r="B1" s="149" t="s">
        <v>6</v>
      </c>
      <c r="C1" s="149" t="s">
        <v>361</v>
      </c>
      <c r="D1" s="149" t="s">
        <v>213</v>
      </c>
      <c r="F1" s="96" t="s">
        <v>211</v>
      </c>
    </row>
    <row r="2" spans="1:7">
      <c r="A2" s="4">
        <v>0</v>
      </c>
      <c r="B2" s="61">
        <v>6</v>
      </c>
      <c r="C2" s="61">
        <v>0</v>
      </c>
      <c r="D2" s="61">
        <v>0</v>
      </c>
      <c r="F2" s="7" t="s">
        <v>278</v>
      </c>
    </row>
    <row r="3" spans="1:7">
      <c r="A3" s="4">
        <v>1</v>
      </c>
      <c r="B3" s="61">
        <v>1</v>
      </c>
      <c r="C3" s="61">
        <v>0</v>
      </c>
      <c r="D3" s="61">
        <v>7.8E-2</v>
      </c>
    </row>
    <row r="4" spans="1:7">
      <c r="A4" s="4">
        <v>1</v>
      </c>
      <c r="B4" s="61">
        <v>2</v>
      </c>
      <c r="C4" s="61">
        <v>0</v>
      </c>
      <c r="D4" s="61">
        <v>7.8E-2</v>
      </c>
      <c r="F4" s="7"/>
    </row>
    <row r="5" spans="1:7" ht="15.6">
      <c r="A5" s="4">
        <v>1</v>
      </c>
      <c r="B5" s="61">
        <v>3</v>
      </c>
      <c r="C5" s="61">
        <v>0</v>
      </c>
      <c r="D5" s="61">
        <v>7.8E-2</v>
      </c>
      <c r="F5" s="122"/>
    </row>
    <row r="6" spans="1:7">
      <c r="A6" s="4">
        <v>1</v>
      </c>
      <c r="B6" s="61">
        <v>4</v>
      </c>
      <c r="C6" s="61">
        <v>0</v>
      </c>
      <c r="D6" s="61">
        <v>0.27400000000000002</v>
      </c>
    </row>
    <row r="7" spans="1:7">
      <c r="A7" s="4">
        <v>1</v>
      </c>
      <c r="B7" s="61">
        <v>5</v>
      </c>
      <c r="C7" s="61">
        <v>0</v>
      </c>
      <c r="D7" s="61">
        <v>0.58199999999999996</v>
      </c>
      <c r="E7" s="95"/>
    </row>
    <row r="8" spans="1:7" ht="15">
      <c r="A8" s="4">
        <v>1</v>
      </c>
      <c r="B8" s="61">
        <v>1</v>
      </c>
      <c r="C8" s="61">
        <v>1</v>
      </c>
      <c r="D8" s="61">
        <v>7.8E-2</v>
      </c>
      <c r="F8" s="97"/>
    </row>
    <row r="9" spans="1:7">
      <c r="A9" s="4">
        <v>1</v>
      </c>
      <c r="B9" s="61">
        <v>2</v>
      </c>
      <c r="C9" s="61">
        <v>1</v>
      </c>
      <c r="D9" s="61">
        <v>7.8E-2</v>
      </c>
    </row>
    <row r="10" spans="1:7">
      <c r="A10" s="4">
        <v>1</v>
      </c>
      <c r="B10" s="61">
        <v>3</v>
      </c>
      <c r="C10" s="61">
        <v>1</v>
      </c>
      <c r="D10" s="61">
        <v>7.8E-2</v>
      </c>
      <c r="F10" s="98"/>
    </row>
    <row r="11" spans="1:7">
      <c r="A11" s="4">
        <v>1</v>
      </c>
      <c r="B11" s="61">
        <v>4</v>
      </c>
      <c r="C11" s="61">
        <v>1</v>
      </c>
      <c r="D11" s="61">
        <v>7.8E-2</v>
      </c>
      <c r="F11" s="98"/>
      <c r="G11" s="98"/>
    </row>
    <row r="12" spans="1:7">
      <c r="A12" s="4">
        <v>1</v>
      </c>
      <c r="B12" s="61">
        <v>5</v>
      </c>
      <c r="C12" s="61">
        <v>1</v>
      </c>
      <c r="D12" s="61">
        <v>7.8E-2</v>
      </c>
      <c r="E12" s="95"/>
      <c r="F12" s="98"/>
      <c r="G12" s="98"/>
    </row>
    <row r="13" spans="1:7" ht="15">
      <c r="A13" s="4"/>
      <c r="B13" s="116"/>
      <c r="C13" s="61"/>
      <c r="D13" s="64"/>
      <c r="F13" s="97"/>
    </row>
    <row r="14" spans="1:7" ht="15">
      <c r="F14" s="97"/>
    </row>
    <row r="15" spans="1:7" ht="15">
      <c r="F15" s="9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-0.499984740745262"/>
  </sheetPr>
  <dimension ref="A1:V637"/>
  <sheetViews>
    <sheetView workbookViewId="0">
      <pane ySplit="1" topLeftCell="A2" activePane="bottomLeft" state="frozen"/>
      <selection activeCell="D35" sqref="D35"/>
      <selection pane="bottomLeft" activeCell="A2" sqref="A2"/>
    </sheetView>
  </sheetViews>
  <sheetFormatPr defaultRowHeight="14.4"/>
  <cols>
    <col min="4" max="4" width="13.33203125" bestFit="1" customWidth="1"/>
    <col min="7" max="7" width="7.6640625" customWidth="1"/>
    <col min="8" max="8" width="5" bestFit="1" customWidth="1"/>
    <col min="9" max="9" width="6.33203125" bestFit="1" customWidth="1"/>
    <col min="10" max="10" width="7.5546875" bestFit="1" customWidth="1"/>
    <col min="11" max="11" width="9.44140625" style="15" bestFit="1" customWidth="1"/>
    <col min="12" max="12" width="16.5546875" customWidth="1"/>
    <col min="13" max="13" width="12.109375" customWidth="1"/>
    <col min="14" max="14" width="11.33203125" bestFit="1" customWidth="1"/>
    <col min="15" max="15" width="9" bestFit="1" customWidth="1"/>
    <col min="16" max="16" width="11" bestFit="1" customWidth="1"/>
    <col min="17" max="17" width="3.6640625" customWidth="1"/>
    <col min="18" max="18" width="10.5546875" customWidth="1"/>
    <col min="19" max="19" width="5.6640625" bestFit="1" customWidth="1"/>
    <col min="20" max="20" width="3.44140625" customWidth="1"/>
    <col min="21" max="21" width="6.88671875" bestFit="1" customWidth="1"/>
    <col min="22" max="22" width="2" bestFit="1" customWidth="1"/>
  </cols>
  <sheetData>
    <row r="1" spans="1:22">
      <c r="A1" s="15" t="s">
        <v>7</v>
      </c>
      <c r="B1" s="15" t="s">
        <v>1</v>
      </c>
      <c r="C1" s="15" t="s">
        <v>0</v>
      </c>
      <c r="D1" s="78" t="s">
        <v>11</v>
      </c>
      <c r="E1" s="15"/>
      <c r="G1" s="7" t="s">
        <v>91</v>
      </c>
    </row>
    <row r="2" spans="1:22">
      <c r="A2" s="4">
        <v>1979</v>
      </c>
      <c r="B2" s="4">
        <v>0</v>
      </c>
      <c r="C2" s="4">
        <v>1</v>
      </c>
      <c r="D2" s="71">
        <f>SUMIFS(O:O,P:P,A2&amp;"-"&amp;B2&amp;"-"&amp;C2)</f>
        <v>1421385</v>
      </c>
      <c r="G2" s="7" t="s">
        <v>90</v>
      </c>
    </row>
    <row r="3" spans="1:22">
      <c r="A3" s="4">
        <v>1979</v>
      </c>
      <c r="B3" s="4">
        <v>0</v>
      </c>
      <c r="C3" s="4">
        <v>2</v>
      </c>
      <c r="D3" s="71">
        <f t="shared" ref="D3:D66" si="0">SUMIFS(O:O,P:P,A3&amp;"-"&amp;B3&amp;"-"&amp;C3)</f>
        <v>1244749</v>
      </c>
      <c r="G3" s="27" t="s">
        <v>23</v>
      </c>
      <c r="H3" s="27" t="s">
        <v>24</v>
      </c>
      <c r="I3" s="27" t="s">
        <v>25</v>
      </c>
      <c r="J3" s="27" t="s">
        <v>26</v>
      </c>
      <c r="K3" s="29" t="s">
        <v>27</v>
      </c>
      <c r="L3" s="27" t="s">
        <v>28</v>
      </c>
      <c r="M3" s="27" t="s">
        <v>29</v>
      </c>
      <c r="N3" s="27" t="s">
        <v>30</v>
      </c>
      <c r="O3" s="27" t="s">
        <v>31</v>
      </c>
      <c r="P3" s="15" t="s">
        <v>89</v>
      </c>
      <c r="R3" s="25" t="s">
        <v>87</v>
      </c>
      <c r="S3" s="26" t="s">
        <v>88</v>
      </c>
      <c r="U3" t="s">
        <v>59</v>
      </c>
      <c r="V3">
        <f>ROUND(SUM(D2:D97)-(O4-O79-O85-O91-O97-O102-O103
+O104-O179-O185-O191-O197-O202-O203
+O204-O278-O284-O290-O296-O301-O302
+O303-O377-O383-O389-O395-O400-O401
+O402-O476-O482-O488-O494-O499-O500
+O501-O575-O581-O587-O593-O598-O599
+O600-SUM(O614:O618)+O619-SUM(O633:O637)),-2)</f>
        <v>0</v>
      </c>
    </row>
    <row r="4" spans="1:22">
      <c r="A4" s="4">
        <v>1979</v>
      </c>
      <c r="B4" s="4">
        <v>0</v>
      </c>
      <c r="C4" s="4">
        <v>3</v>
      </c>
      <c r="D4" s="71">
        <f t="shared" si="0"/>
        <v>1023839</v>
      </c>
      <c r="G4" s="4" t="s">
        <v>32</v>
      </c>
      <c r="H4" s="4">
        <v>2009</v>
      </c>
      <c r="I4" s="4" t="s">
        <v>33</v>
      </c>
      <c r="J4" s="4" t="s">
        <v>54</v>
      </c>
      <c r="K4" s="29" t="s">
        <v>33</v>
      </c>
      <c r="L4" s="4" t="s">
        <v>34</v>
      </c>
      <c r="M4" s="4" t="s">
        <v>35</v>
      </c>
      <c r="N4" s="4">
        <v>2016</v>
      </c>
      <c r="O4" s="4">
        <v>19192458</v>
      </c>
      <c r="P4" s="15" t="str">
        <f>H4 &amp;"-"&amp; IF(J4="Male",1,0) &amp;"-"&amp; IFERROR(INDEX($S$4:$S$16,MATCH(K4,$R$4:$R$16,0)),"NA")</f>
        <v>2009-1-NA</v>
      </c>
      <c r="R4" s="31">
        <v>0</v>
      </c>
      <c r="S4" s="20">
        <v>1</v>
      </c>
    </row>
    <row r="5" spans="1:22">
      <c r="A5" s="4">
        <v>1979</v>
      </c>
      <c r="B5" s="4">
        <v>0</v>
      </c>
      <c r="C5" s="4">
        <v>4</v>
      </c>
      <c r="D5" s="71">
        <f t="shared" si="0"/>
        <v>887722</v>
      </c>
      <c r="G5" s="4" t="s">
        <v>32</v>
      </c>
      <c r="H5" s="4">
        <v>2009</v>
      </c>
      <c r="I5" s="4" t="s">
        <v>33</v>
      </c>
      <c r="J5" s="4" t="s">
        <v>54</v>
      </c>
      <c r="K5" s="30">
        <v>0</v>
      </c>
      <c r="L5" s="4" t="s">
        <v>34</v>
      </c>
      <c r="M5" s="4" t="s">
        <v>35</v>
      </c>
      <c r="N5" s="4">
        <v>2016</v>
      </c>
      <c r="O5" s="4">
        <v>616843</v>
      </c>
      <c r="P5" s="15" t="str">
        <f t="shared" ref="P5:P68" si="1">H5 &amp;"-"&amp; IF(J5="Male",1,0) &amp;"-"&amp; IFERROR(INDEX($S$4:$S$16,MATCH(K5,$R$4:$R$16,0)),"NA")</f>
        <v>2009-1-1</v>
      </c>
      <c r="R5" s="21" t="s">
        <v>37</v>
      </c>
      <c r="S5" s="20">
        <v>1</v>
      </c>
    </row>
    <row r="6" spans="1:22">
      <c r="A6" s="4">
        <v>1979</v>
      </c>
      <c r="B6" s="4">
        <v>0</v>
      </c>
      <c r="C6" s="4">
        <v>5</v>
      </c>
      <c r="D6" s="71">
        <f t="shared" si="0"/>
        <v>686003</v>
      </c>
      <c r="G6" s="4" t="s">
        <v>32</v>
      </c>
      <c r="H6" s="4">
        <v>2009</v>
      </c>
      <c r="I6" s="4" t="s">
        <v>33</v>
      </c>
      <c r="J6" s="4" t="s">
        <v>54</v>
      </c>
      <c r="K6" s="30" t="s">
        <v>56</v>
      </c>
      <c r="L6" s="4" t="s">
        <v>34</v>
      </c>
      <c r="M6" s="4" t="s">
        <v>35</v>
      </c>
      <c r="N6" s="4">
        <v>2016</v>
      </c>
      <c r="O6" s="4">
        <v>3000439</v>
      </c>
      <c r="P6" s="15" t="str">
        <f t="shared" si="1"/>
        <v>2009-1-NA</v>
      </c>
      <c r="R6" s="21" t="s">
        <v>38</v>
      </c>
      <c r="S6" s="20">
        <v>2</v>
      </c>
    </row>
    <row r="7" spans="1:22">
      <c r="A7" s="4">
        <v>1979</v>
      </c>
      <c r="B7" s="4">
        <v>0</v>
      </c>
      <c r="C7" s="4">
        <v>6</v>
      </c>
      <c r="D7" s="71">
        <f t="shared" si="0"/>
        <v>541261</v>
      </c>
      <c r="G7" s="4" t="s">
        <v>32</v>
      </c>
      <c r="H7" s="4">
        <v>2009</v>
      </c>
      <c r="I7" s="4" t="s">
        <v>33</v>
      </c>
      <c r="J7" s="4" t="s">
        <v>54</v>
      </c>
      <c r="K7" s="29">
        <v>1</v>
      </c>
      <c r="L7" s="4" t="s">
        <v>34</v>
      </c>
      <c r="M7" s="4" t="s">
        <v>35</v>
      </c>
      <c r="N7" s="4">
        <v>2016</v>
      </c>
      <c r="O7" s="4">
        <v>535669</v>
      </c>
      <c r="P7" s="15" t="str">
        <f t="shared" si="1"/>
        <v>2009-1-NA</v>
      </c>
      <c r="R7" s="21" t="s">
        <v>39</v>
      </c>
      <c r="S7" s="20">
        <v>3</v>
      </c>
    </row>
    <row r="8" spans="1:22">
      <c r="A8" s="4">
        <v>1979</v>
      </c>
      <c r="B8" s="4">
        <v>0</v>
      </c>
      <c r="C8" s="4">
        <v>7</v>
      </c>
      <c r="D8" s="71">
        <f t="shared" si="0"/>
        <v>412691</v>
      </c>
      <c r="G8" s="4" t="s">
        <v>32</v>
      </c>
      <c r="H8" s="4">
        <v>2009</v>
      </c>
      <c r="I8" s="4" t="s">
        <v>33</v>
      </c>
      <c r="J8" s="4" t="s">
        <v>54</v>
      </c>
      <c r="K8" s="30" t="s">
        <v>37</v>
      </c>
      <c r="L8" s="4" t="s">
        <v>34</v>
      </c>
      <c r="M8" s="4" t="s">
        <v>35</v>
      </c>
      <c r="N8" s="4">
        <v>2016</v>
      </c>
      <c r="O8" s="4">
        <v>2383596</v>
      </c>
      <c r="P8" s="15" t="str">
        <f t="shared" si="1"/>
        <v>2009-1-1</v>
      </c>
      <c r="R8" s="22" t="s">
        <v>40</v>
      </c>
      <c r="S8" s="20">
        <v>4</v>
      </c>
    </row>
    <row r="9" spans="1:22">
      <c r="A9" s="4">
        <v>1979</v>
      </c>
      <c r="B9" s="4">
        <v>0</v>
      </c>
      <c r="C9" s="4">
        <v>8</v>
      </c>
      <c r="D9" s="71">
        <f t="shared" si="0"/>
        <v>325367</v>
      </c>
      <c r="G9" s="4" t="s">
        <v>32</v>
      </c>
      <c r="H9" s="4">
        <v>2009</v>
      </c>
      <c r="I9" s="4" t="s">
        <v>33</v>
      </c>
      <c r="J9" s="4" t="s">
        <v>54</v>
      </c>
      <c r="K9" s="29">
        <v>2</v>
      </c>
      <c r="L9" s="4" t="s">
        <v>34</v>
      </c>
      <c r="M9" s="4" t="s">
        <v>35</v>
      </c>
      <c r="N9" s="4">
        <v>2016</v>
      </c>
      <c r="O9" s="4">
        <v>627496</v>
      </c>
      <c r="P9" s="15" t="str">
        <f t="shared" si="1"/>
        <v>2009-1-NA</v>
      </c>
      <c r="R9" s="22" t="s">
        <v>41</v>
      </c>
      <c r="S9" s="20">
        <v>5</v>
      </c>
    </row>
    <row r="10" spans="1:22">
      <c r="A10" s="4">
        <v>1979</v>
      </c>
      <c r="B10" s="4">
        <v>0</v>
      </c>
      <c r="C10" s="4">
        <v>9</v>
      </c>
      <c r="D10" s="71">
        <f t="shared" si="0"/>
        <v>273702</v>
      </c>
      <c r="G10" s="4" t="s">
        <v>32</v>
      </c>
      <c r="H10" s="4">
        <v>2009</v>
      </c>
      <c r="I10" s="4" t="s">
        <v>33</v>
      </c>
      <c r="J10" s="4" t="s">
        <v>54</v>
      </c>
      <c r="K10" s="29">
        <v>3</v>
      </c>
      <c r="L10" s="4" t="s">
        <v>34</v>
      </c>
      <c r="M10" s="4" t="s">
        <v>35</v>
      </c>
      <c r="N10" s="4">
        <v>2016</v>
      </c>
      <c r="O10" s="4">
        <v>602260</v>
      </c>
      <c r="P10" s="15" t="str">
        <f t="shared" si="1"/>
        <v>2009-1-NA</v>
      </c>
      <c r="R10" s="22" t="s">
        <v>42</v>
      </c>
      <c r="S10" s="20">
        <v>6</v>
      </c>
    </row>
    <row r="11" spans="1:22">
      <c r="A11" s="4">
        <v>1979</v>
      </c>
      <c r="B11" s="4">
        <v>0</v>
      </c>
      <c r="C11" s="4">
        <v>10</v>
      </c>
      <c r="D11" s="71">
        <f t="shared" si="0"/>
        <v>221965</v>
      </c>
      <c r="G11" s="4" t="s">
        <v>32</v>
      </c>
      <c r="H11" s="4">
        <v>2009</v>
      </c>
      <c r="I11" s="4" t="s">
        <v>33</v>
      </c>
      <c r="J11" s="4" t="s">
        <v>54</v>
      </c>
      <c r="K11" s="29">
        <v>4</v>
      </c>
      <c r="L11" s="4" t="s">
        <v>34</v>
      </c>
      <c r="M11" s="4" t="s">
        <v>35</v>
      </c>
      <c r="N11" s="4">
        <v>2016</v>
      </c>
      <c r="O11" s="4">
        <v>618171</v>
      </c>
      <c r="P11" s="15" t="str">
        <f t="shared" si="1"/>
        <v>2009-1-NA</v>
      </c>
      <c r="R11" s="22" t="s">
        <v>43</v>
      </c>
      <c r="S11" s="20">
        <v>7</v>
      </c>
    </row>
    <row r="12" spans="1:22">
      <c r="A12" s="4">
        <v>1979</v>
      </c>
      <c r="B12" s="4">
        <v>0</v>
      </c>
      <c r="C12" s="4">
        <v>11</v>
      </c>
      <c r="D12" s="71">
        <f t="shared" si="0"/>
        <v>191022</v>
      </c>
      <c r="G12" s="4" t="s">
        <v>32</v>
      </c>
      <c r="H12" s="4">
        <v>2009</v>
      </c>
      <c r="I12" s="4" t="s">
        <v>33</v>
      </c>
      <c r="J12" s="4" t="s">
        <v>54</v>
      </c>
      <c r="K12" s="29">
        <v>5</v>
      </c>
      <c r="L12" s="4" t="s">
        <v>34</v>
      </c>
      <c r="M12" s="4" t="s">
        <v>35</v>
      </c>
      <c r="N12" s="4">
        <v>2016</v>
      </c>
      <c r="O12" s="4">
        <v>600714</v>
      </c>
      <c r="P12" s="15" t="str">
        <f t="shared" si="1"/>
        <v>2009-1-NA</v>
      </c>
      <c r="R12" s="22" t="s">
        <v>44</v>
      </c>
      <c r="S12" s="20">
        <v>8</v>
      </c>
    </row>
    <row r="13" spans="1:22">
      <c r="A13" s="4">
        <v>1979</v>
      </c>
      <c r="B13" s="4">
        <v>0</v>
      </c>
      <c r="C13" s="4">
        <v>12</v>
      </c>
      <c r="D13" s="71">
        <f t="shared" si="0"/>
        <v>134534</v>
      </c>
      <c r="G13" s="4" t="s">
        <v>32</v>
      </c>
      <c r="H13" s="4">
        <v>2009</v>
      </c>
      <c r="I13" s="4" t="s">
        <v>33</v>
      </c>
      <c r="J13" s="4" t="s">
        <v>54</v>
      </c>
      <c r="K13" s="30" t="s">
        <v>38</v>
      </c>
      <c r="L13" s="4" t="s">
        <v>34</v>
      </c>
      <c r="M13" s="4" t="s">
        <v>35</v>
      </c>
      <c r="N13" s="4">
        <v>2016</v>
      </c>
      <c r="O13" s="4">
        <v>2832669</v>
      </c>
      <c r="P13" s="15" t="str">
        <f t="shared" si="1"/>
        <v>2009-1-2</v>
      </c>
      <c r="R13" s="22" t="s">
        <v>45</v>
      </c>
      <c r="S13" s="20">
        <v>9</v>
      </c>
    </row>
    <row r="14" spans="1:22">
      <c r="A14" s="4">
        <v>1979</v>
      </c>
      <c r="B14" s="4">
        <v>1</v>
      </c>
      <c r="C14" s="4">
        <v>1</v>
      </c>
      <c r="D14" s="71">
        <f t="shared" si="0"/>
        <v>1422021</v>
      </c>
      <c r="G14" s="4" t="s">
        <v>32</v>
      </c>
      <c r="H14" s="4">
        <v>2009</v>
      </c>
      <c r="I14" s="4" t="s">
        <v>33</v>
      </c>
      <c r="J14" s="4" t="s">
        <v>54</v>
      </c>
      <c r="K14" s="29">
        <v>6</v>
      </c>
      <c r="L14" s="4" t="s">
        <v>34</v>
      </c>
      <c r="M14" s="4" t="s">
        <v>35</v>
      </c>
      <c r="N14" s="4">
        <v>2016</v>
      </c>
      <c r="O14" s="4">
        <v>590310</v>
      </c>
      <c r="P14" s="15" t="str">
        <f t="shared" si="1"/>
        <v>2009-1-NA</v>
      </c>
      <c r="R14" s="22" t="s">
        <v>46</v>
      </c>
      <c r="S14" s="20">
        <v>10</v>
      </c>
    </row>
    <row r="15" spans="1:22">
      <c r="A15" s="4">
        <v>1979</v>
      </c>
      <c r="B15" s="4">
        <v>1</v>
      </c>
      <c r="C15" s="4">
        <v>2</v>
      </c>
      <c r="D15" s="71">
        <f t="shared" si="0"/>
        <v>1247091</v>
      </c>
      <c r="G15" s="4" t="s">
        <v>32</v>
      </c>
      <c r="H15" s="4">
        <v>2009</v>
      </c>
      <c r="I15" s="4" t="s">
        <v>33</v>
      </c>
      <c r="J15" s="4" t="s">
        <v>54</v>
      </c>
      <c r="K15" s="29">
        <v>7</v>
      </c>
      <c r="L15" s="4" t="s">
        <v>34</v>
      </c>
      <c r="M15" s="4" t="s">
        <v>35</v>
      </c>
      <c r="N15" s="4">
        <v>2016</v>
      </c>
      <c r="O15" s="4">
        <v>541370</v>
      </c>
      <c r="P15" s="15" t="str">
        <f t="shared" si="1"/>
        <v>2009-1-NA</v>
      </c>
      <c r="R15" s="22" t="s">
        <v>47</v>
      </c>
      <c r="S15" s="20">
        <v>11</v>
      </c>
    </row>
    <row r="16" spans="1:22">
      <c r="A16" s="4">
        <v>1979</v>
      </c>
      <c r="B16" s="4">
        <v>1</v>
      </c>
      <c r="C16" s="4">
        <v>3</v>
      </c>
      <c r="D16" s="71">
        <f t="shared" si="0"/>
        <v>1050932</v>
      </c>
      <c r="G16" s="4" t="s">
        <v>32</v>
      </c>
      <c r="H16" s="4">
        <v>2009</v>
      </c>
      <c r="I16" s="4" t="s">
        <v>33</v>
      </c>
      <c r="J16" s="4" t="s">
        <v>54</v>
      </c>
      <c r="K16" s="29">
        <v>8</v>
      </c>
      <c r="L16" s="4" t="s">
        <v>34</v>
      </c>
      <c r="M16" s="4" t="s">
        <v>35</v>
      </c>
      <c r="N16" s="4">
        <v>2016</v>
      </c>
      <c r="O16" s="4">
        <v>561120</v>
      </c>
      <c r="P16" s="15" t="str">
        <f t="shared" si="1"/>
        <v>2009-1-NA</v>
      </c>
      <c r="R16" s="23" t="s">
        <v>48</v>
      </c>
      <c r="S16" s="24">
        <v>12</v>
      </c>
    </row>
    <row r="17" spans="1:16">
      <c r="A17" s="4">
        <v>1979</v>
      </c>
      <c r="B17" s="4">
        <v>1</v>
      </c>
      <c r="C17" s="4">
        <v>4</v>
      </c>
      <c r="D17" s="71">
        <f t="shared" si="0"/>
        <v>854123</v>
      </c>
      <c r="G17" s="4" t="s">
        <v>32</v>
      </c>
      <c r="H17" s="4">
        <v>2009</v>
      </c>
      <c r="I17" s="4" t="s">
        <v>33</v>
      </c>
      <c r="J17" s="4" t="s">
        <v>54</v>
      </c>
      <c r="K17" s="29">
        <v>9</v>
      </c>
      <c r="L17" s="4" t="s">
        <v>34</v>
      </c>
      <c r="M17" s="4" t="s">
        <v>35</v>
      </c>
      <c r="N17" s="4">
        <v>2016</v>
      </c>
      <c r="O17" s="4">
        <v>539155</v>
      </c>
      <c r="P17" s="15" t="str">
        <f t="shared" si="1"/>
        <v>2009-1-NA</v>
      </c>
    </row>
    <row r="18" spans="1:16">
      <c r="A18" s="4">
        <v>1979</v>
      </c>
      <c r="B18" s="4">
        <v>1</v>
      </c>
      <c r="C18" s="4">
        <v>5</v>
      </c>
      <c r="D18" s="71">
        <f t="shared" si="0"/>
        <v>641401</v>
      </c>
      <c r="G18" s="4" t="s">
        <v>32</v>
      </c>
      <c r="H18" s="4">
        <v>2009</v>
      </c>
      <c r="I18" s="4" t="s">
        <v>33</v>
      </c>
      <c r="J18" s="4" t="s">
        <v>54</v>
      </c>
      <c r="K18" s="29">
        <v>10</v>
      </c>
      <c r="L18" s="4" t="s">
        <v>34</v>
      </c>
      <c r="M18" s="4" t="s">
        <v>35</v>
      </c>
      <c r="N18" s="4">
        <v>2016</v>
      </c>
      <c r="O18" s="4">
        <v>612711</v>
      </c>
      <c r="P18" s="15" t="str">
        <f t="shared" si="1"/>
        <v>2009-1-NA</v>
      </c>
    </row>
    <row r="19" spans="1:16">
      <c r="A19" s="4">
        <v>1979</v>
      </c>
      <c r="B19" s="4">
        <v>1</v>
      </c>
      <c r="C19" s="4">
        <v>6</v>
      </c>
      <c r="D19" s="71">
        <f t="shared" si="0"/>
        <v>514451</v>
      </c>
      <c r="G19" s="4" t="s">
        <v>32</v>
      </c>
      <c r="H19" s="4">
        <v>2009</v>
      </c>
      <c r="I19" s="4" t="s">
        <v>33</v>
      </c>
      <c r="J19" s="4" t="s">
        <v>54</v>
      </c>
      <c r="K19" s="30" t="s">
        <v>39</v>
      </c>
      <c r="L19" s="4" t="s">
        <v>34</v>
      </c>
      <c r="M19" s="4" t="s">
        <v>35</v>
      </c>
      <c r="N19" s="4">
        <v>2016</v>
      </c>
      <c r="O19" s="4">
        <v>2565313</v>
      </c>
      <c r="P19" s="15" t="str">
        <f t="shared" si="1"/>
        <v>2009-1-3</v>
      </c>
    </row>
    <row r="20" spans="1:16">
      <c r="A20" s="4">
        <v>1979</v>
      </c>
      <c r="B20" s="4">
        <v>1</v>
      </c>
      <c r="C20" s="4">
        <v>7</v>
      </c>
      <c r="D20" s="71">
        <f t="shared" si="0"/>
        <v>405385</v>
      </c>
      <c r="G20" s="4" t="s">
        <v>32</v>
      </c>
      <c r="H20" s="4">
        <v>2009</v>
      </c>
      <c r="I20" s="4" t="s">
        <v>33</v>
      </c>
      <c r="J20" s="4" t="s">
        <v>54</v>
      </c>
      <c r="K20" s="29">
        <v>11</v>
      </c>
      <c r="L20" s="4" t="s">
        <v>34</v>
      </c>
      <c r="M20" s="4" t="s">
        <v>35</v>
      </c>
      <c r="N20" s="4">
        <v>2016</v>
      </c>
      <c r="O20" s="4">
        <v>418412</v>
      </c>
      <c r="P20" s="15" t="str">
        <f t="shared" si="1"/>
        <v>2009-1-NA</v>
      </c>
    </row>
    <row r="21" spans="1:16">
      <c r="A21" s="4">
        <v>1979</v>
      </c>
      <c r="B21" s="4">
        <v>1</v>
      </c>
      <c r="C21" s="4">
        <v>8</v>
      </c>
      <c r="D21" s="71">
        <f t="shared" si="0"/>
        <v>290227</v>
      </c>
      <c r="G21" s="4" t="s">
        <v>32</v>
      </c>
      <c r="H21" s="4">
        <v>2009</v>
      </c>
      <c r="I21" s="4" t="s">
        <v>33</v>
      </c>
      <c r="J21" s="4" t="s">
        <v>54</v>
      </c>
      <c r="K21" s="29">
        <v>12</v>
      </c>
      <c r="L21" s="4" t="s">
        <v>34</v>
      </c>
      <c r="M21" s="4" t="s">
        <v>35</v>
      </c>
      <c r="N21" s="4">
        <v>2016</v>
      </c>
      <c r="O21" s="4">
        <v>567671</v>
      </c>
      <c r="P21" s="15" t="str">
        <f t="shared" si="1"/>
        <v>2009-1-NA</v>
      </c>
    </row>
    <row r="22" spans="1:16">
      <c r="A22" s="4">
        <v>1979</v>
      </c>
      <c r="B22" s="4">
        <v>1</v>
      </c>
      <c r="C22" s="4">
        <v>9</v>
      </c>
      <c r="D22" s="71">
        <f t="shared" si="0"/>
        <v>261480</v>
      </c>
      <c r="G22" s="4" t="s">
        <v>32</v>
      </c>
      <c r="H22" s="4">
        <v>2009</v>
      </c>
      <c r="I22" s="4" t="s">
        <v>33</v>
      </c>
      <c r="J22" s="4" t="s">
        <v>54</v>
      </c>
      <c r="K22" s="29">
        <v>13</v>
      </c>
      <c r="L22" s="4" t="s">
        <v>34</v>
      </c>
      <c r="M22" s="4" t="s">
        <v>35</v>
      </c>
      <c r="N22" s="4">
        <v>2016</v>
      </c>
      <c r="O22" s="4">
        <v>487708</v>
      </c>
      <c r="P22" s="15" t="str">
        <f t="shared" si="1"/>
        <v>2009-1-NA</v>
      </c>
    </row>
    <row r="23" spans="1:16">
      <c r="A23" s="4">
        <v>1979</v>
      </c>
      <c r="B23" s="4">
        <v>1</v>
      </c>
      <c r="C23" s="4">
        <v>10</v>
      </c>
      <c r="D23" s="71">
        <f t="shared" si="0"/>
        <v>218914</v>
      </c>
      <c r="G23" s="4" t="s">
        <v>32</v>
      </c>
      <c r="H23" s="4">
        <v>2009</v>
      </c>
      <c r="I23" s="4" t="s">
        <v>33</v>
      </c>
      <c r="J23" s="4" t="s">
        <v>54</v>
      </c>
      <c r="K23" s="29">
        <v>14</v>
      </c>
      <c r="L23" s="4" t="s">
        <v>34</v>
      </c>
      <c r="M23" s="4" t="s">
        <v>35</v>
      </c>
      <c r="N23" s="4">
        <v>2016</v>
      </c>
      <c r="O23" s="4">
        <v>478811</v>
      </c>
      <c r="P23" s="15" t="str">
        <f t="shared" si="1"/>
        <v>2009-1-NA</v>
      </c>
    </row>
    <row r="24" spans="1:16">
      <c r="A24" s="4">
        <v>1979</v>
      </c>
      <c r="B24" s="4">
        <v>1</v>
      </c>
      <c r="C24" s="4">
        <v>11</v>
      </c>
      <c r="D24" s="71">
        <f t="shared" si="0"/>
        <v>182908</v>
      </c>
      <c r="G24" s="4" t="s">
        <v>32</v>
      </c>
      <c r="H24" s="4">
        <v>2009</v>
      </c>
      <c r="I24" s="4" t="s">
        <v>33</v>
      </c>
      <c r="J24" s="4" t="s">
        <v>54</v>
      </c>
      <c r="K24" s="30">
        <v>15</v>
      </c>
      <c r="L24" s="4" t="s">
        <v>34</v>
      </c>
      <c r="M24" s="4" t="s">
        <v>35</v>
      </c>
      <c r="N24" s="4">
        <v>2016</v>
      </c>
      <c r="O24" s="4">
        <v>459517</v>
      </c>
      <c r="P24" s="15" t="str">
        <f t="shared" si="1"/>
        <v>2009-1-NA</v>
      </c>
    </row>
    <row r="25" spans="1:16">
      <c r="A25" s="4">
        <v>1979</v>
      </c>
      <c r="B25" s="4">
        <v>1</v>
      </c>
      <c r="C25" s="4">
        <v>12</v>
      </c>
      <c r="D25" s="71">
        <f t="shared" si="0"/>
        <v>140777</v>
      </c>
      <c r="G25" s="4" t="s">
        <v>32</v>
      </c>
      <c r="H25" s="4">
        <v>2009</v>
      </c>
      <c r="I25" s="4" t="s">
        <v>33</v>
      </c>
      <c r="J25" s="4" t="s">
        <v>54</v>
      </c>
      <c r="K25" s="30" t="s">
        <v>40</v>
      </c>
      <c r="L25" s="4" t="s">
        <v>34</v>
      </c>
      <c r="M25" s="4" t="s">
        <v>35</v>
      </c>
      <c r="N25" s="4">
        <v>2016</v>
      </c>
      <c r="O25" s="4">
        <v>2123653</v>
      </c>
      <c r="P25" s="15" t="str">
        <f t="shared" si="1"/>
        <v>2009-1-4</v>
      </c>
    </row>
    <row r="26" spans="1:16">
      <c r="A26" s="4">
        <v>1989</v>
      </c>
      <c r="B26" s="4">
        <v>0</v>
      </c>
      <c r="C26" s="4">
        <v>1</v>
      </c>
      <c r="D26">
        <f t="shared" si="0"/>
        <v>1889727</v>
      </c>
      <c r="G26" s="4" t="s">
        <v>32</v>
      </c>
      <c r="H26" s="4">
        <v>2009</v>
      </c>
      <c r="I26" s="4" t="s">
        <v>33</v>
      </c>
      <c r="J26" s="4" t="s">
        <v>54</v>
      </c>
      <c r="K26" s="29">
        <v>16</v>
      </c>
      <c r="L26" s="4" t="s">
        <v>34</v>
      </c>
      <c r="M26" s="4" t="s">
        <v>35</v>
      </c>
      <c r="N26" s="4">
        <v>2016</v>
      </c>
      <c r="O26" s="4">
        <v>434776</v>
      </c>
      <c r="P26" s="15" t="str">
        <f t="shared" si="1"/>
        <v>2009-1-NA</v>
      </c>
    </row>
    <row r="27" spans="1:16">
      <c r="A27" s="4">
        <v>1989</v>
      </c>
      <c r="B27" s="4">
        <v>0</v>
      </c>
      <c r="C27" s="4">
        <v>2</v>
      </c>
      <c r="D27">
        <f t="shared" si="0"/>
        <v>1726102</v>
      </c>
      <c r="G27" s="4" t="s">
        <v>32</v>
      </c>
      <c r="H27" s="4">
        <v>2009</v>
      </c>
      <c r="I27" s="4" t="s">
        <v>33</v>
      </c>
      <c r="J27" s="4" t="s">
        <v>54</v>
      </c>
      <c r="K27" s="29">
        <v>17</v>
      </c>
      <c r="L27" s="4" t="s">
        <v>34</v>
      </c>
      <c r="M27" s="4" t="s">
        <v>35</v>
      </c>
      <c r="N27" s="4">
        <v>2016</v>
      </c>
      <c r="O27" s="4">
        <v>423615</v>
      </c>
      <c r="P27" s="15" t="str">
        <f t="shared" si="1"/>
        <v>2009-1-NA</v>
      </c>
    </row>
    <row r="28" spans="1:16">
      <c r="A28" s="4">
        <v>1989</v>
      </c>
      <c r="B28" s="4">
        <v>0</v>
      </c>
      <c r="C28" s="4">
        <v>3</v>
      </c>
      <c r="D28">
        <f t="shared" si="0"/>
        <v>1486319</v>
      </c>
      <c r="G28" s="4" t="s">
        <v>32</v>
      </c>
      <c r="H28" s="4">
        <v>2009</v>
      </c>
      <c r="I28" s="4" t="s">
        <v>33</v>
      </c>
      <c r="J28" s="4" t="s">
        <v>54</v>
      </c>
      <c r="K28" s="29">
        <v>18</v>
      </c>
      <c r="L28" s="4" t="s">
        <v>34</v>
      </c>
      <c r="M28" s="4" t="s">
        <v>35</v>
      </c>
      <c r="N28" s="4">
        <v>2016</v>
      </c>
      <c r="O28" s="4">
        <v>456815</v>
      </c>
      <c r="P28" s="15" t="str">
        <f t="shared" si="1"/>
        <v>2009-1-NA</v>
      </c>
    </row>
    <row r="29" spans="1:16">
      <c r="A29" s="4">
        <v>1989</v>
      </c>
      <c r="B29" s="4">
        <v>0</v>
      </c>
      <c r="C29" s="4">
        <v>4</v>
      </c>
      <c r="D29">
        <f t="shared" si="0"/>
        <v>1201189</v>
      </c>
      <c r="G29" s="4" t="s">
        <v>32</v>
      </c>
      <c r="H29" s="4">
        <v>2009</v>
      </c>
      <c r="I29" s="4" t="s">
        <v>33</v>
      </c>
      <c r="J29" s="4" t="s">
        <v>54</v>
      </c>
      <c r="K29" s="29">
        <v>19</v>
      </c>
      <c r="L29" s="4" t="s">
        <v>34</v>
      </c>
      <c r="M29" s="4" t="s">
        <v>35</v>
      </c>
      <c r="N29" s="4">
        <v>2016</v>
      </c>
      <c r="O29" s="4">
        <v>348930</v>
      </c>
      <c r="P29" s="15" t="str">
        <f t="shared" si="1"/>
        <v>2009-1-NA</v>
      </c>
    </row>
    <row r="30" spans="1:16">
      <c r="A30" s="4">
        <v>1989</v>
      </c>
      <c r="B30" s="4">
        <v>0</v>
      </c>
      <c r="C30" s="4">
        <v>5</v>
      </c>
      <c r="D30">
        <f t="shared" si="0"/>
        <v>1012621</v>
      </c>
      <c r="G30" s="4" t="s">
        <v>32</v>
      </c>
      <c r="H30" s="4">
        <v>2009</v>
      </c>
      <c r="I30" s="4" t="s">
        <v>33</v>
      </c>
      <c r="J30" s="4" t="s">
        <v>54</v>
      </c>
      <c r="K30" s="29">
        <v>20</v>
      </c>
      <c r="L30" s="4" t="s">
        <v>34</v>
      </c>
      <c r="M30" s="4" t="s">
        <v>35</v>
      </c>
      <c r="N30" s="4">
        <v>2016</v>
      </c>
      <c r="O30" s="4">
        <v>449030</v>
      </c>
      <c r="P30" s="15" t="str">
        <f t="shared" si="1"/>
        <v>2009-1-NA</v>
      </c>
    </row>
    <row r="31" spans="1:16">
      <c r="A31" s="4">
        <v>1989</v>
      </c>
      <c r="B31" s="4">
        <v>0</v>
      </c>
      <c r="C31" s="4">
        <v>6</v>
      </c>
      <c r="D31">
        <f t="shared" si="0"/>
        <v>847484</v>
      </c>
      <c r="G31" s="4" t="s">
        <v>32</v>
      </c>
      <c r="H31" s="4">
        <v>2009</v>
      </c>
      <c r="I31" s="4" t="s">
        <v>33</v>
      </c>
      <c r="J31" s="4" t="s">
        <v>54</v>
      </c>
      <c r="K31" s="29" t="s">
        <v>41</v>
      </c>
      <c r="L31" s="4" t="s">
        <v>34</v>
      </c>
      <c r="M31" s="4" t="s">
        <v>35</v>
      </c>
      <c r="N31" s="4">
        <v>2016</v>
      </c>
      <c r="O31" s="4">
        <v>1754105</v>
      </c>
      <c r="P31" s="15" t="str">
        <f t="shared" si="1"/>
        <v>2009-1-5</v>
      </c>
    </row>
    <row r="32" spans="1:16">
      <c r="A32" s="4">
        <v>1989</v>
      </c>
      <c r="B32" s="4">
        <v>0</v>
      </c>
      <c r="C32" s="4">
        <v>7</v>
      </c>
      <c r="D32">
        <f t="shared" si="0"/>
        <v>576824</v>
      </c>
      <c r="G32" s="4" t="s">
        <v>32</v>
      </c>
      <c r="H32" s="4">
        <v>2009</v>
      </c>
      <c r="I32" s="4" t="s">
        <v>33</v>
      </c>
      <c r="J32" s="4" t="s">
        <v>54</v>
      </c>
      <c r="K32" s="29">
        <v>21</v>
      </c>
      <c r="L32" s="4" t="s">
        <v>34</v>
      </c>
      <c r="M32" s="4" t="s">
        <v>35</v>
      </c>
      <c r="N32" s="4">
        <v>2016</v>
      </c>
      <c r="O32" s="4">
        <v>304475</v>
      </c>
      <c r="P32" s="15" t="str">
        <f t="shared" si="1"/>
        <v>2009-1-NA</v>
      </c>
    </row>
    <row r="33" spans="1:16">
      <c r="A33" s="4">
        <v>1989</v>
      </c>
      <c r="B33" s="4">
        <v>0</v>
      </c>
      <c r="C33" s="4">
        <v>8</v>
      </c>
      <c r="D33">
        <f t="shared" si="0"/>
        <v>458021</v>
      </c>
      <c r="G33" s="4" t="s">
        <v>32</v>
      </c>
      <c r="H33" s="4">
        <v>2009</v>
      </c>
      <c r="I33" s="4" t="s">
        <v>33</v>
      </c>
      <c r="J33" s="4" t="s">
        <v>54</v>
      </c>
      <c r="K33" s="29">
        <v>22</v>
      </c>
      <c r="L33" s="4" t="s">
        <v>34</v>
      </c>
      <c r="M33" s="4" t="s">
        <v>35</v>
      </c>
      <c r="N33" s="4">
        <v>2016</v>
      </c>
      <c r="O33" s="4">
        <v>353807</v>
      </c>
      <c r="P33" s="15" t="str">
        <f t="shared" si="1"/>
        <v>2009-1-NA</v>
      </c>
    </row>
    <row r="34" spans="1:16">
      <c r="A34" s="4">
        <v>1989</v>
      </c>
      <c r="B34" s="4">
        <v>0</v>
      </c>
      <c r="C34" s="4">
        <v>9</v>
      </c>
      <c r="D34">
        <f t="shared" si="0"/>
        <v>364088</v>
      </c>
      <c r="G34" s="4" t="s">
        <v>32</v>
      </c>
      <c r="H34" s="4">
        <v>2009</v>
      </c>
      <c r="I34" s="4" t="s">
        <v>33</v>
      </c>
      <c r="J34" s="4" t="s">
        <v>54</v>
      </c>
      <c r="K34" s="29">
        <v>23</v>
      </c>
      <c r="L34" s="4" t="s">
        <v>34</v>
      </c>
      <c r="M34" s="4" t="s">
        <v>35</v>
      </c>
      <c r="N34" s="4">
        <v>2016</v>
      </c>
      <c r="O34" s="4">
        <v>327503</v>
      </c>
      <c r="P34" s="15" t="str">
        <f t="shared" si="1"/>
        <v>2009-1-NA</v>
      </c>
    </row>
    <row r="35" spans="1:16">
      <c r="A35" s="4">
        <v>1989</v>
      </c>
      <c r="B35" s="4">
        <v>0</v>
      </c>
      <c r="C35" s="4">
        <v>10</v>
      </c>
      <c r="D35">
        <f t="shared" si="0"/>
        <v>293406</v>
      </c>
      <c r="G35" s="4" t="s">
        <v>32</v>
      </c>
      <c r="H35" s="4">
        <v>2009</v>
      </c>
      <c r="I35" s="4" t="s">
        <v>33</v>
      </c>
      <c r="J35" s="4" t="s">
        <v>54</v>
      </c>
      <c r="K35" s="29">
        <v>24</v>
      </c>
      <c r="L35" s="4" t="s">
        <v>34</v>
      </c>
      <c r="M35" s="4" t="s">
        <v>35</v>
      </c>
      <c r="N35" s="4">
        <v>2016</v>
      </c>
      <c r="O35" s="4">
        <v>319290</v>
      </c>
      <c r="P35" s="15" t="str">
        <f t="shared" si="1"/>
        <v>2009-1-NA</v>
      </c>
    </row>
    <row r="36" spans="1:16">
      <c r="A36" s="4">
        <v>1989</v>
      </c>
      <c r="B36" s="4">
        <v>0</v>
      </c>
      <c r="C36" s="4">
        <v>11</v>
      </c>
      <c r="D36">
        <f t="shared" si="0"/>
        <v>240663</v>
      </c>
      <c r="G36" s="4" t="s">
        <v>32</v>
      </c>
      <c r="H36" s="4">
        <v>2009</v>
      </c>
      <c r="I36" s="4" t="s">
        <v>33</v>
      </c>
      <c r="J36" s="4" t="s">
        <v>54</v>
      </c>
      <c r="K36" s="29">
        <v>25</v>
      </c>
      <c r="L36" s="4" t="s">
        <v>34</v>
      </c>
      <c r="M36" s="4" t="s">
        <v>35</v>
      </c>
      <c r="N36" s="4">
        <v>2016</v>
      </c>
      <c r="O36" s="4">
        <v>403688</v>
      </c>
      <c r="P36" s="15" t="str">
        <f t="shared" si="1"/>
        <v>2009-1-NA</v>
      </c>
    </row>
    <row r="37" spans="1:16">
      <c r="A37" s="4">
        <v>1989</v>
      </c>
      <c r="B37" s="4">
        <v>0</v>
      </c>
      <c r="C37" s="4">
        <v>12</v>
      </c>
      <c r="D37">
        <f t="shared" si="0"/>
        <v>181200</v>
      </c>
      <c r="G37" s="4" t="s">
        <v>32</v>
      </c>
      <c r="H37" s="4">
        <v>2009</v>
      </c>
      <c r="I37" s="4" t="s">
        <v>33</v>
      </c>
      <c r="J37" s="4" t="s">
        <v>54</v>
      </c>
      <c r="K37" s="29" t="s">
        <v>42</v>
      </c>
      <c r="L37" s="4" t="s">
        <v>34</v>
      </c>
      <c r="M37" s="4" t="s">
        <v>35</v>
      </c>
      <c r="N37" s="4">
        <v>2016</v>
      </c>
      <c r="O37" s="4">
        <v>1529116</v>
      </c>
      <c r="P37" s="15" t="str">
        <f t="shared" si="1"/>
        <v>2009-1-6</v>
      </c>
    </row>
    <row r="38" spans="1:16">
      <c r="A38" s="4">
        <v>1989</v>
      </c>
      <c r="B38" s="4">
        <v>1</v>
      </c>
      <c r="C38" s="4">
        <v>1</v>
      </c>
      <c r="D38">
        <f t="shared" si="0"/>
        <v>1911532</v>
      </c>
      <c r="G38" s="4" t="s">
        <v>32</v>
      </c>
      <c r="H38" s="4">
        <v>2009</v>
      </c>
      <c r="I38" s="4" t="s">
        <v>33</v>
      </c>
      <c r="J38" s="4" t="s">
        <v>54</v>
      </c>
      <c r="K38" s="29">
        <v>26</v>
      </c>
      <c r="L38" s="4" t="s">
        <v>34</v>
      </c>
      <c r="M38" s="4" t="s">
        <v>35</v>
      </c>
      <c r="N38" s="4">
        <v>2016</v>
      </c>
      <c r="O38" s="4">
        <v>287628</v>
      </c>
      <c r="P38" s="15" t="str">
        <f t="shared" si="1"/>
        <v>2009-1-NA</v>
      </c>
    </row>
    <row r="39" spans="1:16">
      <c r="A39" s="4">
        <v>1989</v>
      </c>
      <c r="B39" s="4">
        <v>1</v>
      </c>
      <c r="C39" s="4">
        <v>2</v>
      </c>
      <c r="D39">
        <f t="shared" si="0"/>
        <v>1744106</v>
      </c>
      <c r="G39" s="4" t="s">
        <v>32</v>
      </c>
      <c r="H39" s="4">
        <v>2009</v>
      </c>
      <c r="I39" s="4" t="s">
        <v>33</v>
      </c>
      <c r="J39" s="4" t="s">
        <v>54</v>
      </c>
      <c r="K39" s="29">
        <v>27</v>
      </c>
      <c r="L39" s="4" t="s">
        <v>34</v>
      </c>
      <c r="M39" s="4" t="s">
        <v>35</v>
      </c>
      <c r="N39" s="4">
        <v>2016</v>
      </c>
      <c r="O39" s="4">
        <v>301149</v>
      </c>
      <c r="P39" s="15" t="str">
        <f t="shared" si="1"/>
        <v>2009-1-NA</v>
      </c>
    </row>
    <row r="40" spans="1:16">
      <c r="A40" s="4">
        <v>1989</v>
      </c>
      <c r="B40" s="4">
        <v>1</v>
      </c>
      <c r="C40" s="4">
        <v>3</v>
      </c>
      <c r="D40">
        <f t="shared" si="0"/>
        <v>1504425</v>
      </c>
      <c r="G40" s="4" t="s">
        <v>32</v>
      </c>
      <c r="H40" s="4">
        <v>2009</v>
      </c>
      <c r="I40" s="4" t="s">
        <v>33</v>
      </c>
      <c r="J40" s="4" t="s">
        <v>54</v>
      </c>
      <c r="K40" s="29">
        <v>28</v>
      </c>
      <c r="L40" s="4" t="s">
        <v>34</v>
      </c>
      <c r="M40" s="4" t="s">
        <v>35</v>
      </c>
      <c r="N40" s="4">
        <v>2016</v>
      </c>
      <c r="O40" s="4">
        <v>284397</v>
      </c>
      <c r="P40" s="15" t="str">
        <f t="shared" si="1"/>
        <v>2009-1-NA</v>
      </c>
    </row>
    <row r="41" spans="1:16">
      <c r="A41" s="4">
        <v>1989</v>
      </c>
      <c r="B41" s="4">
        <v>1</v>
      </c>
      <c r="C41" s="4">
        <v>4</v>
      </c>
      <c r="D41">
        <f t="shared" si="0"/>
        <v>1178277</v>
      </c>
      <c r="G41" s="4" t="s">
        <v>32</v>
      </c>
      <c r="H41" s="4">
        <v>2009</v>
      </c>
      <c r="I41" s="4" t="s">
        <v>33</v>
      </c>
      <c r="J41" s="4" t="s">
        <v>54</v>
      </c>
      <c r="K41" s="29">
        <v>29</v>
      </c>
      <c r="L41" s="4" t="s">
        <v>34</v>
      </c>
      <c r="M41" s="4" t="s">
        <v>35</v>
      </c>
      <c r="N41" s="4">
        <v>2016</v>
      </c>
      <c r="O41" s="4">
        <v>252254</v>
      </c>
      <c r="P41" s="15" t="str">
        <f t="shared" si="1"/>
        <v>2009-1-NA</v>
      </c>
    </row>
    <row r="42" spans="1:16">
      <c r="A42" s="4">
        <v>1989</v>
      </c>
      <c r="B42" s="4">
        <v>1</v>
      </c>
      <c r="C42" s="4">
        <v>5</v>
      </c>
      <c r="D42">
        <f t="shared" si="0"/>
        <v>889679</v>
      </c>
      <c r="G42" s="4" t="s">
        <v>32</v>
      </c>
      <c r="H42" s="4">
        <v>2009</v>
      </c>
      <c r="I42" s="4" t="s">
        <v>33</v>
      </c>
      <c r="J42" s="4" t="s">
        <v>54</v>
      </c>
      <c r="K42" s="29">
        <v>30</v>
      </c>
      <c r="L42" s="4" t="s">
        <v>34</v>
      </c>
      <c r="M42" s="4" t="s">
        <v>35</v>
      </c>
      <c r="N42" s="4">
        <v>2016</v>
      </c>
      <c r="O42" s="4">
        <v>408767</v>
      </c>
      <c r="P42" s="15" t="str">
        <f t="shared" si="1"/>
        <v>2009-1-NA</v>
      </c>
    </row>
    <row r="43" spans="1:16">
      <c r="A43" s="4">
        <v>1989</v>
      </c>
      <c r="B43" s="4">
        <v>1</v>
      </c>
      <c r="C43" s="4">
        <v>6</v>
      </c>
      <c r="D43">
        <f t="shared" si="0"/>
        <v>782430</v>
      </c>
      <c r="G43" s="4" t="s">
        <v>32</v>
      </c>
      <c r="H43" s="4">
        <v>2009</v>
      </c>
      <c r="I43" s="4" t="s">
        <v>33</v>
      </c>
      <c r="J43" s="4" t="s">
        <v>54</v>
      </c>
      <c r="K43" s="29" t="s">
        <v>43</v>
      </c>
      <c r="L43" s="4" t="s">
        <v>34</v>
      </c>
      <c r="M43" s="4" t="s">
        <v>35</v>
      </c>
      <c r="N43" s="4">
        <v>2016</v>
      </c>
      <c r="O43" s="4">
        <v>1257035</v>
      </c>
      <c r="P43" s="15" t="str">
        <f t="shared" si="1"/>
        <v>2009-1-7</v>
      </c>
    </row>
    <row r="44" spans="1:16">
      <c r="A44" s="4">
        <v>1989</v>
      </c>
      <c r="B44" s="4">
        <v>1</v>
      </c>
      <c r="C44" s="4">
        <v>7</v>
      </c>
      <c r="D44">
        <f t="shared" si="0"/>
        <v>583788</v>
      </c>
      <c r="G44" s="4" t="s">
        <v>32</v>
      </c>
      <c r="H44" s="4">
        <v>2009</v>
      </c>
      <c r="I44" s="4" t="s">
        <v>33</v>
      </c>
      <c r="J44" s="4" t="s">
        <v>54</v>
      </c>
      <c r="K44" s="29">
        <v>31</v>
      </c>
      <c r="L44" s="4" t="s">
        <v>34</v>
      </c>
      <c r="M44" s="4" t="s">
        <v>35</v>
      </c>
      <c r="N44" s="4">
        <v>2016</v>
      </c>
      <c r="O44" s="4">
        <v>209824</v>
      </c>
      <c r="P44" s="15" t="str">
        <f t="shared" si="1"/>
        <v>2009-1-NA</v>
      </c>
    </row>
    <row r="45" spans="1:16">
      <c r="A45" s="4">
        <v>1989</v>
      </c>
      <c r="B45" s="4">
        <v>1</v>
      </c>
      <c r="C45" s="4">
        <v>8</v>
      </c>
      <c r="D45">
        <f t="shared" si="0"/>
        <v>462963</v>
      </c>
      <c r="G45" s="4" t="s">
        <v>32</v>
      </c>
      <c r="H45" s="4">
        <v>2009</v>
      </c>
      <c r="I45" s="4" t="s">
        <v>33</v>
      </c>
      <c r="J45" s="4" t="s">
        <v>54</v>
      </c>
      <c r="K45" s="29">
        <v>32</v>
      </c>
      <c r="L45" s="4" t="s">
        <v>34</v>
      </c>
      <c r="M45" s="4" t="s">
        <v>35</v>
      </c>
      <c r="N45" s="4">
        <v>2016</v>
      </c>
      <c r="O45" s="4">
        <v>258945</v>
      </c>
      <c r="P45" s="15" t="str">
        <f t="shared" si="1"/>
        <v>2009-1-NA</v>
      </c>
    </row>
    <row r="46" spans="1:16">
      <c r="A46" s="4">
        <v>1989</v>
      </c>
      <c r="B46" s="4">
        <v>1</v>
      </c>
      <c r="C46" s="4">
        <v>9</v>
      </c>
      <c r="D46">
        <f t="shared" si="0"/>
        <v>367899</v>
      </c>
      <c r="G46" s="4" t="s">
        <v>32</v>
      </c>
      <c r="H46" s="4">
        <v>2009</v>
      </c>
      <c r="I46" s="4" t="s">
        <v>33</v>
      </c>
      <c r="J46" s="4" t="s">
        <v>54</v>
      </c>
      <c r="K46" s="29">
        <v>33</v>
      </c>
      <c r="L46" s="4" t="s">
        <v>34</v>
      </c>
      <c r="M46" s="4" t="s">
        <v>35</v>
      </c>
      <c r="N46" s="4">
        <v>2016</v>
      </c>
      <c r="O46" s="4">
        <v>182163</v>
      </c>
      <c r="P46" s="15" t="str">
        <f t="shared" si="1"/>
        <v>2009-1-NA</v>
      </c>
    </row>
    <row r="47" spans="1:16">
      <c r="A47" s="4">
        <v>1989</v>
      </c>
      <c r="B47" s="4">
        <v>1</v>
      </c>
      <c r="C47" s="4">
        <v>10</v>
      </c>
      <c r="D47">
        <f t="shared" si="0"/>
        <v>281035</v>
      </c>
      <c r="G47" s="4" t="s">
        <v>32</v>
      </c>
      <c r="H47" s="4">
        <v>2009</v>
      </c>
      <c r="I47" s="4" t="s">
        <v>33</v>
      </c>
      <c r="J47" s="4" t="s">
        <v>54</v>
      </c>
      <c r="K47" s="29">
        <v>34</v>
      </c>
      <c r="L47" s="4" t="s">
        <v>34</v>
      </c>
      <c r="M47" s="4" t="s">
        <v>35</v>
      </c>
      <c r="N47" s="4">
        <v>2016</v>
      </c>
      <c r="O47" s="4">
        <v>197336</v>
      </c>
      <c r="P47" s="15" t="str">
        <f t="shared" si="1"/>
        <v>2009-1-NA</v>
      </c>
    </row>
    <row r="48" spans="1:16">
      <c r="A48" s="4">
        <v>1989</v>
      </c>
      <c r="B48" s="4">
        <v>1</v>
      </c>
      <c r="C48" s="4">
        <v>11</v>
      </c>
      <c r="D48">
        <f t="shared" si="0"/>
        <v>235851</v>
      </c>
      <c r="G48" s="4" t="s">
        <v>32</v>
      </c>
      <c r="H48" s="4">
        <v>2009</v>
      </c>
      <c r="I48" s="4" t="s">
        <v>33</v>
      </c>
      <c r="J48" s="4" t="s">
        <v>54</v>
      </c>
      <c r="K48" s="29">
        <v>35</v>
      </c>
      <c r="L48" s="4" t="s">
        <v>34</v>
      </c>
      <c r="M48" s="4" t="s">
        <v>35</v>
      </c>
      <c r="N48" s="4">
        <v>2016</v>
      </c>
      <c r="O48" s="4">
        <v>322130</v>
      </c>
      <c r="P48" s="15" t="str">
        <f t="shared" si="1"/>
        <v>2009-1-NA</v>
      </c>
    </row>
    <row r="49" spans="1:16">
      <c r="A49" s="4">
        <v>1989</v>
      </c>
      <c r="B49" s="4">
        <v>1</v>
      </c>
      <c r="C49" s="4">
        <v>12</v>
      </c>
      <c r="D49">
        <f t="shared" si="0"/>
        <v>178996</v>
      </c>
      <c r="G49" s="4" t="s">
        <v>32</v>
      </c>
      <c r="H49" s="4">
        <v>2009</v>
      </c>
      <c r="I49" s="4" t="s">
        <v>33</v>
      </c>
      <c r="J49" s="4" t="s">
        <v>54</v>
      </c>
      <c r="K49" s="29" t="s">
        <v>44</v>
      </c>
      <c r="L49" s="4" t="s">
        <v>34</v>
      </c>
      <c r="M49" s="4" t="s">
        <v>35</v>
      </c>
      <c r="N49" s="4">
        <v>2016</v>
      </c>
      <c r="O49" s="4">
        <v>1004361</v>
      </c>
      <c r="P49" s="15" t="str">
        <f t="shared" si="1"/>
        <v>2009-1-8</v>
      </c>
    </row>
    <row r="50" spans="1:16">
      <c r="A50" s="4">
        <v>1999</v>
      </c>
      <c r="B50" s="4">
        <v>0</v>
      </c>
      <c r="C50" s="4">
        <v>1</v>
      </c>
      <c r="D50">
        <f t="shared" si="0"/>
        <v>2242966</v>
      </c>
      <c r="G50" s="4" t="s">
        <v>32</v>
      </c>
      <c r="H50" s="4">
        <v>2009</v>
      </c>
      <c r="I50" s="4" t="s">
        <v>33</v>
      </c>
      <c r="J50" s="4" t="s">
        <v>54</v>
      </c>
      <c r="K50" s="29">
        <v>36</v>
      </c>
      <c r="L50" s="4" t="s">
        <v>34</v>
      </c>
      <c r="M50" s="4" t="s">
        <v>35</v>
      </c>
      <c r="N50" s="4">
        <v>2016</v>
      </c>
      <c r="O50" s="4">
        <v>179097</v>
      </c>
      <c r="P50" s="15" t="str">
        <f t="shared" si="1"/>
        <v>2009-1-NA</v>
      </c>
    </row>
    <row r="51" spans="1:16">
      <c r="A51" s="4">
        <v>1999</v>
      </c>
      <c r="B51" s="4">
        <v>0</v>
      </c>
      <c r="C51" s="4">
        <v>2</v>
      </c>
      <c r="D51">
        <f t="shared" si="0"/>
        <v>1962566</v>
      </c>
      <c r="G51" s="4" t="s">
        <v>32</v>
      </c>
      <c r="H51" s="4">
        <v>2009</v>
      </c>
      <c r="I51" s="4" t="s">
        <v>33</v>
      </c>
      <c r="J51" s="4" t="s">
        <v>54</v>
      </c>
      <c r="K51" s="29">
        <v>37</v>
      </c>
      <c r="L51" s="4" t="s">
        <v>34</v>
      </c>
      <c r="M51" s="4" t="s">
        <v>35</v>
      </c>
      <c r="N51" s="4">
        <v>2016</v>
      </c>
      <c r="O51" s="4">
        <v>172970</v>
      </c>
      <c r="P51" s="15" t="str">
        <f t="shared" si="1"/>
        <v>2009-1-NA</v>
      </c>
    </row>
    <row r="52" spans="1:16">
      <c r="A52" s="4">
        <v>1999</v>
      </c>
      <c r="B52" s="4">
        <v>0</v>
      </c>
      <c r="C52" s="4">
        <v>3</v>
      </c>
      <c r="D52">
        <f t="shared" si="0"/>
        <v>2003655</v>
      </c>
      <c r="G52" s="4" t="s">
        <v>32</v>
      </c>
      <c r="H52" s="4">
        <v>2009</v>
      </c>
      <c r="I52" s="4" t="s">
        <v>33</v>
      </c>
      <c r="J52" s="4" t="s">
        <v>54</v>
      </c>
      <c r="K52" s="29">
        <v>38</v>
      </c>
      <c r="L52" s="4" t="s">
        <v>34</v>
      </c>
      <c r="M52" s="4" t="s">
        <v>35</v>
      </c>
      <c r="N52" s="4">
        <v>2016</v>
      </c>
      <c r="O52" s="4">
        <v>174949</v>
      </c>
      <c r="P52" s="15" t="str">
        <f t="shared" si="1"/>
        <v>2009-1-NA</v>
      </c>
    </row>
    <row r="53" spans="1:16">
      <c r="A53" s="4">
        <v>1999</v>
      </c>
      <c r="B53" s="4">
        <v>0</v>
      </c>
      <c r="C53" s="4">
        <v>4</v>
      </c>
      <c r="D53">
        <f t="shared" si="0"/>
        <v>1721194</v>
      </c>
      <c r="G53" s="4" t="s">
        <v>32</v>
      </c>
      <c r="H53" s="4">
        <v>2009</v>
      </c>
      <c r="I53" s="4" t="s">
        <v>33</v>
      </c>
      <c r="J53" s="4" t="s">
        <v>54</v>
      </c>
      <c r="K53" s="29">
        <v>39</v>
      </c>
      <c r="L53" s="4" t="s">
        <v>34</v>
      </c>
      <c r="M53" s="4" t="s">
        <v>35</v>
      </c>
      <c r="N53" s="4">
        <v>2016</v>
      </c>
      <c r="O53" s="4">
        <v>155215</v>
      </c>
      <c r="P53" s="15" t="str">
        <f t="shared" si="1"/>
        <v>2009-1-NA</v>
      </c>
    </row>
    <row r="54" spans="1:16">
      <c r="A54" s="4">
        <v>1999</v>
      </c>
      <c r="B54" s="4">
        <v>0</v>
      </c>
      <c r="C54" s="4">
        <v>5</v>
      </c>
      <c r="D54">
        <f t="shared" si="0"/>
        <v>1504389</v>
      </c>
      <c r="G54" s="4" t="s">
        <v>32</v>
      </c>
      <c r="H54" s="4">
        <v>2009</v>
      </c>
      <c r="I54" s="4" t="s">
        <v>33</v>
      </c>
      <c r="J54" s="4" t="s">
        <v>54</v>
      </c>
      <c r="K54" s="29">
        <v>40</v>
      </c>
      <c r="L54" s="4" t="s">
        <v>34</v>
      </c>
      <c r="M54" s="4" t="s">
        <v>35</v>
      </c>
      <c r="N54" s="4">
        <v>2016</v>
      </c>
      <c r="O54" s="4">
        <v>279503</v>
      </c>
      <c r="P54" s="15" t="str">
        <f t="shared" si="1"/>
        <v>2009-1-NA</v>
      </c>
    </row>
    <row r="55" spans="1:16">
      <c r="A55" s="4">
        <v>1999</v>
      </c>
      <c r="B55" s="4">
        <v>0</v>
      </c>
      <c r="C55" s="4">
        <v>6</v>
      </c>
      <c r="D55">
        <f t="shared" si="0"/>
        <v>1164594</v>
      </c>
      <c r="G55" s="4" t="s">
        <v>32</v>
      </c>
      <c r="H55" s="4">
        <v>2009</v>
      </c>
      <c r="I55" s="4" t="s">
        <v>33</v>
      </c>
      <c r="J55" s="4" t="s">
        <v>54</v>
      </c>
      <c r="K55" s="29" t="s">
        <v>45</v>
      </c>
      <c r="L55" s="4" t="s">
        <v>34</v>
      </c>
      <c r="M55" s="4" t="s">
        <v>35</v>
      </c>
      <c r="N55" s="4">
        <v>2016</v>
      </c>
      <c r="O55" s="4">
        <v>743594</v>
      </c>
      <c r="P55" s="15" t="str">
        <f t="shared" si="1"/>
        <v>2009-1-9</v>
      </c>
    </row>
    <row r="56" spans="1:16">
      <c r="A56" s="4">
        <v>1999</v>
      </c>
      <c r="B56" s="4">
        <v>0</v>
      </c>
      <c r="C56" s="4">
        <v>7</v>
      </c>
      <c r="D56">
        <f t="shared" si="0"/>
        <v>845230</v>
      </c>
      <c r="G56" s="4" t="s">
        <v>32</v>
      </c>
      <c r="H56" s="4">
        <v>2009</v>
      </c>
      <c r="I56" s="4" t="s">
        <v>33</v>
      </c>
      <c r="J56" s="4" t="s">
        <v>54</v>
      </c>
      <c r="K56" s="29">
        <v>41</v>
      </c>
      <c r="L56" s="4" t="s">
        <v>34</v>
      </c>
      <c r="M56" s="4" t="s">
        <v>35</v>
      </c>
      <c r="N56" s="4">
        <v>2016</v>
      </c>
      <c r="O56" s="4">
        <v>120396</v>
      </c>
      <c r="P56" s="15" t="str">
        <f t="shared" si="1"/>
        <v>2009-1-NA</v>
      </c>
    </row>
    <row r="57" spans="1:16">
      <c r="A57" s="4">
        <v>1999</v>
      </c>
      <c r="B57" s="4">
        <v>0</v>
      </c>
      <c r="C57" s="4">
        <v>8</v>
      </c>
      <c r="D57">
        <f t="shared" si="0"/>
        <v>723749</v>
      </c>
      <c r="G57" s="4" t="s">
        <v>32</v>
      </c>
      <c r="H57" s="4">
        <v>2009</v>
      </c>
      <c r="I57" s="4" t="s">
        <v>33</v>
      </c>
      <c r="J57" s="4" t="s">
        <v>54</v>
      </c>
      <c r="K57" s="29">
        <v>42</v>
      </c>
      <c r="L57" s="4" t="s">
        <v>34</v>
      </c>
      <c r="M57" s="4" t="s">
        <v>35</v>
      </c>
      <c r="N57" s="4">
        <v>2016</v>
      </c>
      <c r="O57" s="4">
        <v>141166</v>
      </c>
      <c r="P57" s="15" t="str">
        <f t="shared" si="1"/>
        <v>2009-1-NA</v>
      </c>
    </row>
    <row r="58" spans="1:16">
      <c r="A58" s="4">
        <v>1999</v>
      </c>
      <c r="B58" s="4">
        <v>0</v>
      </c>
      <c r="C58" s="4">
        <v>9</v>
      </c>
      <c r="D58">
        <f t="shared" si="0"/>
        <v>516989</v>
      </c>
      <c r="G58" s="4" t="s">
        <v>32</v>
      </c>
      <c r="H58" s="4">
        <v>2009</v>
      </c>
      <c r="I58" s="4" t="s">
        <v>33</v>
      </c>
      <c r="J58" s="4" t="s">
        <v>54</v>
      </c>
      <c r="K58" s="29">
        <v>43</v>
      </c>
      <c r="L58" s="4" t="s">
        <v>34</v>
      </c>
      <c r="M58" s="4" t="s">
        <v>35</v>
      </c>
      <c r="N58" s="4">
        <v>2016</v>
      </c>
      <c r="O58" s="4">
        <v>104889</v>
      </c>
      <c r="P58" s="15" t="str">
        <f t="shared" si="1"/>
        <v>2009-1-NA</v>
      </c>
    </row>
    <row r="59" spans="1:16">
      <c r="A59" s="4">
        <v>1999</v>
      </c>
      <c r="B59" s="4">
        <v>0</v>
      </c>
      <c r="C59" s="4">
        <v>10</v>
      </c>
      <c r="D59">
        <f t="shared" si="0"/>
        <v>418987</v>
      </c>
      <c r="G59" s="4" t="s">
        <v>32</v>
      </c>
      <c r="H59" s="4">
        <v>2009</v>
      </c>
      <c r="I59" s="4" t="s">
        <v>33</v>
      </c>
      <c r="J59" s="4" t="s">
        <v>54</v>
      </c>
      <c r="K59" s="29">
        <v>44</v>
      </c>
      <c r="L59" s="4" t="s">
        <v>34</v>
      </c>
      <c r="M59" s="4" t="s">
        <v>35</v>
      </c>
      <c r="N59" s="4">
        <v>2016</v>
      </c>
      <c r="O59" s="4">
        <v>97640</v>
      </c>
      <c r="P59" s="15" t="str">
        <f t="shared" si="1"/>
        <v>2009-1-NA</v>
      </c>
    </row>
    <row r="60" spans="1:16">
      <c r="A60" s="4">
        <v>1999</v>
      </c>
      <c r="B60" s="4">
        <v>0</v>
      </c>
      <c r="C60" s="4">
        <v>11</v>
      </c>
      <c r="D60">
        <f t="shared" si="0"/>
        <v>340167</v>
      </c>
      <c r="G60" s="4" t="s">
        <v>32</v>
      </c>
      <c r="H60" s="4">
        <v>2009</v>
      </c>
      <c r="I60" s="4" t="s">
        <v>33</v>
      </c>
      <c r="J60" s="4" t="s">
        <v>54</v>
      </c>
      <c r="K60" s="29">
        <v>45</v>
      </c>
      <c r="L60" s="4" t="s">
        <v>34</v>
      </c>
      <c r="M60" s="4" t="s">
        <v>35</v>
      </c>
      <c r="N60" s="4">
        <v>2016</v>
      </c>
      <c r="O60" s="4">
        <v>188301</v>
      </c>
      <c r="P60" s="15" t="str">
        <f t="shared" si="1"/>
        <v>2009-1-NA</v>
      </c>
    </row>
    <row r="61" spans="1:16">
      <c r="A61" s="4">
        <v>1999</v>
      </c>
      <c r="B61" s="4">
        <v>0</v>
      </c>
      <c r="C61" s="4">
        <v>12</v>
      </c>
      <c r="D61">
        <f t="shared" si="0"/>
        <v>236325</v>
      </c>
      <c r="G61" s="4" t="s">
        <v>32</v>
      </c>
      <c r="H61" s="4">
        <v>2009</v>
      </c>
      <c r="I61" s="4" t="s">
        <v>33</v>
      </c>
      <c r="J61" s="4" t="s">
        <v>54</v>
      </c>
      <c r="K61" s="29" t="s">
        <v>46</v>
      </c>
      <c r="L61" s="4" t="s">
        <v>34</v>
      </c>
      <c r="M61" s="4" t="s">
        <v>35</v>
      </c>
      <c r="N61" s="4">
        <v>2016</v>
      </c>
      <c r="O61" s="4">
        <v>635276</v>
      </c>
      <c r="P61" s="15" t="str">
        <f t="shared" si="1"/>
        <v>2009-1-10</v>
      </c>
    </row>
    <row r="62" spans="1:16">
      <c r="A62" s="4">
        <v>1999</v>
      </c>
      <c r="B62" s="4">
        <v>1</v>
      </c>
      <c r="C62" s="4">
        <v>1</v>
      </c>
      <c r="D62">
        <f t="shared" si="0"/>
        <v>2291936</v>
      </c>
      <c r="G62" s="4" t="s">
        <v>32</v>
      </c>
      <c r="H62" s="4">
        <v>2009</v>
      </c>
      <c r="I62" s="4" t="s">
        <v>33</v>
      </c>
      <c r="J62" s="4" t="s">
        <v>54</v>
      </c>
      <c r="K62" s="29">
        <v>46</v>
      </c>
      <c r="L62" s="4" t="s">
        <v>34</v>
      </c>
      <c r="M62" s="4" t="s">
        <v>35</v>
      </c>
      <c r="N62" s="4">
        <v>2016</v>
      </c>
      <c r="O62" s="4">
        <v>119888</v>
      </c>
      <c r="P62" s="15" t="str">
        <f t="shared" si="1"/>
        <v>2009-1-NA</v>
      </c>
    </row>
    <row r="63" spans="1:16">
      <c r="A63" s="4">
        <v>1999</v>
      </c>
      <c r="B63" s="4">
        <v>1</v>
      </c>
      <c r="C63" s="4">
        <v>2</v>
      </c>
      <c r="D63">
        <f t="shared" si="0"/>
        <v>2000580</v>
      </c>
      <c r="G63" s="4" t="s">
        <v>32</v>
      </c>
      <c r="H63" s="4">
        <v>2009</v>
      </c>
      <c r="I63" s="4" t="s">
        <v>33</v>
      </c>
      <c r="J63" s="4" t="s">
        <v>54</v>
      </c>
      <c r="K63" s="30">
        <v>47</v>
      </c>
      <c r="L63" s="4" t="s">
        <v>34</v>
      </c>
      <c r="M63" s="4" t="s">
        <v>35</v>
      </c>
      <c r="N63" s="4">
        <v>2016</v>
      </c>
      <c r="O63" s="4">
        <v>108445</v>
      </c>
      <c r="P63" s="15" t="str">
        <f t="shared" si="1"/>
        <v>2009-1-NA</v>
      </c>
    </row>
    <row r="64" spans="1:16">
      <c r="A64" s="4">
        <v>1999</v>
      </c>
      <c r="B64" s="4">
        <v>1</v>
      </c>
      <c r="C64" s="4">
        <v>3</v>
      </c>
      <c r="D64">
        <f t="shared" si="0"/>
        <v>2034980</v>
      </c>
      <c r="G64" s="4" t="s">
        <v>32</v>
      </c>
      <c r="H64" s="4">
        <v>2009</v>
      </c>
      <c r="I64" s="4" t="s">
        <v>33</v>
      </c>
      <c r="J64" s="4" t="s">
        <v>54</v>
      </c>
      <c r="K64" s="30">
        <v>48</v>
      </c>
      <c r="L64" s="4" t="s">
        <v>34</v>
      </c>
      <c r="M64" s="4" t="s">
        <v>35</v>
      </c>
      <c r="N64" s="4">
        <v>2016</v>
      </c>
      <c r="O64" s="4">
        <v>110739</v>
      </c>
      <c r="P64" s="15" t="str">
        <f t="shared" si="1"/>
        <v>2009-1-NA</v>
      </c>
    </row>
    <row r="65" spans="1:16">
      <c r="A65" s="4">
        <v>1999</v>
      </c>
      <c r="B65" s="4">
        <v>1</v>
      </c>
      <c r="C65" s="4">
        <v>4</v>
      </c>
      <c r="D65">
        <f t="shared" si="0"/>
        <v>1681984</v>
      </c>
      <c r="G65" s="4" t="s">
        <v>32</v>
      </c>
      <c r="H65" s="4">
        <v>2009</v>
      </c>
      <c r="I65" s="4" t="s">
        <v>33</v>
      </c>
      <c r="J65" s="4" t="s">
        <v>54</v>
      </c>
      <c r="K65" s="29">
        <v>49</v>
      </c>
      <c r="L65" s="4" t="s">
        <v>34</v>
      </c>
      <c r="M65" s="4" t="s">
        <v>35</v>
      </c>
      <c r="N65" s="4">
        <v>2016</v>
      </c>
      <c r="O65" s="4">
        <v>107903</v>
      </c>
      <c r="P65" s="15" t="str">
        <f t="shared" si="1"/>
        <v>2009-1-NA</v>
      </c>
    </row>
    <row r="66" spans="1:16">
      <c r="A66" s="4">
        <v>1999</v>
      </c>
      <c r="B66" s="4">
        <v>1</v>
      </c>
      <c r="C66" s="4">
        <v>5</v>
      </c>
      <c r="D66">
        <f t="shared" si="0"/>
        <v>1328529</v>
      </c>
      <c r="G66" s="4" t="s">
        <v>32</v>
      </c>
      <c r="H66" s="4">
        <v>2009</v>
      </c>
      <c r="I66" s="4" t="s">
        <v>33</v>
      </c>
      <c r="J66" s="4" t="s">
        <v>54</v>
      </c>
      <c r="K66" s="29">
        <v>50</v>
      </c>
      <c r="L66" s="4" t="s">
        <v>34</v>
      </c>
      <c r="M66" s="4" t="s">
        <v>35</v>
      </c>
      <c r="N66" s="4">
        <v>2016</v>
      </c>
      <c r="O66" s="4">
        <v>170470</v>
      </c>
      <c r="P66" s="15" t="str">
        <f t="shared" si="1"/>
        <v>2009-1-NA</v>
      </c>
    </row>
    <row r="67" spans="1:16">
      <c r="A67" s="4">
        <v>1999</v>
      </c>
      <c r="B67" s="4">
        <v>1</v>
      </c>
      <c r="C67" s="4">
        <v>6</v>
      </c>
      <c r="D67">
        <f t="shared" ref="D67:D97" si="2">SUMIFS(O:O,P:P,A67&amp;"-"&amp;B67&amp;"-"&amp;C67)</f>
        <v>1094909</v>
      </c>
      <c r="G67" s="4" t="s">
        <v>32</v>
      </c>
      <c r="H67" s="4">
        <v>2009</v>
      </c>
      <c r="I67" s="4" t="s">
        <v>33</v>
      </c>
      <c r="J67" s="4" t="s">
        <v>54</v>
      </c>
      <c r="K67" s="29" t="s">
        <v>47</v>
      </c>
      <c r="L67" s="4" t="s">
        <v>34</v>
      </c>
      <c r="M67" s="4" t="s">
        <v>35</v>
      </c>
      <c r="N67" s="4">
        <v>2016</v>
      </c>
      <c r="O67" s="4">
        <v>478346</v>
      </c>
      <c r="P67" s="15" t="str">
        <f t="shared" si="1"/>
        <v>2009-1-11</v>
      </c>
    </row>
    <row r="68" spans="1:16">
      <c r="A68" s="4">
        <v>1999</v>
      </c>
      <c r="B68" s="4">
        <v>1</v>
      </c>
      <c r="C68" s="4">
        <v>7</v>
      </c>
      <c r="D68">
        <f t="shared" si="2"/>
        <v>840692</v>
      </c>
      <c r="G68" s="4" t="s">
        <v>32</v>
      </c>
      <c r="H68" s="4">
        <v>2009</v>
      </c>
      <c r="I68" s="4" t="s">
        <v>33</v>
      </c>
      <c r="J68" s="4" t="s">
        <v>54</v>
      </c>
      <c r="K68" s="29">
        <v>51</v>
      </c>
      <c r="L68" s="4" t="s">
        <v>34</v>
      </c>
      <c r="M68" s="4" t="s">
        <v>35</v>
      </c>
      <c r="N68" s="4">
        <v>2016</v>
      </c>
      <c r="O68" s="4">
        <v>80645</v>
      </c>
      <c r="P68" s="15" t="str">
        <f t="shared" si="1"/>
        <v>2009-1-NA</v>
      </c>
    </row>
    <row r="69" spans="1:16">
      <c r="A69" s="4">
        <v>1999</v>
      </c>
      <c r="B69" s="4">
        <v>1</v>
      </c>
      <c r="C69" s="4">
        <v>8</v>
      </c>
      <c r="D69">
        <f t="shared" si="2"/>
        <v>695263</v>
      </c>
      <c r="G69" s="4" t="s">
        <v>32</v>
      </c>
      <c r="H69" s="4">
        <v>2009</v>
      </c>
      <c r="I69" s="4" t="s">
        <v>33</v>
      </c>
      <c r="J69" s="4" t="s">
        <v>54</v>
      </c>
      <c r="K69" s="29">
        <v>52</v>
      </c>
      <c r="L69" s="4" t="s">
        <v>34</v>
      </c>
      <c r="M69" s="4" t="s">
        <v>35</v>
      </c>
      <c r="N69" s="4">
        <v>2016</v>
      </c>
      <c r="O69" s="4">
        <v>89270</v>
      </c>
      <c r="P69" s="15" t="str">
        <f t="shared" ref="P69:P132" si="3">H69 &amp;"-"&amp; IF(J69="Male",1,0) &amp;"-"&amp; IFERROR(INDEX($S$4:$S$16,MATCH(K69,$R$4:$R$16,0)),"NA")</f>
        <v>2009-1-NA</v>
      </c>
    </row>
    <row r="70" spans="1:16">
      <c r="A70" s="4">
        <v>1999</v>
      </c>
      <c r="B70" s="4">
        <v>1</v>
      </c>
      <c r="C70" s="4">
        <v>9</v>
      </c>
      <c r="D70">
        <f t="shared" si="2"/>
        <v>516502</v>
      </c>
      <c r="G70" s="4" t="s">
        <v>32</v>
      </c>
      <c r="H70" s="4">
        <v>2009</v>
      </c>
      <c r="I70" s="4" t="s">
        <v>33</v>
      </c>
      <c r="J70" s="4" t="s">
        <v>54</v>
      </c>
      <c r="K70" s="29">
        <v>53</v>
      </c>
      <c r="L70" s="4" t="s">
        <v>34</v>
      </c>
      <c r="M70" s="4" t="s">
        <v>35</v>
      </c>
      <c r="N70" s="4">
        <v>2016</v>
      </c>
      <c r="O70" s="4">
        <v>69376</v>
      </c>
      <c r="P70" s="15" t="str">
        <f t="shared" si="3"/>
        <v>2009-1-NA</v>
      </c>
    </row>
    <row r="71" spans="1:16">
      <c r="A71" s="4">
        <v>1999</v>
      </c>
      <c r="B71" s="4">
        <v>1</v>
      </c>
      <c r="C71" s="4">
        <v>10</v>
      </c>
      <c r="D71">
        <f t="shared" si="2"/>
        <v>419841</v>
      </c>
      <c r="G71" s="4" t="s">
        <v>32</v>
      </c>
      <c r="H71" s="4">
        <v>2009</v>
      </c>
      <c r="I71" s="4" t="s">
        <v>33</v>
      </c>
      <c r="J71" s="4" t="s">
        <v>54</v>
      </c>
      <c r="K71" s="29">
        <v>54</v>
      </c>
      <c r="L71" s="4" t="s">
        <v>34</v>
      </c>
      <c r="M71" s="4" t="s">
        <v>35</v>
      </c>
      <c r="N71" s="4">
        <v>2016</v>
      </c>
      <c r="O71" s="4">
        <v>68585</v>
      </c>
      <c r="P71" s="15" t="str">
        <f t="shared" si="3"/>
        <v>2009-1-NA</v>
      </c>
    </row>
    <row r="72" spans="1:16">
      <c r="A72" s="4">
        <v>1999</v>
      </c>
      <c r="B72" s="4">
        <v>1</v>
      </c>
      <c r="C72" s="4">
        <v>11</v>
      </c>
      <c r="D72">
        <f t="shared" si="2"/>
        <v>344639</v>
      </c>
      <c r="G72" s="4" t="s">
        <v>32</v>
      </c>
      <c r="H72" s="4">
        <v>2009</v>
      </c>
      <c r="I72" s="4" t="s">
        <v>33</v>
      </c>
      <c r="J72" s="4" t="s">
        <v>54</v>
      </c>
      <c r="K72" s="29">
        <v>55</v>
      </c>
      <c r="L72" s="4" t="s">
        <v>34</v>
      </c>
      <c r="M72" s="4" t="s">
        <v>35</v>
      </c>
      <c r="N72" s="4">
        <v>2016</v>
      </c>
      <c r="O72" s="4">
        <v>99547</v>
      </c>
      <c r="P72" s="15" t="str">
        <f t="shared" si="3"/>
        <v>2009-1-NA</v>
      </c>
    </row>
    <row r="73" spans="1:16">
      <c r="A73" s="4">
        <v>1999</v>
      </c>
      <c r="B73" s="4">
        <v>1</v>
      </c>
      <c r="C73" s="4">
        <v>12</v>
      </c>
      <c r="D73">
        <f t="shared" si="2"/>
        <v>223691</v>
      </c>
      <c r="G73" s="4" t="s">
        <v>32</v>
      </c>
      <c r="H73" s="4">
        <v>2009</v>
      </c>
      <c r="I73" s="4" t="s">
        <v>33</v>
      </c>
      <c r="J73" s="4" t="s">
        <v>54</v>
      </c>
      <c r="K73" s="29" t="s">
        <v>48</v>
      </c>
      <c r="L73" s="4" t="s">
        <v>34</v>
      </c>
      <c r="M73" s="4" t="s">
        <v>35</v>
      </c>
      <c r="N73" s="4">
        <v>2016</v>
      </c>
      <c r="O73" s="4">
        <v>359466</v>
      </c>
      <c r="P73" s="15" t="str">
        <f t="shared" si="3"/>
        <v>2009-1-12</v>
      </c>
    </row>
    <row r="74" spans="1:16">
      <c r="A74" s="4">
        <v>2009</v>
      </c>
      <c r="B74" s="4">
        <v>0</v>
      </c>
      <c r="C74" s="4">
        <v>1</v>
      </c>
      <c r="D74">
        <f t="shared" si="2"/>
        <v>2938867</v>
      </c>
      <c r="G74" s="4" t="s">
        <v>32</v>
      </c>
      <c r="H74" s="4">
        <v>2009</v>
      </c>
      <c r="I74" s="4" t="s">
        <v>33</v>
      </c>
      <c r="J74" s="4" t="s">
        <v>54</v>
      </c>
      <c r="K74" s="29">
        <v>56</v>
      </c>
      <c r="L74" s="4" t="s">
        <v>34</v>
      </c>
      <c r="M74" s="4" t="s">
        <v>35</v>
      </c>
      <c r="N74" s="4">
        <v>2016</v>
      </c>
      <c r="O74" s="4">
        <v>70522</v>
      </c>
      <c r="P74" s="15" t="str">
        <f t="shared" si="3"/>
        <v>2009-1-NA</v>
      </c>
    </row>
    <row r="75" spans="1:16">
      <c r="A75" s="4">
        <v>2009</v>
      </c>
      <c r="B75" s="4">
        <v>0</v>
      </c>
      <c r="C75" s="4">
        <v>2</v>
      </c>
      <c r="D75">
        <f t="shared" si="2"/>
        <v>2765047</v>
      </c>
      <c r="G75" s="4" t="s">
        <v>32</v>
      </c>
      <c r="H75" s="4">
        <v>2009</v>
      </c>
      <c r="I75" s="4" t="s">
        <v>33</v>
      </c>
      <c r="J75" s="4" t="s">
        <v>54</v>
      </c>
      <c r="K75" s="29">
        <v>57</v>
      </c>
      <c r="L75" s="4" t="s">
        <v>34</v>
      </c>
      <c r="M75" s="4" t="s">
        <v>35</v>
      </c>
      <c r="N75" s="4">
        <v>2016</v>
      </c>
      <c r="O75" s="4">
        <v>80332</v>
      </c>
      <c r="P75" s="15" t="str">
        <f t="shared" si="3"/>
        <v>2009-1-NA</v>
      </c>
    </row>
    <row r="76" spans="1:16">
      <c r="A76" s="4">
        <v>2009</v>
      </c>
      <c r="B76" s="4">
        <v>0</v>
      </c>
      <c r="C76" s="4">
        <v>3</v>
      </c>
      <c r="D76">
        <f t="shared" si="2"/>
        <v>2469542</v>
      </c>
      <c r="G76" s="4" t="s">
        <v>32</v>
      </c>
      <c r="H76" s="4">
        <v>2009</v>
      </c>
      <c r="I76" s="4" t="s">
        <v>33</v>
      </c>
      <c r="J76" s="4" t="s">
        <v>54</v>
      </c>
      <c r="K76" s="29">
        <v>58</v>
      </c>
      <c r="L76" s="4" t="s">
        <v>34</v>
      </c>
      <c r="M76" s="4" t="s">
        <v>35</v>
      </c>
      <c r="N76" s="4">
        <v>2016</v>
      </c>
      <c r="O76" s="4">
        <v>50542</v>
      </c>
      <c r="P76" s="15" t="str">
        <f t="shared" si="3"/>
        <v>2009-1-NA</v>
      </c>
    </row>
    <row r="77" spans="1:16">
      <c r="A77" s="4">
        <v>2009</v>
      </c>
      <c r="B77" s="4">
        <v>0</v>
      </c>
      <c r="C77" s="4">
        <v>4</v>
      </c>
      <c r="D77">
        <f t="shared" si="2"/>
        <v>2045890</v>
      </c>
      <c r="G77" s="4" t="s">
        <v>32</v>
      </c>
      <c r="H77" s="4">
        <v>2009</v>
      </c>
      <c r="I77" s="4" t="s">
        <v>33</v>
      </c>
      <c r="J77" s="4" t="s">
        <v>54</v>
      </c>
      <c r="K77" s="29">
        <v>59</v>
      </c>
      <c r="L77" s="4" t="s">
        <v>34</v>
      </c>
      <c r="M77" s="4" t="s">
        <v>35</v>
      </c>
      <c r="N77" s="4">
        <v>2016</v>
      </c>
      <c r="O77" s="4">
        <v>58493</v>
      </c>
      <c r="P77" s="15" t="str">
        <f t="shared" si="3"/>
        <v>2009-1-NA</v>
      </c>
    </row>
    <row r="78" spans="1:16">
      <c r="A78" s="4">
        <v>2009</v>
      </c>
      <c r="B78" s="4">
        <v>0</v>
      </c>
      <c r="C78" s="4">
        <v>5</v>
      </c>
      <c r="D78">
        <f t="shared" si="2"/>
        <v>2020998</v>
      </c>
      <c r="G78" s="4" t="s">
        <v>32</v>
      </c>
      <c r="H78" s="4">
        <v>2009</v>
      </c>
      <c r="I78" s="4" t="s">
        <v>33</v>
      </c>
      <c r="J78" s="4" t="s">
        <v>54</v>
      </c>
      <c r="K78" s="29">
        <v>60</v>
      </c>
      <c r="L78" s="4" t="s">
        <v>34</v>
      </c>
      <c r="M78" s="4" t="s">
        <v>35</v>
      </c>
      <c r="N78" s="4">
        <v>2016</v>
      </c>
      <c r="O78" s="4">
        <v>112911</v>
      </c>
      <c r="P78" s="15" t="str">
        <f t="shared" si="3"/>
        <v>2009-1-NA</v>
      </c>
    </row>
    <row r="79" spans="1:16">
      <c r="A79" s="4">
        <v>2009</v>
      </c>
      <c r="B79" s="4">
        <v>0</v>
      </c>
      <c r="C79" s="4">
        <v>6</v>
      </c>
      <c r="D79">
        <f t="shared" si="2"/>
        <v>1672110</v>
      </c>
      <c r="G79" s="4" t="s">
        <v>32</v>
      </c>
      <c r="H79" s="4">
        <v>2009</v>
      </c>
      <c r="I79" s="4" t="s">
        <v>33</v>
      </c>
      <c r="J79" s="4" t="s">
        <v>54</v>
      </c>
      <c r="K79" s="29" t="s">
        <v>49</v>
      </c>
      <c r="L79" s="4" t="s">
        <v>34</v>
      </c>
      <c r="M79" s="4" t="s">
        <v>35</v>
      </c>
      <c r="N79" s="4">
        <v>2016</v>
      </c>
      <c r="O79" s="4">
        <v>295197</v>
      </c>
      <c r="P79" s="15" t="str">
        <f t="shared" si="3"/>
        <v>2009-1-NA</v>
      </c>
    </row>
    <row r="80" spans="1:16">
      <c r="A80" s="4">
        <v>2009</v>
      </c>
      <c r="B80" s="4">
        <v>0</v>
      </c>
      <c r="C80" s="4">
        <v>7</v>
      </c>
      <c r="D80">
        <f t="shared" si="2"/>
        <v>1262471</v>
      </c>
      <c r="G80" s="4" t="s">
        <v>32</v>
      </c>
      <c r="H80" s="4">
        <v>2009</v>
      </c>
      <c r="I80" s="4" t="s">
        <v>33</v>
      </c>
      <c r="J80" s="4" t="s">
        <v>54</v>
      </c>
      <c r="K80" s="29">
        <v>61</v>
      </c>
      <c r="L80" s="4" t="s">
        <v>34</v>
      </c>
      <c r="M80" s="4" t="s">
        <v>35</v>
      </c>
      <c r="N80" s="4">
        <v>2016</v>
      </c>
      <c r="O80" s="4">
        <v>51923</v>
      </c>
      <c r="P80" s="15" t="str">
        <f t="shared" si="3"/>
        <v>2009-1-NA</v>
      </c>
    </row>
    <row r="81" spans="1:16">
      <c r="A81" s="4">
        <v>2009</v>
      </c>
      <c r="B81" s="4">
        <v>0</v>
      </c>
      <c r="C81" s="4">
        <v>8</v>
      </c>
      <c r="D81">
        <f t="shared" si="2"/>
        <v>1004271</v>
      </c>
      <c r="G81" s="4" t="s">
        <v>32</v>
      </c>
      <c r="H81" s="4">
        <v>2009</v>
      </c>
      <c r="I81" s="4" t="s">
        <v>33</v>
      </c>
      <c r="J81" s="4" t="s">
        <v>54</v>
      </c>
      <c r="K81" s="30">
        <v>62</v>
      </c>
      <c r="L81" s="4" t="s">
        <v>34</v>
      </c>
      <c r="M81" s="4" t="s">
        <v>35</v>
      </c>
      <c r="N81" s="4">
        <v>2016</v>
      </c>
      <c r="O81" s="4">
        <v>47456</v>
      </c>
      <c r="P81" s="15" t="str">
        <f t="shared" si="3"/>
        <v>2009-1-NA</v>
      </c>
    </row>
    <row r="82" spans="1:16">
      <c r="A82" s="4">
        <v>2009</v>
      </c>
      <c r="B82" s="4">
        <v>0</v>
      </c>
      <c r="C82" s="4">
        <v>9</v>
      </c>
      <c r="D82">
        <f t="shared" si="2"/>
        <v>732575</v>
      </c>
      <c r="G82" s="4" t="s">
        <v>32</v>
      </c>
      <c r="H82" s="4">
        <v>2009</v>
      </c>
      <c r="I82" s="4" t="s">
        <v>33</v>
      </c>
      <c r="J82" s="4" t="s">
        <v>54</v>
      </c>
      <c r="K82" s="30">
        <v>63</v>
      </c>
      <c r="L82" s="4" t="s">
        <v>34</v>
      </c>
      <c r="M82" s="4" t="s">
        <v>35</v>
      </c>
      <c r="N82" s="4">
        <v>2016</v>
      </c>
      <c r="O82" s="4">
        <v>42033</v>
      </c>
      <c r="P82" s="15" t="str">
        <f t="shared" si="3"/>
        <v>2009-1-NA</v>
      </c>
    </row>
    <row r="83" spans="1:16">
      <c r="A83" s="4">
        <v>2009</v>
      </c>
      <c r="B83" s="4">
        <v>0</v>
      </c>
      <c r="C83" s="4">
        <v>10</v>
      </c>
      <c r="D83">
        <f t="shared" si="2"/>
        <v>637469</v>
      </c>
      <c r="G83" s="4" t="s">
        <v>32</v>
      </c>
      <c r="H83" s="4">
        <v>2009</v>
      </c>
      <c r="I83" s="4" t="s">
        <v>33</v>
      </c>
      <c r="J83" s="4" t="s">
        <v>54</v>
      </c>
      <c r="K83" s="29">
        <v>64</v>
      </c>
      <c r="L83" s="4" t="s">
        <v>34</v>
      </c>
      <c r="M83" s="4" t="s">
        <v>35</v>
      </c>
      <c r="N83" s="4">
        <v>2016</v>
      </c>
      <c r="O83" s="4">
        <v>40874</v>
      </c>
      <c r="P83" s="15" t="str">
        <f t="shared" si="3"/>
        <v>2009-1-NA</v>
      </c>
    </row>
    <row r="84" spans="1:16">
      <c r="A84" s="4">
        <v>2009</v>
      </c>
      <c r="B84" s="4">
        <v>0</v>
      </c>
      <c r="C84" s="4">
        <v>11</v>
      </c>
      <c r="D84">
        <f t="shared" si="2"/>
        <v>477860</v>
      </c>
      <c r="G84" s="4" t="s">
        <v>32</v>
      </c>
      <c r="H84" s="4">
        <v>2009</v>
      </c>
      <c r="I84" s="4" t="s">
        <v>33</v>
      </c>
      <c r="J84" s="4" t="s">
        <v>54</v>
      </c>
      <c r="K84" s="29">
        <v>65</v>
      </c>
      <c r="L84" s="4" t="s">
        <v>34</v>
      </c>
      <c r="M84" s="4" t="s">
        <v>35</v>
      </c>
      <c r="N84" s="4">
        <v>2016</v>
      </c>
      <c r="O84" s="4">
        <v>56003</v>
      </c>
      <c r="P84" s="15" t="str">
        <f t="shared" si="3"/>
        <v>2009-1-NA</v>
      </c>
    </row>
    <row r="85" spans="1:16">
      <c r="A85" s="4">
        <v>2009</v>
      </c>
      <c r="B85" s="4">
        <v>0</v>
      </c>
      <c r="C85" s="4">
        <v>12</v>
      </c>
      <c r="D85">
        <f t="shared" si="2"/>
        <v>352497</v>
      </c>
      <c r="G85" s="4" t="s">
        <v>32</v>
      </c>
      <c r="H85" s="4">
        <v>2009</v>
      </c>
      <c r="I85" s="4" t="s">
        <v>33</v>
      </c>
      <c r="J85" s="4" t="s">
        <v>54</v>
      </c>
      <c r="K85" s="29" t="s">
        <v>50</v>
      </c>
      <c r="L85" s="4" t="s">
        <v>34</v>
      </c>
      <c r="M85" s="4" t="s">
        <v>35</v>
      </c>
      <c r="N85" s="4">
        <v>2016</v>
      </c>
      <c r="O85" s="4">
        <v>183151</v>
      </c>
      <c r="P85" s="15" t="str">
        <f t="shared" si="3"/>
        <v>2009-1-NA</v>
      </c>
    </row>
    <row r="86" spans="1:16">
      <c r="A86" s="4">
        <v>2009</v>
      </c>
      <c r="B86" s="4">
        <v>1</v>
      </c>
      <c r="C86" s="4">
        <v>1</v>
      </c>
      <c r="D86">
        <f t="shared" si="2"/>
        <v>3000439</v>
      </c>
      <c r="G86" s="4" t="s">
        <v>32</v>
      </c>
      <c r="H86" s="4">
        <v>2009</v>
      </c>
      <c r="I86" s="4" t="s">
        <v>33</v>
      </c>
      <c r="J86" s="4" t="s">
        <v>54</v>
      </c>
      <c r="K86" s="29">
        <v>66</v>
      </c>
      <c r="L86" s="4" t="s">
        <v>34</v>
      </c>
      <c r="M86" s="4" t="s">
        <v>35</v>
      </c>
      <c r="N86" s="4">
        <v>2016</v>
      </c>
      <c r="O86" s="4">
        <v>30045</v>
      </c>
      <c r="P86" s="15" t="str">
        <f t="shared" si="3"/>
        <v>2009-1-NA</v>
      </c>
    </row>
    <row r="87" spans="1:16">
      <c r="A87" s="4">
        <v>2009</v>
      </c>
      <c r="B87" s="4">
        <v>1</v>
      </c>
      <c r="C87" s="4">
        <v>2</v>
      </c>
      <c r="D87">
        <f t="shared" si="2"/>
        <v>2832669</v>
      </c>
      <c r="G87" s="4" t="s">
        <v>32</v>
      </c>
      <c r="H87" s="4">
        <v>2009</v>
      </c>
      <c r="I87" s="4" t="s">
        <v>33</v>
      </c>
      <c r="J87" s="4" t="s">
        <v>54</v>
      </c>
      <c r="K87" s="29">
        <v>67</v>
      </c>
      <c r="L87" s="4" t="s">
        <v>34</v>
      </c>
      <c r="M87" s="4" t="s">
        <v>35</v>
      </c>
      <c r="N87" s="4">
        <v>2016</v>
      </c>
      <c r="O87" s="4">
        <v>39141</v>
      </c>
      <c r="P87" s="15" t="str">
        <f t="shared" si="3"/>
        <v>2009-1-NA</v>
      </c>
    </row>
    <row r="88" spans="1:16">
      <c r="A88" s="4">
        <v>2009</v>
      </c>
      <c r="B88" s="4">
        <v>1</v>
      </c>
      <c r="C88" s="4">
        <v>3</v>
      </c>
      <c r="D88">
        <f t="shared" si="2"/>
        <v>2565313</v>
      </c>
      <c r="G88" s="4" t="s">
        <v>32</v>
      </c>
      <c r="H88" s="4">
        <v>2009</v>
      </c>
      <c r="I88" s="4" t="s">
        <v>33</v>
      </c>
      <c r="J88" s="4" t="s">
        <v>54</v>
      </c>
      <c r="K88" s="29">
        <v>68</v>
      </c>
      <c r="L88" s="4" t="s">
        <v>34</v>
      </c>
      <c r="M88" s="4" t="s">
        <v>35</v>
      </c>
      <c r="N88" s="4">
        <v>2016</v>
      </c>
      <c r="O88" s="4">
        <v>27433</v>
      </c>
      <c r="P88" s="15" t="str">
        <f t="shared" si="3"/>
        <v>2009-1-NA</v>
      </c>
    </row>
    <row r="89" spans="1:16">
      <c r="A89" s="4">
        <v>2009</v>
      </c>
      <c r="B89" s="4">
        <v>1</v>
      </c>
      <c r="C89" s="4">
        <v>4</v>
      </c>
      <c r="D89">
        <f t="shared" si="2"/>
        <v>2123653</v>
      </c>
      <c r="G89" s="4" t="s">
        <v>32</v>
      </c>
      <c r="H89" s="4">
        <v>2009</v>
      </c>
      <c r="I89" s="4" t="s">
        <v>33</v>
      </c>
      <c r="J89" s="4" t="s">
        <v>54</v>
      </c>
      <c r="K89" s="29">
        <v>69</v>
      </c>
      <c r="L89" s="4" t="s">
        <v>34</v>
      </c>
      <c r="M89" s="4" t="s">
        <v>35</v>
      </c>
      <c r="N89" s="4">
        <v>2016</v>
      </c>
      <c r="O89" s="4">
        <v>30529</v>
      </c>
      <c r="P89" s="15" t="str">
        <f t="shared" si="3"/>
        <v>2009-1-NA</v>
      </c>
    </row>
    <row r="90" spans="1:16">
      <c r="A90" s="4">
        <v>2009</v>
      </c>
      <c r="B90" s="4">
        <v>1</v>
      </c>
      <c r="C90" s="4">
        <v>5</v>
      </c>
      <c r="D90">
        <f t="shared" si="2"/>
        <v>1754105</v>
      </c>
      <c r="G90" s="4" t="s">
        <v>32</v>
      </c>
      <c r="H90" s="4">
        <v>2009</v>
      </c>
      <c r="I90" s="4" t="s">
        <v>33</v>
      </c>
      <c r="J90" s="4" t="s">
        <v>54</v>
      </c>
      <c r="K90" s="29">
        <v>70</v>
      </c>
      <c r="L90" s="4" t="s">
        <v>34</v>
      </c>
      <c r="M90" s="4" t="s">
        <v>35</v>
      </c>
      <c r="N90" s="4">
        <v>2016</v>
      </c>
      <c r="O90" s="4">
        <v>65778</v>
      </c>
      <c r="P90" s="15" t="str">
        <f t="shared" si="3"/>
        <v>2009-1-NA</v>
      </c>
    </row>
    <row r="91" spans="1:16">
      <c r="A91" s="4">
        <v>2009</v>
      </c>
      <c r="B91" s="4">
        <v>1</v>
      </c>
      <c r="C91" s="4">
        <v>6</v>
      </c>
      <c r="D91">
        <f t="shared" si="2"/>
        <v>1529116</v>
      </c>
      <c r="G91" s="4" t="s">
        <v>32</v>
      </c>
      <c r="H91" s="4">
        <v>2009</v>
      </c>
      <c r="I91" s="4" t="s">
        <v>33</v>
      </c>
      <c r="J91" s="4" t="s">
        <v>54</v>
      </c>
      <c r="K91" s="29" t="s">
        <v>51</v>
      </c>
      <c r="L91" s="4" t="s">
        <v>34</v>
      </c>
      <c r="M91" s="4" t="s">
        <v>35</v>
      </c>
      <c r="N91" s="4">
        <v>2016</v>
      </c>
      <c r="O91" s="4">
        <v>160301</v>
      </c>
      <c r="P91" s="15" t="str">
        <f t="shared" si="3"/>
        <v>2009-1-NA</v>
      </c>
    </row>
    <row r="92" spans="1:16">
      <c r="A92" s="4">
        <v>2009</v>
      </c>
      <c r="B92" s="4">
        <v>1</v>
      </c>
      <c r="C92" s="4">
        <v>7</v>
      </c>
      <c r="D92">
        <f t="shared" si="2"/>
        <v>1257035</v>
      </c>
      <c r="G92" s="4" t="s">
        <v>32</v>
      </c>
      <c r="H92" s="4">
        <v>2009</v>
      </c>
      <c r="I92" s="4" t="s">
        <v>33</v>
      </c>
      <c r="J92" s="4" t="s">
        <v>54</v>
      </c>
      <c r="K92" s="29">
        <v>71</v>
      </c>
      <c r="L92" s="4" t="s">
        <v>34</v>
      </c>
      <c r="M92" s="4" t="s">
        <v>35</v>
      </c>
      <c r="N92" s="4">
        <v>2016</v>
      </c>
      <c r="O92" s="4">
        <v>22028</v>
      </c>
      <c r="P92" s="15" t="str">
        <f t="shared" si="3"/>
        <v>2009-1-NA</v>
      </c>
    </row>
    <row r="93" spans="1:16">
      <c r="A93" s="4">
        <v>2009</v>
      </c>
      <c r="B93" s="4">
        <v>1</v>
      </c>
      <c r="C93" s="4">
        <v>8</v>
      </c>
      <c r="D93">
        <f t="shared" si="2"/>
        <v>1004361</v>
      </c>
      <c r="G93" s="4" t="s">
        <v>32</v>
      </c>
      <c r="H93" s="4">
        <v>2009</v>
      </c>
      <c r="I93" s="4" t="s">
        <v>33</v>
      </c>
      <c r="J93" s="4" t="s">
        <v>54</v>
      </c>
      <c r="K93" s="29">
        <v>72</v>
      </c>
      <c r="L93" s="4" t="s">
        <v>34</v>
      </c>
      <c r="M93" s="4" t="s">
        <v>35</v>
      </c>
      <c r="N93" s="4">
        <v>2016</v>
      </c>
      <c r="O93" s="4">
        <v>26080</v>
      </c>
      <c r="P93" s="15" t="str">
        <f t="shared" si="3"/>
        <v>2009-1-NA</v>
      </c>
    </row>
    <row r="94" spans="1:16">
      <c r="A94" s="4">
        <v>2009</v>
      </c>
      <c r="B94" s="4">
        <v>1</v>
      </c>
      <c r="C94" s="4">
        <v>9</v>
      </c>
      <c r="D94">
        <f t="shared" si="2"/>
        <v>743594</v>
      </c>
      <c r="G94" s="4" t="s">
        <v>32</v>
      </c>
      <c r="H94" s="4">
        <v>2009</v>
      </c>
      <c r="I94" s="4" t="s">
        <v>33</v>
      </c>
      <c r="J94" s="4" t="s">
        <v>54</v>
      </c>
      <c r="K94" s="29">
        <v>73</v>
      </c>
      <c r="L94" s="4" t="s">
        <v>34</v>
      </c>
      <c r="M94" s="4" t="s">
        <v>35</v>
      </c>
      <c r="N94" s="4">
        <v>2016</v>
      </c>
      <c r="O94" s="4">
        <v>24407</v>
      </c>
      <c r="P94" s="15" t="str">
        <f t="shared" si="3"/>
        <v>2009-1-NA</v>
      </c>
    </row>
    <row r="95" spans="1:16">
      <c r="A95" s="4">
        <v>2009</v>
      </c>
      <c r="B95" s="4">
        <v>1</v>
      </c>
      <c r="C95" s="4">
        <v>10</v>
      </c>
      <c r="D95">
        <f t="shared" si="2"/>
        <v>635276</v>
      </c>
      <c r="G95" s="4" t="s">
        <v>32</v>
      </c>
      <c r="H95" s="4">
        <v>2009</v>
      </c>
      <c r="I95" s="4" t="s">
        <v>33</v>
      </c>
      <c r="J95" s="4" t="s">
        <v>54</v>
      </c>
      <c r="K95" s="29">
        <v>74</v>
      </c>
      <c r="L95" s="4" t="s">
        <v>34</v>
      </c>
      <c r="M95" s="4" t="s">
        <v>35</v>
      </c>
      <c r="N95" s="4">
        <v>2016</v>
      </c>
      <c r="O95" s="4">
        <v>22008</v>
      </c>
      <c r="P95" s="15" t="str">
        <f t="shared" si="3"/>
        <v>2009-1-NA</v>
      </c>
    </row>
    <row r="96" spans="1:16">
      <c r="A96" s="4">
        <v>2009</v>
      </c>
      <c r="B96" s="4">
        <v>1</v>
      </c>
      <c r="C96" s="4">
        <v>11</v>
      </c>
      <c r="D96">
        <f t="shared" si="2"/>
        <v>478346</v>
      </c>
      <c r="G96" s="4" t="s">
        <v>32</v>
      </c>
      <c r="H96" s="4">
        <v>2009</v>
      </c>
      <c r="I96" s="4" t="s">
        <v>33</v>
      </c>
      <c r="J96" s="4" t="s">
        <v>54</v>
      </c>
      <c r="K96" s="29">
        <v>75</v>
      </c>
      <c r="L96" s="4" t="s">
        <v>34</v>
      </c>
      <c r="M96" s="4" t="s">
        <v>35</v>
      </c>
      <c r="N96" s="4">
        <v>2016</v>
      </c>
      <c r="O96" s="4">
        <v>29187</v>
      </c>
      <c r="P96" s="15" t="str">
        <f t="shared" si="3"/>
        <v>2009-1-NA</v>
      </c>
    </row>
    <row r="97" spans="1:16">
      <c r="A97" s="4">
        <v>2009</v>
      </c>
      <c r="B97" s="4">
        <v>1</v>
      </c>
      <c r="C97" s="4">
        <v>12</v>
      </c>
      <c r="D97">
        <f t="shared" si="2"/>
        <v>359466</v>
      </c>
      <c r="G97" s="4" t="s">
        <v>32</v>
      </c>
      <c r="H97" s="4">
        <v>2009</v>
      </c>
      <c r="I97" s="4" t="s">
        <v>33</v>
      </c>
      <c r="J97" s="4" t="s">
        <v>54</v>
      </c>
      <c r="K97" s="29" t="s">
        <v>92</v>
      </c>
      <c r="L97" s="4" t="s">
        <v>34</v>
      </c>
      <c r="M97" s="4" t="s">
        <v>35</v>
      </c>
      <c r="N97" s="4">
        <v>2016</v>
      </c>
      <c r="O97" s="4">
        <v>99833</v>
      </c>
      <c r="P97" s="15" t="str">
        <f t="shared" si="3"/>
        <v>2009-1-NA</v>
      </c>
    </row>
    <row r="98" spans="1:16">
      <c r="A98" s="4"/>
      <c r="B98" s="4"/>
      <c r="C98" s="4"/>
      <c r="G98" s="4" t="s">
        <v>32</v>
      </c>
      <c r="H98" s="4">
        <v>2009</v>
      </c>
      <c r="I98" s="4" t="s">
        <v>33</v>
      </c>
      <c r="J98" s="4" t="s">
        <v>54</v>
      </c>
      <c r="K98" s="29">
        <v>76</v>
      </c>
      <c r="L98" s="4" t="s">
        <v>34</v>
      </c>
      <c r="M98" s="4" t="s">
        <v>35</v>
      </c>
      <c r="N98" s="4">
        <v>2016</v>
      </c>
      <c r="O98" s="4">
        <v>17740</v>
      </c>
      <c r="P98" s="15" t="str">
        <f t="shared" si="3"/>
        <v>2009-1-NA</v>
      </c>
    </row>
    <row r="99" spans="1:16">
      <c r="A99" s="4"/>
      <c r="B99" s="4"/>
      <c r="C99" s="4"/>
      <c r="G99" s="4" t="s">
        <v>32</v>
      </c>
      <c r="H99" s="4">
        <v>2009</v>
      </c>
      <c r="I99" s="4" t="s">
        <v>33</v>
      </c>
      <c r="J99" s="4" t="s">
        <v>54</v>
      </c>
      <c r="K99" s="30">
        <v>77</v>
      </c>
      <c r="L99" s="4" t="s">
        <v>34</v>
      </c>
      <c r="M99" s="4" t="s">
        <v>35</v>
      </c>
      <c r="N99" s="4">
        <v>2016</v>
      </c>
      <c r="O99" s="4">
        <v>18039</v>
      </c>
      <c r="P99" s="15" t="str">
        <f t="shared" si="3"/>
        <v>2009-1-NA</v>
      </c>
    </row>
    <row r="100" spans="1:16">
      <c r="A100" s="4"/>
      <c r="B100" s="4"/>
      <c r="C100" s="4"/>
      <c r="G100" s="4" t="s">
        <v>32</v>
      </c>
      <c r="H100" s="4">
        <v>2009</v>
      </c>
      <c r="I100" s="4" t="s">
        <v>33</v>
      </c>
      <c r="J100" s="4" t="s">
        <v>54</v>
      </c>
      <c r="K100" s="30">
        <v>78</v>
      </c>
      <c r="L100" s="4" t="s">
        <v>34</v>
      </c>
      <c r="M100" s="4" t="s">
        <v>35</v>
      </c>
      <c r="N100" s="4">
        <v>2016</v>
      </c>
      <c r="O100" s="4">
        <v>16423</v>
      </c>
      <c r="P100" s="15" t="str">
        <f t="shared" si="3"/>
        <v>2009-1-NA</v>
      </c>
    </row>
    <row r="101" spans="1:16">
      <c r="A101" s="4"/>
      <c r="B101" s="4"/>
      <c r="C101" s="4"/>
      <c r="G101" s="4" t="s">
        <v>32</v>
      </c>
      <c r="H101" s="4">
        <v>2009</v>
      </c>
      <c r="I101" s="4" t="s">
        <v>33</v>
      </c>
      <c r="J101" s="4" t="s">
        <v>54</v>
      </c>
      <c r="K101" s="29">
        <v>79</v>
      </c>
      <c r="L101" s="4" t="s">
        <v>34</v>
      </c>
      <c r="M101" s="4" t="s">
        <v>35</v>
      </c>
      <c r="N101" s="4">
        <v>2016</v>
      </c>
      <c r="O101" s="4">
        <v>18444</v>
      </c>
      <c r="P101" s="15" t="str">
        <f t="shared" si="3"/>
        <v>2009-1-NA</v>
      </c>
    </row>
    <row r="102" spans="1:16">
      <c r="A102" s="4"/>
      <c r="B102" s="4"/>
      <c r="C102" s="4"/>
      <c r="G102" s="4" t="s">
        <v>32</v>
      </c>
      <c r="H102" s="4">
        <v>2009</v>
      </c>
      <c r="I102" s="4" t="s">
        <v>33</v>
      </c>
      <c r="J102" s="4" t="s">
        <v>54</v>
      </c>
      <c r="K102" s="29" t="s">
        <v>93</v>
      </c>
      <c r="L102" s="4" t="s">
        <v>34</v>
      </c>
      <c r="M102" s="4" t="s">
        <v>35</v>
      </c>
      <c r="N102" s="4">
        <v>2016</v>
      </c>
      <c r="O102" s="4">
        <v>159125</v>
      </c>
      <c r="P102" s="15" t="str">
        <f t="shared" si="3"/>
        <v>2009-1-NA</v>
      </c>
    </row>
    <row r="103" spans="1:16">
      <c r="A103" s="4"/>
      <c r="B103" s="4"/>
      <c r="C103" s="4"/>
      <c r="G103" s="4" t="s">
        <v>32</v>
      </c>
      <c r="H103" s="4">
        <v>2009</v>
      </c>
      <c r="I103" s="4" t="s">
        <v>33</v>
      </c>
      <c r="J103" s="4" t="s">
        <v>54</v>
      </c>
      <c r="K103" s="29" t="s">
        <v>53</v>
      </c>
      <c r="L103" s="4" t="s">
        <v>34</v>
      </c>
      <c r="M103" s="4" t="s">
        <v>35</v>
      </c>
      <c r="N103" s="4">
        <v>2016</v>
      </c>
      <c r="O103" s="4">
        <v>11478</v>
      </c>
      <c r="P103" s="15" t="str">
        <f t="shared" si="3"/>
        <v>2009-1-NA</v>
      </c>
    </row>
    <row r="104" spans="1:16">
      <c r="A104" s="4"/>
      <c r="B104" s="4"/>
      <c r="C104" s="4"/>
      <c r="G104" s="4" t="s">
        <v>32</v>
      </c>
      <c r="H104" s="4">
        <v>2009</v>
      </c>
      <c r="I104" s="4" t="s">
        <v>33</v>
      </c>
      <c r="J104" s="4" t="s">
        <v>55</v>
      </c>
      <c r="K104" s="29" t="s">
        <v>33</v>
      </c>
      <c r="L104" s="4" t="s">
        <v>34</v>
      </c>
      <c r="M104" s="4" t="s">
        <v>35</v>
      </c>
      <c r="N104" s="4">
        <v>2016</v>
      </c>
      <c r="O104" s="4">
        <v>19417639</v>
      </c>
      <c r="P104" s="15" t="str">
        <f t="shared" si="3"/>
        <v>2009-0-NA</v>
      </c>
    </row>
    <row r="105" spans="1:16">
      <c r="A105" s="4"/>
      <c r="B105" s="4"/>
      <c r="C105" s="4"/>
      <c r="G105" s="4" t="s">
        <v>32</v>
      </c>
      <c r="H105" s="4">
        <v>2009</v>
      </c>
      <c r="I105" s="4" t="s">
        <v>33</v>
      </c>
      <c r="J105" s="4" t="s">
        <v>55</v>
      </c>
      <c r="K105" s="29">
        <v>0</v>
      </c>
      <c r="L105" s="4" t="s">
        <v>34</v>
      </c>
      <c r="M105" s="4" t="s">
        <v>35</v>
      </c>
      <c r="N105" s="4">
        <v>2016</v>
      </c>
      <c r="O105" s="4">
        <v>605094</v>
      </c>
      <c r="P105" s="15" t="str">
        <f t="shared" si="3"/>
        <v>2009-0-1</v>
      </c>
    </row>
    <row r="106" spans="1:16">
      <c r="A106" s="4"/>
      <c r="B106" s="4"/>
      <c r="C106" s="4"/>
      <c r="G106" s="4" t="s">
        <v>32</v>
      </c>
      <c r="H106" s="4">
        <v>2009</v>
      </c>
      <c r="I106" s="4" t="s">
        <v>33</v>
      </c>
      <c r="J106" s="4" t="s">
        <v>55</v>
      </c>
      <c r="K106" s="29" t="s">
        <v>56</v>
      </c>
      <c r="L106" s="4" t="s">
        <v>34</v>
      </c>
      <c r="M106" s="4" t="s">
        <v>35</v>
      </c>
      <c r="N106" s="4">
        <v>2016</v>
      </c>
      <c r="O106" s="4">
        <v>2938867</v>
      </c>
      <c r="P106" s="15" t="str">
        <f t="shared" si="3"/>
        <v>2009-0-NA</v>
      </c>
    </row>
    <row r="107" spans="1:16">
      <c r="A107" s="4"/>
      <c r="B107" s="4"/>
      <c r="C107" s="4"/>
      <c r="G107" s="4" t="s">
        <v>32</v>
      </c>
      <c r="H107" s="4">
        <v>2009</v>
      </c>
      <c r="I107" s="4" t="s">
        <v>33</v>
      </c>
      <c r="J107" s="4" t="s">
        <v>55</v>
      </c>
      <c r="K107" s="29">
        <v>1</v>
      </c>
      <c r="L107" s="4" t="s">
        <v>34</v>
      </c>
      <c r="M107" s="4" t="s">
        <v>35</v>
      </c>
      <c r="N107" s="4">
        <v>2016</v>
      </c>
      <c r="O107" s="4">
        <v>522409</v>
      </c>
      <c r="P107" s="15" t="str">
        <f t="shared" si="3"/>
        <v>2009-0-NA</v>
      </c>
    </row>
    <row r="108" spans="1:16">
      <c r="A108" s="4"/>
      <c r="B108" s="4"/>
      <c r="C108" s="4"/>
      <c r="G108" s="4" t="s">
        <v>32</v>
      </c>
      <c r="H108" s="4">
        <v>2009</v>
      </c>
      <c r="I108" s="4" t="s">
        <v>33</v>
      </c>
      <c r="J108" s="4" t="s">
        <v>55</v>
      </c>
      <c r="K108" s="30" t="s">
        <v>37</v>
      </c>
      <c r="L108" s="4" t="s">
        <v>34</v>
      </c>
      <c r="M108" s="4" t="s">
        <v>35</v>
      </c>
      <c r="N108" s="4">
        <v>2016</v>
      </c>
      <c r="O108" s="4">
        <v>2333773</v>
      </c>
      <c r="P108" s="15" t="str">
        <f t="shared" si="3"/>
        <v>2009-0-1</v>
      </c>
    </row>
    <row r="109" spans="1:16">
      <c r="A109" s="4"/>
      <c r="B109" s="4"/>
      <c r="C109" s="4"/>
      <c r="G109" s="4" t="s">
        <v>32</v>
      </c>
      <c r="H109" s="4">
        <v>2009</v>
      </c>
      <c r="I109" s="4" t="s">
        <v>33</v>
      </c>
      <c r="J109" s="4" t="s">
        <v>55</v>
      </c>
      <c r="K109" s="29">
        <v>2</v>
      </c>
      <c r="L109" s="4" t="s">
        <v>34</v>
      </c>
      <c r="M109" s="4" t="s">
        <v>35</v>
      </c>
      <c r="N109" s="4">
        <v>2016</v>
      </c>
      <c r="O109" s="4">
        <v>615292</v>
      </c>
      <c r="P109" s="15" t="str">
        <f t="shared" si="3"/>
        <v>2009-0-NA</v>
      </c>
    </row>
    <row r="110" spans="1:16">
      <c r="A110" s="4"/>
      <c r="B110" s="4"/>
      <c r="C110" s="4"/>
      <c r="G110" s="4" t="s">
        <v>32</v>
      </c>
      <c r="H110" s="4">
        <v>2009</v>
      </c>
      <c r="I110" s="4" t="s">
        <v>33</v>
      </c>
      <c r="J110" s="4" t="s">
        <v>55</v>
      </c>
      <c r="K110" s="29">
        <v>3</v>
      </c>
      <c r="L110" s="4" t="s">
        <v>34</v>
      </c>
      <c r="M110" s="4" t="s">
        <v>35</v>
      </c>
      <c r="N110" s="4">
        <v>2016</v>
      </c>
      <c r="O110" s="4">
        <v>596431</v>
      </c>
      <c r="P110" s="15" t="str">
        <f t="shared" si="3"/>
        <v>2009-0-NA</v>
      </c>
    </row>
    <row r="111" spans="1:16">
      <c r="A111" s="4"/>
      <c r="B111" s="4"/>
      <c r="C111" s="4"/>
      <c r="G111" s="4" t="s">
        <v>32</v>
      </c>
      <c r="H111" s="4">
        <v>2009</v>
      </c>
      <c r="I111" s="4" t="s">
        <v>33</v>
      </c>
      <c r="J111" s="4" t="s">
        <v>55</v>
      </c>
      <c r="K111" s="29">
        <v>4</v>
      </c>
      <c r="L111" s="4" t="s">
        <v>34</v>
      </c>
      <c r="M111" s="4" t="s">
        <v>35</v>
      </c>
      <c r="N111" s="4">
        <v>2016</v>
      </c>
      <c r="O111" s="4">
        <v>599641</v>
      </c>
      <c r="P111" s="15" t="str">
        <f t="shared" si="3"/>
        <v>2009-0-NA</v>
      </c>
    </row>
    <row r="112" spans="1:16">
      <c r="A112" s="4"/>
      <c r="B112" s="4"/>
      <c r="C112" s="4"/>
      <c r="G112" s="4" t="s">
        <v>32</v>
      </c>
      <c r="H112" s="4">
        <v>2009</v>
      </c>
      <c r="I112" s="4" t="s">
        <v>33</v>
      </c>
      <c r="J112" s="4" t="s">
        <v>55</v>
      </c>
      <c r="K112" s="29">
        <v>5</v>
      </c>
      <c r="L112" s="4" t="s">
        <v>34</v>
      </c>
      <c r="M112" s="4" t="s">
        <v>35</v>
      </c>
      <c r="N112" s="4">
        <v>2016</v>
      </c>
      <c r="O112" s="4">
        <v>579082</v>
      </c>
      <c r="P112" s="15" t="str">
        <f t="shared" si="3"/>
        <v>2009-0-NA</v>
      </c>
    </row>
    <row r="113" spans="1:16">
      <c r="A113" s="4"/>
      <c r="B113" s="4"/>
      <c r="C113" s="4"/>
      <c r="G113" s="4" t="s">
        <v>32</v>
      </c>
      <c r="H113" s="4">
        <v>2009</v>
      </c>
      <c r="I113" s="4" t="s">
        <v>33</v>
      </c>
      <c r="J113" s="4" t="s">
        <v>55</v>
      </c>
      <c r="K113" s="30" t="s">
        <v>38</v>
      </c>
      <c r="L113" s="4" t="s">
        <v>34</v>
      </c>
      <c r="M113" s="4" t="s">
        <v>35</v>
      </c>
      <c r="N113" s="4">
        <v>2016</v>
      </c>
      <c r="O113" s="4">
        <v>2765047</v>
      </c>
      <c r="P113" s="15" t="str">
        <f t="shared" si="3"/>
        <v>2009-0-2</v>
      </c>
    </row>
    <row r="114" spans="1:16">
      <c r="A114" s="4"/>
      <c r="B114" s="4"/>
      <c r="C114" s="4"/>
      <c r="G114" s="4" t="s">
        <v>32</v>
      </c>
      <c r="H114" s="4">
        <v>2009</v>
      </c>
      <c r="I114" s="4" t="s">
        <v>33</v>
      </c>
      <c r="J114" s="4" t="s">
        <v>55</v>
      </c>
      <c r="K114" s="29">
        <v>6</v>
      </c>
      <c r="L114" s="4" t="s">
        <v>34</v>
      </c>
      <c r="M114" s="4" t="s">
        <v>35</v>
      </c>
      <c r="N114" s="4">
        <v>2016</v>
      </c>
      <c r="O114" s="4">
        <v>577107</v>
      </c>
      <c r="P114" s="15" t="str">
        <f t="shared" si="3"/>
        <v>2009-0-NA</v>
      </c>
    </row>
    <row r="115" spans="1:16">
      <c r="A115" s="4"/>
      <c r="B115" s="4"/>
      <c r="C115" s="4"/>
      <c r="G115" s="4" t="s">
        <v>32</v>
      </c>
      <c r="H115" s="4">
        <v>2009</v>
      </c>
      <c r="I115" s="4" t="s">
        <v>33</v>
      </c>
      <c r="J115" s="4" t="s">
        <v>55</v>
      </c>
      <c r="K115" s="29">
        <v>7</v>
      </c>
      <c r="L115" s="4" t="s">
        <v>34</v>
      </c>
      <c r="M115" s="4" t="s">
        <v>35</v>
      </c>
      <c r="N115" s="4">
        <v>2016</v>
      </c>
      <c r="O115" s="4">
        <v>528350</v>
      </c>
      <c r="P115" s="15" t="str">
        <f t="shared" si="3"/>
        <v>2009-0-NA</v>
      </c>
    </row>
    <row r="116" spans="1:16">
      <c r="A116" s="4"/>
      <c r="B116" s="4"/>
      <c r="C116" s="4"/>
      <c r="G116" s="4" t="s">
        <v>32</v>
      </c>
      <c r="H116" s="4">
        <v>2009</v>
      </c>
      <c r="I116" s="4" t="s">
        <v>33</v>
      </c>
      <c r="J116" s="4" t="s">
        <v>55</v>
      </c>
      <c r="K116" s="29">
        <v>8</v>
      </c>
      <c r="L116" s="4" t="s">
        <v>34</v>
      </c>
      <c r="M116" s="4" t="s">
        <v>35</v>
      </c>
      <c r="N116" s="4">
        <v>2016</v>
      </c>
      <c r="O116" s="4">
        <v>553788</v>
      </c>
      <c r="P116" s="15" t="str">
        <f t="shared" si="3"/>
        <v>2009-0-NA</v>
      </c>
    </row>
    <row r="117" spans="1:16">
      <c r="A117" s="4"/>
      <c r="B117" s="4"/>
      <c r="C117" s="4"/>
      <c r="G117" s="4" t="s">
        <v>32</v>
      </c>
      <c r="H117" s="4">
        <v>2009</v>
      </c>
      <c r="I117" s="4" t="s">
        <v>33</v>
      </c>
      <c r="J117" s="4" t="s">
        <v>55</v>
      </c>
      <c r="K117" s="30">
        <v>9</v>
      </c>
      <c r="L117" s="4" t="s">
        <v>34</v>
      </c>
      <c r="M117" s="4" t="s">
        <v>35</v>
      </c>
      <c r="N117" s="4">
        <v>2016</v>
      </c>
      <c r="O117" s="4">
        <v>526720</v>
      </c>
      <c r="P117" s="15" t="str">
        <f t="shared" si="3"/>
        <v>2009-0-NA</v>
      </c>
    </row>
    <row r="118" spans="1:16">
      <c r="A118" s="4"/>
      <c r="B118" s="4"/>
      <c r="C118" s="4"/>
      <c r="G118" s="4" t="s">
        <v>32</v>
      </c>
      <c r="H118" s="4">
        <v>2009</v>
      </c>
      <c r="I118" s="4" t="s">
        <v>33</v>
      </c>
      <c r="J118" s="4" t="s">
        <v>55</v>
      </c>
      <c r="K118" s="30">
        <v>10</v>
      </c>
      <c r="L118" s="4" t="s">
        <v>34</v>
      </c>
      <c r="M118" s="4" t="s">
        <v>35</v>
      </c>
      <c r="N118" s="4">
        <v>2016</v>
      </c>
      <c r="O118" s="4">
        <v>585911</v>
      </c>
      <c r="P118" s="15" t="str">
        <f t="shared" si="3"/>
        <v>2009-0-NA</v>
      </c>
    </row>
    <row r="119" spans="1:16">
      <c r="A119" s="4"/>
      <c r="B119" s="4"/>
      <c r="C119" s="4"/>
      <c r="G119" s="4" t="s">
        <v>32</v>
      </c>
      <c r="H119" s="4">
        <v>2009</v>
      </c>
      <c r="I119" s="4" t="s">
        <v>33</v>
      </c>
      <c r="J119" s="4" t="s">
        <v>55</v>
      </c>
      <c r="K119" s="30" t="s">
        <v>39</v>
      </c>
      <c r="L119" s="4" t="s">
        <v>34</v>
      </c>
      <c r="M119" s="4" t="s">
        <v>35</v>
      </c>
      <c r="N119" s="4">
        <v>2016</v>
      </c>
      <c r="O119" s="4">
        <v>2469542</v>
      </c>
      <c r="P119" s="15" t="str">
        <f t="shared" si="3"/>
        <v>2009-0-3</v>
      </c>
    </row>
    <row r="120" spans="1:16">
      <c r="A120" s="4"/>
      <c r="B120" s="4"/>
      <c r="C120" s="4"/>
      <c r="G120" s="4" t="s">
        <v>32</v>
      </c>
      <c r="H120" s="4">
        <v>2009</v>
      </c>
      <c r="I120" s="4" t="s">
        <v>33</v>
      </c>
      <c r="J120" s="4" t="s">
        <v>55</v>
      </c>
      <c r="K120" s="29">
        <v>11</v>
      </c>
      <c r="L120" s="4" t="s">
        <v>34</v>
      </c>
      <c r="M120" s="4" t="s">
        <v>35</v>
      </c>
      <c r="N120" s="4">
        <v>2016</v>
      </c>
      <c r="O120" s="4">
        <v>424178</v>
      </c>
      <c r="P120" s="15" t="str">
        <f t="shared" si="3"/>
        <v>2009-0-NA</v>
      </c>
    </row>
    <row r="121" spans="1:16">
      <c r="A121" s="4"/>
      <c r="B121" s="4"/>
      <c r="C121" s="4"/>
      <c r="G121" s="4" t="s">
        <v>32</v>
      </c>
      <c r="H121" s="4">
        <v>2009</v>
      </c>
      <c r="I121" s="4" t="s">
        <v>33</v>
      </c>
      <c r="J121" s="4" t="s">
        <v>55</v>
      </c>
      <c r="K121" s="29">
        <v>12</v>
      </c>
      <c r="L121" s="4" t="s">
        <v>34</v>
      </c>
      <c r="M121" s="4" t="s">
        <v>35</v>
      </c>
      <c r="N121" s="4">
        <v>2016</v>
      </c>
      <c r="O121" s="4">
        <v>532930</v>
      </c>
      <c r="P121" s="15" t="str">
        <f t="shared" si="3"/>
        <v>2009-0-NA</v>
      </c>
    </row>
    <row r="122" spans="1:16">
      <c r="A122" s="4"/>
      <c r="B122" s="4"/>
      <c r="C122" s="4"/>
      <c r="G122" s="4" t="s">
        <v>32</v>
      </c>
      <c r="H122" s="4">
        <v>2009</v>
      </c>
      <c r="I122" s="4" t="s">
        <v>33</v>
      </c>
      <c r="J122" s="4" t="s">
        <v>55</v>
      </c>
      <c r="K122" s="29">
        <v>13</v>
      </c>
      <c r="L122" s="4" t="s">
        <v>34</v>
      </c>
      <c r="M122" s="4" t="s">
        <v>35</v>
      </c>
      <c r="N122" s="4">
        <v>2016</v>
      </c>
      <c r="O122" s="4">
        <v>475577</v>
      </c>
      <c r="P122" s="15" t="str">
        <f t="shared" si="3"/>
        <v>2009-0-NA</v>
      </c>
    </row>
    <row r="123" spans="1:16">
      <c r="A123" s="4"/>
      <c r="B123" s="4"/>
      <c r="C123" s="4"/>
      <c r="G123" s="4" t="s">
        <v>32</v>
      </c>
      <c r="H123" s="4">
        <v>2009</v>
      </c>
      <c r="I123" s="4" t="s">
        <v>33</v>
      </c>
      <c r="J123" s="4" t="s">
        <v>55</v>
      </c>
      <c r="K123" s="29">
        <v>14</v>
      </c>
      <c r="L123" s="4" t="s">
        <v>34</v>
      </c>
      <c r="M123" s="4" t="s">
        <v>35</v>
      </c>
      <c r="N123" s="4">
        <v>2016</v>
      </c>
      <c r="O123" s="4">
        <v>450946</v>
      </c>
      <c r="P123" s="15" t="str">
        <f t="shared" si="3"/>
        <v>2009-0-NA</v>
      </c>
    </row>
    <row r="124" spans="1:16">
      <c r="A124" s="4"/>
      <c r="B124" s="4"/>
      <c r="C124" s="4"/>
      <c r="G124" s="4" t="s">
        <v>32</v>
      </c>
      <c r="H124" s="4">
        <v>2009</v>
      </c>
      <c r="I124" s="4" t="s">
        <v>33</v>
      </c>
      <c r="J124" s="4" t="s">
        <v>55</v>
      </c>
      <c r="K124" s="29">
        <v>15</v>
      </c>
      <c r="L124" s="4" t="s">
        <v>34</v>
      </c>
      <c r="M124" s="4" t="s">
        <v>35</v>
      </c>
      <c r="N124" s="4">
        <v>2016</v>
      </c>
      <c r="O124" s="4">
        <v>436317</v>
      </c>
      <c r="P124" s="15" t="str">
        <f t="shared" si="3"/>
        <v>2009-0-NA</v>
      </c>
    </row>
    <row r="125" spans="1:16">
      <c r="A125" s="4"/>
      <c r="B125" s="4"/>
      <c r="C125" s="4"/>
      <c r="G125" s="4" t="s">
        <v>32</v>
      </c>
      <c r="H125" s="4">
        <v>2009</v>
      </c>
      <c r="I125" s="4" t="s">
        <v>33</v>
      </c>
      <c r="J125" s="4" t="s">
        <v>55</v>
      </c>
      <c r="K125" s="29" t="s">
        <v>40</v>
      </c>
      <c r="L125" s="4" t="s">
        <v>34</v>
      </c>
      <c r="M125" s="4" t="s">
        <v>35</v>
      </c>
      <c r="N125" s="4">
        <v>2016</v>
      </c>
      <c r="O125" s="4">
        <v>2045890</v>
      </c>
      <c r="P125" s="15" t="str">
        <f t="shared" si="3"/>
        <v>2009-0-4</v>
      </c>
    </row>
    <row r="126" spans="1:16">
      <c r="A126" s="4"/>
      <c r="B126" s="4"/>
      <c r="C126" s="4"/>
      <c r="G126" s="4" t="s">
        <v>32</v>
      </c>
      <c r="H126" s="4">
        <v>2009</v>
      </c>
      <c r="I126" s="4" t="s">
        <v>33</v>
      </c>
      <c r="J126" s="4" t="s">
        <v>55</v>
      </c>
      <c r="K126" s="29">
        <v>16</v>
      </c>
      <c r="L126" s="4" t="s">
        <v>34</v>
      </c>
      <c r="M126" s="4" t="s">
        <v>35</v>
      </c>
      <c r="N126" s="4">
        <v>2016</v>
      </c>
      <c r="O126" s="4">
        <v>421622</v>
      </c>
      <c r="P126" s="15" t="str">
        <f t="shared" si="3"/>
        <v>2009-0-NA</v>
      </c>
    </row>
    <row r="127" spans="1:16">
      <c r="A127" s="4"/>
      <c r="B127" s="4"/>
      <c r="C127" s="4"/>
      <c r="G127" s="4" t="s">
        <v>32</v>
      </c>
      <c r="H127" s="4">
        <v>2009</v>
      </c>
      <c r="I127" s="4" t="s">
        <v>33</v>
      </c>
      <c r="J127" s="4" t="s">
        <v>55</v>
      </c>
      <c r="K127" s="29">
        <v>17</v>
      </c>
      <c r="L127" s="4" t="s">
        <v>34</v>
      </c>
      <c r="M127" s="4" t="s">
        <v>35</v>
      </c>
      <c r="N127" s="4">
        <v>2016</v>
      </c>
      <c r="O127" s="4">
        <v>400013</v>
      </c>
      <c r="P127" s="15" t="str">
        <f t="shared" si="3"/>
        <v>2009-0-NA</v>
      </c>
    </row>
    <row r="128" spans="1:16">
      <c r="A128" s="4"/>
      <c r="B128" s="4"/>
      <c r="C128" s="4"/>
      <c r="G128" s="4" t="s">
        <v>32</v>
      </c>
      <c r="H128" s="4">
        <v>2009</v>
      </c>
      <c r="I128" s="4" t="s">
        <v>33</v>
      </c>
      <c r="J128" s="4" t="s">
        <v>55</v>
      </c>
      <c r="K128" s="29">
        <v>18</v>
      </c>
      <c r="L128" s="4" t="s">
        <v>34</v>
      </c>
      <c r="M128" s="4" t="s">
        <v>35</v>
      </c>
      <c r="N128" s="4">
        <v>2016</v>
      </c>
      <c r="O128" s="4">
        <v>430878</v>
      </c>
      <c r="P128" s="15" t="str">
        <f t="shared" si="3"/>
        <v>2009-0-NA</v>
      </c>
    </row>
    <row r="129" spans="1:16">
      <c r="A129" s="4"/>
      <c r="B129" s="4"/>
      <c r="C129" s="4"/>
      <c r="G129" s="4" t="s">
        <v>32</v>
      </c>
      <c r="H129" s="4">
        <v>2009</v>
      </c>
      <c r="I129" s="4" t="s">
        <v>33</v>
      </c>
      <c r="J129" s="4" t="s">
        <v>55</v>
      </c>
      <c r="K129" s="29">
        <v>19</v>
      </c>
      <c r="L129" s="4" t="s">
        <v>34</v>
      </c>
      <c r="M129" s="4" t="s">
        <v>35</v>
      </c>
      <c r="N129" s="4">
        <v>2016</v>
      </c>
      <c r="O129" s="4">
        <v>357060</v>
      </c>
      <c r="P129" s="15" t="str">
        <f t="shared" si="3"/>
        <v>2009-0-NA</v>
      </c>
    </row>
    <row r="130" spans="1:16">
      <c r="A130" s="4"/>
      <c r="B130" s="4"/>
      <c r="C130" s="4"/>
      <c r="G130" s="4" t="s">
        <v>32</v>
      </c>
      <c r="H130" s="4">
        <v>2009</v>
      </c>
      <c r="I130" s="4" t="s">
        <v>33</v>
      </c>
      <c r="J130" s="4" t="s">
        <v>55</v>
      </c>
      <c r="K130" s="29">
        <v>20</v>
      </c>
      <c r="L130" s="4" t="s">
        <v>34</v>
      </c>
      <c r="M130" s="4" t="s">
        <v>35</v>
      </c>
      <c r="N130" s="4">
        <v>2016</v>
      </c>
      <c r="O130" s="4">
        <v>518139</v>
      </c>
      <c r="P130" s="15" t="str">
        <f t="shared" si="3"/>
        <v>2009-0-NA</v>
      </c>
    </row>
    <row r="131" spans="1:16">
      <c r="A131" s="4"/>
      <c r="B131" s="4"/>
      <c r="C131" s="4"/>
      <c r="G131" s="4" t="s">
        <v>32</v>
      </c>
      <c r="H131" s="4">
        <v>2009</v>
      </c>
      <c r="I131" s="4" t="s">
        <v>33</v>
      </c>
      <c r="J131" s="4" t="s">
        <v>55</v>
      </c>
      <c r="K131" s="29" t="s">
        <v>41</v>
      </c>
      <c r="L131" s="4" t="s">
        <v>34</v>
      </c>
      <c r="M131" s="4" t="s">
        <v>35</v>
      </c>
      <c r="N131" s="4">
        <v>2016</v>
      </c>
      <c r="O131" s="4">
        <v>2020998</v>
      </c>
      <c r="P131" s="15" t="str">
        <f t="shared" si="3"/>
        <v>2009-0-5</v>
      </c>
    </row>
    <row r="132" spans="1:16">
      <c r="A132" s="4"/>
      <c r="B132" s="4"/>
      <c r="C132" s="4"/>
      <c r="G132" s="4" t="s">
        <v>32</v>
      </c>
      <c r="H132" s="4">
        <v>2009</v>
      </c>
      <c r="I132" s="4" t="s">
        <v>33</v>
      </c>
      <c r="J132" s="4" t="s">
        <v>55</v>
      </c>
      <c r="K132" s="29">
        <v>21</v>
      </c>
      <c r="L132" s="4" t="s">
        <v>34</v>
      </c>
      <c r="M132" s="4" t="s">
        <v>35</v>
      </c>
      <c r="N132" s="4">
        <v>2016</v>
      </c>
      <c r="O132" s="4">
        <v>338394</v>
      </c>
      <c r="P132" s="15" t="str">
        <f t="shared" si="3"/>
        <v>2009-0-NA</v>
      </c>
    </row>
    <row r="133" spans="1:16">
      <c r="A133" s="4"/>
      <c r="B133" s="4"/>
      <c r="C133" s="4"/>
      <c r="G133" s="4" t="s">
        <v>32</v>
      </c>
      <c r="H133" s="4">
        <v>2009</v>
      </c>
      <c r="I133" s="4" t="s">
        <v>33</v>
      </c>
      <c r="J133" s="4" t="s">
        <v>55</v>
      </c>
      <c r="K133" s="29">
        <v>22</v>
      </c>
      <c r="L133" s="4" t="s">
        <v>34</v>
      </c>
      <c r="M133" s="4" t="s">
        <v>35</v>
      </c>
      <c r="N133" s="4">
        <v>2016</v>
      </c>
      <c r="O133" s="4">
        <v>415489</v>
      </c>
      <c r="P133" s="15" t="str">
        <f t="shared" ref="P133:P196" si="4">H133 &amp;"-"&amp; IF(J133="Male",1,0) &amp;"-"&amp; IFERROR(INDEX($S$4:$S$16,MATCH(K133,$R$4:$R$16,0)),"NA")</f>
        <v>2009-0-NA</v>
      </c>
    </row>
    <row r="134" spans="1:16">
      <c r="A134" s="4"/>
      <c r="B134" s="4"/>
      <c r="C134" s="4"/>
      <c r="G134" s="4" t="s">
        <v>32</v>
      </c>
      <c r="H134" s="4">
        <v>2009</v>
      </c>
      <c r="I134" s="4" t="s">
        <v>33</v>
      </c>
      <c r="J134" s="4" t="s">
        <v>55</v>
      </c>
      <c r="K134" s="29">
        <v>23</v>
      </c>
      <c r="L134" s="4" t="s">
        <v>34</v>
      </c>
      <c r="M134" s="4" t="s">
        <v>35</v>
      </c>
      <c r="N134" s="4">
        <v>2016</v>
      </c>
      <c r="O134" s="4">
        <v>382716</v>
      </c>
      <c r="P134" s="15" t="str">
        <f t="shared" si="4"/>
        <v>2009-0-NA</v>
      </c>
    </row>
    <row r="135" spans="1:16">
      <c r="A135" s="4"/>
      <c r="B135" s="4"/>
      <c r="C135" s="4"/>
      <c r="G135" s="4" t="s">
        <v>32</v>
      </c>
      <c r="H135" s="4">
        <v>2009</v>
      </c>
      <c r="I135" s="4" t="s">
        <v>33</v>
      </c>
      <c r="J135" s="4" t="s">
        <v>55</v>
      </c>
      <c r="K135" s="30">
        <v>24</v>
      </c>
      <c r="L135" s="4" t="s">
        <v>34</v>
      </c>
      <c r="M135" s="4" t="s">
        <v>35</v>
      </c>
      <c r="N135" s="4">
        <v>2016</v>
      </c>
      <c r="O135" s="4">
        <v>366260</v>
      </c>
      <c r="P135" s="15" t="str">
        <f t="shared" si="4"/>
        <v>2009-0-NA</v>
      </c>
    </row>
    <row r="136" spans="1:16">
      <c r="A136" s="4"/>
      <c r="B136" s="4"/>
      <c r="C136" s="4"/>
      <c r="G136" s="4" t="s">
        <v>32</v>
      </c>
      <c r="H136" s="4">
        <v>2009</v>
      </c>
      <c r="I136" s="4" t="s">
        <v>33</v>
      </c>
      <c r="J136" s="4" t="s">
        <v>55</v>
      </c>
      <c r="K136" s="30">
        <v>25</v>
      </c>
      <c r="L136" s="4" t="s">
        <v>34</v>
      </c>
      <c r="M136" s="4" t="s">
        <v>35</v>
      </c>
      <c r="N136" s="4">
        <v>2016</v>
      </c>
      <c r="O136" s="4">
        <v>460708</v>
      </c>
      <c r="P136" s="15" t="str">
        <f t="shared" si="4"/>
        <v>2009-0-NA</v>
      </c>
    </row>
    <row r="137" spans="1:16">
      <c r="A137" s="4"/>
      <c r="B137" s="4"/>
      <c r="C137" s="4"/>
      <c r="G137" s="4" t="s">
        <v>32</v>
      </c>
      <c r="H137" s="4">
        <v>2009</v>
      </c>
      <c r="I137" s="4" t="s">
        <v>33</v>
      </c>
      <c r="J137" s="4" t="s">
        <v>55</v>
      </c>
      <c r="K137" s="29" t="s">
        <v>42</v>
      </c>
      <c r="L137" s="4" t="s">
        <v>34</v>
      </c>
      <c r="M137" s="4" t="s">
        <v>35</v>
      </c>
      <c r="N137" s="4">
        <v>2016</v>
      </c>
      <c r="O137" s="4">
        <v>1672110</v>
      </c>
      <c r="P137" s="15" t="str">
        <f t="shared" si="4"/>
        <v>2009-0-6</v>
      </c>
    </row>
    <row r="138" spans="1:16">
      <c r="A138" s="4"/>
      <c r="B138" s="4"/>
      <c r="C138" s="4"/>
      <c r="G138" s="4" t="s">
        <v>32</v>
      </c>
      <c r="H138" s="4">
        <v>2009</v>
      </c>
      <c r="I138" s="4" t="s">
        <v>33</v>
      </c>
      <c r="J138" s="4" t="s">
        <v>55</v>
      </c>
      <c r="K138" s="29">
        <v>26</v>
      </c>
      <c r="L138" s="4" t="s">
        <v>34</v>
      </c>
      <c r="M138" s="4" t="s">
        <v>35</v>
      </c>
      <c r="N138" s="4">
        <v>2016</v>
      </c>
      <c r="O138" s="4">
        <v>318801</v>
      </c>
      <c r="P138" s="15" t="str">
        <f t="shared" si="4"/>
        <v>2009-0-NA</v>
      </c>
    </row>
    <row r="139" spans="1:16">
      <c r="A139" s="4"/>
      <c r="B139" s="4"/>
      <c r="C139" s="4"/>
      <c r="G139" s="4" t="s">
        <v>32</v>
      </c>
      <c r="H139" s="4">
        <v>2009</v>
      </c>
      <c r="I139" s="4" t="s">
        <v>33</v>
      </c>
      <c r="J139" s="4" t="s">
        <v>55</v>
      </c>
      <c r="K139" s="29">
        <v>27</v>
      </c>
      <c r="L139" s="4" t="s">
        <v>34</v>
      </c>
      <c r="M139" s="4" t="s">
        <v>35</v>
      </c>
      <c r="N139" s="4">
        <v>2016</v>
      </c>
      <c r="O139" s="4">
        <v>307594</v>
      </c>
      <c r="P139" s="15" t="str">
        <f t="shared" si="4"/>
        <v>2009-0-NA</v>
      </c>
    </row>
    <row r="140" spans="1:16">
      <c r="A140" s="4"/>
      <c r="B140" s="4"/>
      <c r="C140" s="4"/>
      <c r="G140" s="4" t="s">
        <v>32</v>
      </c>
      <c r="H140" s="4">
        <v>2009</v>
      </c>
      <c r="I140" s="4" t="s">
        <v>33</v>
      </c>
      <c r="J140" s="4" t="s">
        <v>55</v>
      </c>
      <c r="K140" s="29">
        <v>28</v>
      </c>
      <c r="L140" s="4" t="s">
        <v>34</v>
      </c>
      <c r="M140" s="4" t="s">
        <v>35</v>
      </c>
      <c r="N140" s="4">
        <v>2016</v>
      </c>
      <c r="O140" s="4">
        <v>325692</v>
      </c>
      <c r="P140" s="15" t="str">
        <f t="shared" si="4"/>
        <v>2009-0-NA</v>
      </c>
    </row>
    <row r="141" spans="1:16">
      <c r="A141" s="4"/>
      <c r="B141" s="4"/>
      <c r="C141" s="4"/>
      <c r="G141" s="4" t="s">
        <v>32</v>
      </c>
      <c r="H141" s="4">
        <v>2009</v>
      </c>
      <c r="I141" s="4" t="s">
        <v>33</v>
      </c>
      <c r="J141" s="4" t="s">
        <v>55</v>
      </c>
      <c r="K141" s="29">
        <v>29</v>
      </c>
      <c r="L141" s="4" t="s">
        <v>34</v>
      </c>
      <c r="M141" s="4" t="s">
        <v>35</v>
      </c>
      <c r="N141" s="4">
        <v>2016</v>
      </c>
      <c r="O141" s="4">
        <v>259315</v>
      </c>
      <c r="P141" s="15" t="str">
        <f t="shared" si="4"/>
        <v>2009-0-NA</v>
      </c>
    </row>
    <row r="142" spans="1:16">
      <c r="A142" s="4"/>
      <c r="B142" s="4"/>
      <c r="C142" s="4"/>
      <c r="G142" s="4" t="s">
        <v>32</v>
      </c>
      <c r="H142" s="4">
        <v>2009</v>
      </c>
      <c r="I142" s="4" t="s">
        <v>33</v>
      </c>
      <c r="J142" s="4" t="s">
        <v>55</v>
      </c>
      <c r="K142" s="29">
        <v>30</v>
      </c>
      <c r="L142" s="4" t="s">
        <v>34</v>
      </c>
      <c r="M142" s="4" t="s">
        <v>35</v>
      </c>
      <c r="N142" s="4">
        <v>2016</v>
      </c>
      <c r="O142" s="4">
        <v>436575</v>
      </c>
      <c r="P142" s="15" t="str">
        <f t="shared" si="4"/>
        <v>2009-0-NA</v>
      </c>
    </row>
    <row r="143" spans="1:16">
      <c r="A143" s="4"/>
      <c r="B143" s="4"/>
      <c r="C143" s="4"/>
      <c r="G143" s="4" t="s">
        <v>32</v>
      </c>
      <c r="H143" s="4">
        <v>2009</v>
      </c>
      <c r="I143" s="4" t="s">
        <v>33</v>
      </c>
      <c r="J143" s="4" t="s">
        <v>55</v>
      </c>
      <c r="K143" s="29" t="s">
        <v>43</v>
      </c>
      <c r="L143" s="4" t="s">
        <v>34</v>
      </c>
      <c r="M143" s="4" t="s">
        <v>35</v>
      </c>
      <c r="N143" s="4">
        <v>2016</v>
      </c>
      <c r="O143" s="4">
        <v>1262471</v>
      </c>
      <c r="P143" s="15" t="str">
        <f t="shared" si="4"/>
        <v>2009-0-7</v>
      </c>
    </row>
    <row r="144" spans="1:16">
      <c r="A144" s="4"/>
      <c r="B144" s="4"/>
      <c r="C144" s="4"/>
      <c r="G144" s="4" t="s">
        <v>32</v>
      </c>
      <c r="H144" s="4">
        <v>2009</v>
      </c>
      <c r="I144" s="4" t="s">
        <v>33</v>
      </c>
      <c r="J144" s="4" t="s">
        <v>55</v>
      </c>
      <c r="K144" s="29">
        <v>31</v>
      </c>
      <c r="L144" s="4" t="s">
        <v>34</v>
      </c>
      <c r="M144" s="4" t="s">
        <v>35</v>
      </c>
      <c r="N144" s="4">
        <v>2016</v>
      </c>
      <c r="O144" s="4">
        <v>192856</v>
      </c>
      <c r="P144" s="15" t="str">
        <f t="shared" si="4"/>
        <v>2009-0-NA</v>
      </c>
    </row>
    <row r="145" spans="1:16">
      <c r="A145" s="4"/>
      <c r="B145" s="4"/>
      <c r="C145" s="4"/>
      <c r="G145" s="4" t="s">
        <v>32</v>
      </c>
      <c r="H145" s="4">
        <v>2009</v>
      </c>
      <c r="I145" s="4" t="s">
        <v>33</v>
      </c>
      <c r="J145" s="4" t="s">
        <v>55</v>
      </c>
      <c r="K145" s="29">
        <v>32</v>
      </c>
      <c r="L145" s="4" t="s">
        <v>34</v>
      </c>
      <c r="M145" s="4" t="s">
        <v>35</v>
      </c>
      <c r="N145" s="4">
        <v>2016</v>
      </c>
      <c r="O145" s="4">
        <v>263059</v>
      </c>
      <c r="P145" s="15" t="str">
        <f t="shared" si="4"/>
        <v>2009-0-NA</v>
      </c>
    </row>
    <row r="146" spans="1:16">
      <c r="A146" s="4"/>
      <c r="B146" s="4"/>
      <c r="C146" s="4"/>
      <c r="G146" s="4" t="s">
        <v>32</v>
      </c>
      <c r="H146" s="4">
        <v>2009</v>
      </c>
      <c r="I146" s="4" t="s">
        <v>33</v>
      </c>
      <c r="J146" s="4" t="s">
        <v>55</v>
      </c>
      <c r="K146" s="29">
        <v>33</v>
      </c>
      <c r="L146" s="4" t="s">
        <v>34</v>
      </c>
      <c r="M146" s="4" t="s">
        <v>35</v>
      </c>
      <c r="N146" s="4">
        <v>2016</v>
      </c>
      <c r="O146" s="4">
        <v>179514</v>
      </c>
      <c r="P146" s="15" t="str">
        <f t="shared" si="4"/>
        <v>2009-0-NA</v>
      </c>
    </row>
    <row r="147" spans="1:16">
      <c r="A147" s="4"/>
      <c r="B147" s="4"/>
      <c r="C147" s="4"/>
      <c r="G147" s="4" t="s">
        <v>32</v>
      </c>
      <c r="H147" s="4">
        <v>2009</v>
      </c>
      <c r="I147" s="4" t="s">
        <v>33</v>
      </c>
      <c r="J147" s="4" t="s">
        <v>55</v>
      </c>
      <c r="K147" s="29">
        <v>34</v>
      </c>
      <c r="L147" s="4" t="s">
        <v>34</v>
      </c>
      <c r="M147" s="4" t="s">
        <v>35</v>
      </c>
      <c r="N147" s="4">
        <v>2016</v>
      </c>
      <c r="O147" s="4">
        <v>190467</v>
      </c>
      <c r="P147" s="15" t="str">
        <f t="shared" si="4"/>
        <v>2009-0-NA</v>
      </c>
    </row>
    <row r="148" spans="1:16">
      <c r="A148" s="4"/>
      <c r="B148" s="4"/>
      <c r="C148" s="4"/>
      <c r="G148" s="4" t="s">
        <v>32</v>
      </c>
      <c r="H148" s="4">
        <v>2009</v>
      </c>
      <c r="I148" s="4" t="s">
        <v>33</v>
      </c>
      <c r="J148" s="4" t="s">
        <v>55</v>
      </c>
      <c r="K148" s="29">
        <v>35</v>
      </c>
      <c r="L148" s="4" t="s">
        <v>34</v>
      </c>
      <c r="M148" s="4" t="s">
        <v>35</v>
      </c>
      <c r="N148" s="4">
        <v>2016</v>
      </c>
      <c r="O148" s="4">
        <v>317533</v>
      </c>
      <c r="P148" s="15" t="str">
        <f t="shared" si="4"/>
        <v>2009-0-NA</v>
      </c>
    </row>
    <row r="149" spans="1:16">
      <c r="A149" s="4"/>
      <c r="B149" s="4"/>
      <c r="C149" s="4"/>
      <c r="G149" s="4" t="s">
        <v>32</v>
      </c>
      <c r="H149" s="4">
        <v>2009</v>
      </c>
      <c r="I149" s="4" t="s">
        <v>33</v>
      </c>
      <c r="J149" s="4" t="s">
        <v>55</v>
      </c>
      <c r="K149" s="29" t="s">
        <v>44</v>
      </c>
      <c r="L149" s="4" t="s">
        <v>34</v>
      </c>
      <c r="M149" s="4" t="s">
        <v>35</v>
      </c>
      <c r="N149" s="4">
        <v>2016</v>
      </c>
      <c r="O149" s="4">
        <v>1004271</v>
      </c>
      <c r="P149" s="15" t="str">
        <f t="shared" si="4"/>
        <v>2009-0-8</v>
      </c>
    </row>
    <row r="150" spans="1:16">
      <c r="A150" s="4"/>
      <c r="B150" s="4"/>
      <c r="C150" s="4"/>
      <c r="G150" s="4" t="s">
        <v>32</v>
      </c>
      <c r="H150" s="4">
        <v>2009</v>
      </c>
      <c r="I150" s="4" t="s">
        <v>33</v>
      </c>
      <c r="J150" s="4" t="s">
        <v>55</v>
      </c>
      <c r="K150" s="29">
        <v>36</v>
      </c>
      <c r="L150" s="4" t="s">
        <v>34</v>
      </c>
      <c r="M150" s="4" t="s">
        <v>35</v>
      </c>
      <c r="N150" s="4">
        <v>2016</v>
      </c>
      <c r="O150" s="4">
        <v>180115</v>
      </c>
      <c r="P150" s="15" t="str">
        <f t="shared" si="4"/>
        <v>2009-0-NA</v>
      </c>
    </row>
    <row r="151" spans="1:16">
      <c r="A151" s="4"/>
      <c r="B151" s="4"/>
      <c r="C151" s="4"/>
      <c r="G151" s="4" t="s">
        <v>32</v>
      </c>
      <c r="H151" s="4">
        <v>2009</v>
      </c>
      <c r="I151" s="4" t="s">
        <v>33</v>
      </c>
      <c r="J151" s="4" t="s">
        <v>55</v>
      </c>
      <c r="K151" s="29">
        <v>37</v>
      </c>
      <c r="L151" s="4" t="s">
        <v>34</v>
      </c>
      <c r="M151" s="4" t="s">
        <v>35</v>
      </c>
      <c r="N151" s="4">
        <v>2016</v>
      </c>
      <c r="O151" s="4">
        <v>166333</v>
      </c>
      <c r="P151" s="15" t="str">
        <f t="shared" si="4"/>
        <v>2009-0-NA</v>
      </c>
    </row>
    <row r="152" spans="1:16">
      <c r="A152" s="4"/>
      <c r="B152" s="4"/>
      <c r="C152" s="4"/>
      <c r="G152" s="4" t="s">
        <v>32</v>
      </c>
      <c r="H152" s="4">
        <v>2009</v>
      </c>
      <c r="I152" s="4" t="s">
        <v>33</v>
      </c>
      <c r="J152" s="4" t="s">
        <v>55</v>
      </c>
      <c r="K152" s="29">
        <v>38</v>
      </c>
      <c r="L152" s="4" t="s">
        <v>34</v>
      </c>
      <c r="M152" s="4" t="s">
        <v>35</v>
      </c>
      <c r="N152" s="4">
        <v>2016</v>
      </c>
      <c r="O152" s="4">
        <v>188033</v>
      </c>
      <c r="P152" s="15" t="str">
        <f t="shared" si="4"/>
        <v>2009-0-NA</v>
      </c>
    </row>
    <row r="153" spans="1:16">
      <c r="A153" s="4"/>
      <c r="B153" s="4"/>
      <c r="C153" s="4"/>
      <c r="G153" s="4" t="s">
        <v>32</v>
      </c>
      <c r="H153" s="4">
        <v>2009</v>
      </c>
      <c r="I153" s="4" t="s">
        <v>33</v>
      </c>
      <c r="J153" s="4" t="s">
        <v>55</v>
      </c>
      <c r="K153" s="30">
        <v>39</v>
      </c>
      <c r="L153" s="4" t="s">
        <v>34</v>
      </c>
      <c r="M153" s="4" t="s">
        <v>35</v>
      </c>
      <c r="N153" s="4">
        <v>2016</v>
      </c>
      <c r="O153" s="4">
        <v>152257</v>
      </c>
      <c r="P153" s="15" t="str">
        <f t="shared" si="4"/>
        <v>2009-0-NA</v>
      </c>
    </row>
    <row r="154" spans="1:16">
      <c r="A154" s="4"/>
      <c r="B154" s="4"/>
      <c r="C154" s="4"/>
      <c r="G154" s="4" t="s">
        <v>32</v>
      </c>
      <c r="H154" s="4">
        <v>2009</v>
      </c>
      <c r="I154" s="4" t="s">
        <v>33</v>
      </c>
      <c r="J154" s="4" t="s">
        <v>55</v>
      </c>
      <c r="K154" s="30">
        <v>40</v>
      </c>
      <c r="L154" s="4" t="s">
        <v>34</v>
      </c>
      <c r="M154" s="4" t="s">
        <v>35</v>
      </c>
      <c r="N154" s="4">
        <v>2016</v>
      </c>
      <c r="O154" s="4">
        <v>287743</v>
      </c>
      <c r="P154" s="15" t="str">
        <f t="shared" si="4"/>
        <v>2009-0-NA</v>
      </c>
    </row>
    <row r="155" spans="1:16">
      <c r="A155" s="4"/>
      <c r="B155" s="4"/>
      <c r="C155" s="4"/>
      <c r="G155" s="4" t="s">
        <v>32</v>
      </c>
      <c r="H155" s="4">
        <v>2009</v>
      </c>
      <c r="I155" s="4" t="s">
        <v>33</v>
      </c>
      <c r="J155" s="4" t="s">
        <v>55</v>
      </c>
      <c r="K155" s="29" t="s">
        <v>45</v>
      </c>
      <c r="L155" s="4" t="s">
        <v>34</v>
      </c>
      <c r="M155" s="4" t="s">
        <v>35</v>
      </c>
      <c r="N155" s="4">
        <v>2016</v>
      </c>
      <c r="O155" s="4">
        <v>732575</v>
      </c>
      <c r="P155" s="15" t="str">
        <f t="shared" si="4"/>
        <v>2009-0-9</v>
      </c>
    </row>
    <row r="156" spans="1:16">
      <c r="A156" s="4"/>
      <c r="B156" s="4"/>
      <c r="C156" s="4"/>
      <c r="G156" s="4" t="s">
        <v>32</v>
      </c>
      <c r="H156" s="4">
        <v>2009</v>
      </c>
      <c r="I156" s="4" t="s">
        <v>33</v>
      </c>
      <c r="J156" s="4" t="s">
        <v>55</v>
      </c>
      <c r="K156" s="29">
        <v>41</v>
      </c>
      <c r="L156" s="4" t="s">
        <v>34</v>
      </c>
      <c r="M156" s="4" t="s">
        <v>35</v>
      </c>
      <c r="N156" s="4">
        <v>2016</v>
      </c>
      <c r="O156" s="4">
        <v>111398</v>
      </c>
      <c r="P156" s="15" t="str">
        <f t="shared" si="4"/>
        <v>2009-0-NA</v>
      </c>
    </row>
    <row r="157" spans="1:16">
      <c r="A157" s="4"/>
      <c r="B157" s="4"/>
      <c r="C157" s="4"/>
      <c r="G157" s="4" t="s">
        <v>32</v>
      </c>
      <c r="H157" s="4">
        <v>2009</v>
      </c>
      <c r="I157" s="4" t="s">
        <v>33</v>
      </c>
      <c r="J157" s="4" t="s">
        <v>55</v>
      </c>
      <c r="K157" s="29">
        <v>42</v>
      </c>
      <c r="L157" s="4" t="s">
        <v>34</v>
      </c>
      <c r="M157" s="4" t="s">
        <v>35</v>
      </c>
      <c r="N157" s="4">
        <v>2016</v>
      </c>
      <c r="O157" s="4">
        <v>133262</v>
      </c>
      <c r="P157" s="15" t="str">
        <f t="shared" si="4"/>
        <v>2009-0-NA</v>
      </c>
    </row>
    <row r="158" spans="1:16">
      <c r="A158" s="4"/>
      <c r="B158" s="4"/>
      <c r="C158" s="4"/>
      <c r="G158" s="4" t="s">
        <v>32</v>
      </c>
      <c r="H158" s="4">
        <v>2009</v>
      </c>
      <c r="I158" s="4" t="s">
        <v>33</v>
      </c>
      <c r="J158" s="4" t="s">
        <v>55</v>
      </c>
      <c r="K158" s="29">
        <v>43</v>
      </c>
      <c r="L158" s="4" t="s">
        <v>34</v>
      </c>
      <c r="M158" s="4" t="s">
        <v>35</v>
      </c>
      <c r="N158" s="4">
        <v>2016</v>
      </c>
      <c r="O158" s="4">
        <v>105089</v>
      </c>
      <c r="P158" s="15" t="str">
        <f t="shared" si="4"/>
        <v>2009-0-NA</v>
      </c>
    </row>
    <row r="159" spans="1:16">
      <c r="A159" s="4"/>
      <c r="B159" s="4"/>
      <c r="C159" s="4"/>
      <c r="G159" s="4" t="s">
        <v>32</v>
      </c>
      <c r="H159" s="4">
        <v>2009</v>
      </c>
      <c r="I159" s="4" t="s">
        <v>33</v>
      </c>
      <c r="J159" s="4" t="s">
        <v>55</v>
      </c>
      <c r="K159" s="29">
        <v>44</v>
      </c>
      <c r="L159" s="4" t="s">
        <v>34</v>
      </c>
      <c r="M159" s="4" t="s">
        <v>35</v>
      </c>
      <c r="N159" s="4">
        <v>2016</v>
      </c>
      <c r="O159" s="4">
        <v>95083</v>
      </c>
      <c r="P159" s="15" t="str">
        <f t="shared" si="4"/>
        <v>2009-0-NA</v>
      </c>
    </row>
    <row r="160" spans="1:16">
      <c r="A160" s="4"/>
      <c r="B160" s="4"/>
      <c r="C160" s="4"/>
      <c r="G160" s="4" t="s">
        <v>32</v>
      </c>
      <c r="H160" s="4">
        <v>2009</v>
      </c>
      <c r="I160" s="4" t="s">
        <v>33</v>
      </c>
      <c r="J160" s="4" t="s">
        <v>55</v>
      </c>
      <c r="K160" s="29">
        <v>45</v>
      </c>
      <c r="L160" s="4" t="s">
        <v>34</v>
      </c>
      <c r="M160" s="4" t="s">
        <v>35</v>
      </c>
      <c r="N160" s="4">
        <v>2016</v>
      </c>
      <c r="O160" s="4">
        <v>192067</v>
      </c>
      <c r="P160" s="15" t="str">
        <f t="shared" si="4"/>
        <v>2009-0-NA</v>
      </c>
    </row>
    <row r="161" spans="1:16">
      <c r="A161" s="4"/>
      <c r="B161" s="4"/>
      <c r="C161" s="4"/>
      <c r="G161" s="4" t="s">
        <v>32</v>
      </c>
      <c r="H161" s="4">
        <v>2009</v>
      </c>
      <c r="I161" s="4" t="s">
        <v>33</v>
      </c>
      <c r="J161" s="4" t="s">
        <v>55</v>
      </c>
      <c r="K161" s="29" t="s">
        <v>46</v>
      </c>
      <c r="L161" s="4" t="s">
        <v>34</v>
      </c>
      <c r="M161" s="4" t="s">
        <v>35</v>
      </c>
      <c r="N161" s="4">
        <v>2016</v>
      </c>
      <c r="O161" s="4">
        <v>637469</v>
      </c>
      <c r="P161" s="15" t="str">
        <f t="shared" si="4"/>
        <v>2009-0-10</v>
      </c>
    </row>
    <row r="162" spans="1:16">
      <c r="A162" s="4"/>
      <c r="B162" s="4"/>
      <c r="C162" s="4"/>
      <c r="G162" s="4" t="s">
        <v>32</v>
      </c>
      <c r="H162" s="4">
        <v>2009</v>
      </c>
      <c r="I162" s="4" t="s">
        <v>33</v>
      </c>
      <c r="J162" s="4" t="s">
        <v>55</v>
      </c>
      <c r="K162" s="29">
        <v>46</v>
      </c>
      <c r="L162" s="4" t="s">
        <v>34</v>
      </c>
      <c r="M162" s="4" t="s">
        <v>35</v>
      </c>
      <c r="N162" s="4">
        <v>2016</v>
      </c>
      <c r="O162" s="4">
        <v>116652</v>
      </c>
      <c r="P162" s="15" t="str">
        <f t="shared" si="4"/>
        <v>2009-0-NA</v>
      </c>
    </row>
    <row r="163" spans="1:16">
      <c r="A163" s="4"/>
      <c r="B163" s="4"/>
      <c r="C163" s="4"/>
      <c r="G163" s="4" t="s">
        <v>32</v>
      </c>
      <c r="H163" s="4">
        <v>2009</v>
      </c>
      <c r="I163" s="4" t="s">
        <v>33</v>
      </c>
      <c r="J163" s="4" t="s">
        <v>55</v>
      </c>
      <c r="K163" s="29">
        <v>47</v>
      </c>
      <c r="L163" s="4" t="s">
        <v>34</v>
      </c>
      <c r="M163" s="4" t="s">
        <v>35</v>
      </c>
      <c r="N163" s="4">
        <v>2016</v>
      </c>
      <c r="O163" s="4">
        <v>108866</v>
      </c>
      <c r="P163" s="15" t="str">
        <f t="shared" si="4"/>
        <v>2009-0-NA</v>
      </c>
    </row>
    <row r="164" spans="1:16">
      <c r="A164" s="4"/>
      <c r="B164" s="4"/>
      <c r="C164" s="4"/>
      <c r="G164" s="4" t="s">
        <v>32</v>
      </c>
      <c r="H164" s="4">
        <v>2009</v>
      </c>
      <c r="I164" s="4" t="s">
        <v>33</v>
      </c>
      <c r="J164" s="4" t="s">
        <v>55</v>
      </c>
      <c r="K164" s="29">
        <v>48</v>
      </c>
      <c r="L164" s="4" t="s">
        <v>34</v>
      </c>
      <c r="M164" s="4" t="s">
        <v>35</v>
      </c>
      <c r="N164" s="4">
        <v>2016</v>
      </c>
      <c r="O164" s="4">
        <v>116301</v>
      </c>
      <c r="P164" s="15" t="str">
        <f t="shared" si="4"/>
        <v>2009-0-NA</v>
      </c>
    </row>
    <row r="165" spans="1:16">
      <c r="A165" s="4"/>
      <c r="B165" s="4"/>
      <c r="C165" s="4"/>
      <c r="G165" s="4" t="s">
        <v>32</v>
      </c>
      <c r="H165" s="4">
        <v>2009</v>
      </c>
      <c r="I165" s="4" t="s">
        <v>33</v>
      </c>
      <c r="J165" s="4" t="s">
        <v>55</v>
      </c>
      <c r="K165" s="29">
        <v>49</v>
      </c>
      <c r="L165" s="4" t="s">
        <v>34</v>
      </c>
      <c r="M165" s="4" t="s">
        <v>35</v>
      </c>
      <c r="N165" s="4">
        <v>2016</v>
      </c>
      <c r="O165" s="4">
        <v>103583</v>
      </c>
      <c r="P165" s="15" t="str">
        <f t="shared" si="4"/>
        <v>2009-0-NA</v>
      </c>
    </row>
    <row r="166" spans="1:16">
      <c r="A166" s="4"/>
      <c r="B166" s="4"/>
      <c r="C166" s="4"/>
      <c r="G166" s="4" t="s">
        <v>32</v>
      </c>
      <c r="H166" s="4">
        <v>2009</v>
      </c>
      <c r="I166" s="4" t="s">
        <v>33</v>
      </c>
      <c r="J166" s="4" t="s">
        <v>55</v>
      </c>
      <c r="K166" s="29">
        <v>50</v>
      </c>
      <c r="L166" s="4" t="s">
        <v>34</v>
      </c>
      <c r="M166" s="4" t="s">
        <v>35</v>
      </c>
      <c r="N166" s="4">
        <v>2016</v>
      </c>
      <c r="O166" s="4">
        <v>185523</v>
      </c>
      <c r="P166" s="15" t="str">
        <f t="shared" si="4"/>
        <v>2009-0-NA</v>
      </c>
    </row>
    <row r="167" spans="1:16">
      <c r="A167" s="4"/>
      <c r="B167" s="4"/>
      <c r="C167" s="4"/>
      <c r="G167" s="4" t="s">
        <v>32</v>
      </c>
      <c r="H167" s="4">
        <v>2009</v>
      </c>
      <c r="I167" s="4" t="s">
        <v>33</v>
      </c>
      <c r="J167" s="4" t="s">
        <v>55</v>
      </c>
      <c r="K167" s="29" t="s">
        <v>47</v>
      </c>
      <c r="L167" s="4" t="s">
        <v>34</v>
      </c>
      <c r="M167" s="4" t="s">
        <v>35</v>
      </c>
      <c r="N167" s="4">
        <v>2016</v>
      </c>
      <c r="O167" s="4">
        <v>477860</v>
      </c>
      <c r="P167" s="15" t="str">
        <f t="shared" si="4"/>
        <v>2009-0-11</v>
      </c>
    </row>
    <row r="168" spans="1:16">
      <c r="A168" s="4"/>
      <c r="B168" s="4"/>
      <c r="C168" s="4"/>
      <c r="G168" s="4" t="s">
        <v>32</v>
      </c>
      <c r="H168" s="4">
        <v>2009</v>
      </c>
      <c r="I168" s="4" t="s">
        <v>33</v>
      </c>
      <c r="J168" s="4" t="s">
        <v>55</v>
      </c>
      <c r="K168" s="29">
        <v>51</v>
      </c>
      <c r="L168" s="4" t="s">
        <v>34</v>
      </c>
      <c r="M168" s="4" t="s">
        <v>35</v>
      </c>
      <c r="N168" s="4">
        <v>2016</v>
      </c>
      <c r="O168" s="4">
        <v>76227</v>
      </c>
      <c r="P168" s="15" t="str">
        <f t="shared" si="4"/>
        <v>2009-0-NA</v>
      </c>
    </row>
    <row r="169" spans="1:16">
      <c r="A169" s="4"/>
      <c r="B169" s="4"/>
      <c r="C169" s="4"/>
      <c r="G169" s="4" t="s">
        <v>32</v>
      </c>
      <c r="H169" s="4">
        <v>2009</v>
      </c>
      <c r="I169" s="4" t="s">
        <v>33</v>
      </c>
      <c r="J169" s="4" t="s">
        <v>55</v>
      </c>
      <c r="K169" s="29">
        <v>52</v>
      </c>
      <c r="L169" s="4" t="s">
        <v>34</v>
      </c>
      <c r="M169" s="4" t="s">
        <v>35</v>
      </c>
      <c r="N169" s="4">
        <v>2016</v>
      </c>
      <c r="O169" s="4">
        <v>81674</v>
      </c>
      <c r="P169" s="15" t="str">
        <f t="shared" si="4"/>
        <v>2009-0-NA</v>
      </c>
    </row>
    <row r="170" spans="1:16">
      <c r="A170" s="4"/>
      <c r="B170" s="4"/>
      <c r="C170" s="4"/>
      <c r="G170" s="4" t="s">
        <v>32</v>
      </c>
      <c r="H170" s="4">
        <v>2009</v>
      </c>
      <c r="I170" s="4" t="s">
        <v>33</v>
      </c>
      <c r="J170" s="4" t="s">
        <v>55</v>
      </c>
      <c r="K170" s="29">
        <v>53</v>
      </c>
      <c r="L170" s="4" t="s">
        <v>34</v>
      </c>
      <c r="M170" s="4" t="s">
        <v>35</v>
      </c>
      <c r="N170" s="4">
        <v>2016</v>
      </c>
      <c r="O170" s="4">
        <v>67200</v>
      </c>
      <c r="P170" s="15" t="str">
        <f t="shared" si="4"/>
        <v>2009-0-NA</v>
      </c>
    </row>
    <row r="171" spans="1:16">
      <c r="A171" s="4"/>
      <c r="B171" s="4"/>
      <c r="C171" s="4"/>
      <c r="G171" s="4" t="s">
        <v>32</v>
      </c>
      <c r="H171" s="4">
        <v>2009</v>
      </c>
      <c r="I171" s="4" t="s">
        <v>33</v>
      </c>
      <c r="J171" s="4" t="s">
        <v>55</v>
      </c>
      <c r="K171" s="29">
        <v>54</v>
      </c>
      <c r="L171" s="4" t="s">
        <v>34</v>
      </c>
      <c r="M171" s="4" t="s">
        <v>35</v>
      </c>
      <c r="N171" s="4">
        <v>2016</v>
      </c>
      <c r="O171" s="4">
        <v>67236</v>
      </c>
      <c r="P171" s="15" t="str">
        <f t="shared" si="4"/>
        <v>2009-0-NA</v>
      </c>
    </row>
    <row r="172" spans="1:16">
      <c r="A172" s="4"/>
      <c r="B172" s="4"/>
      <c r="C172" s="4"/>
      <c r="G172" s="4" t="s">
        <v>32</v>
      </c>
      <c r="H172" s="4">
        <v>2009</v>
      </c>
      <c r="I172" s="4" t="s">
        <v>33</v>
      </c>
      <c r="J172" s="4" t="s">
        <v>55</v>
      </c>
      <c r="K172" s="29">
        <v>55</v>
      </c>
      <c r="L172" s="4" t="s">
        <v>34</v>
      </c>
      <c r="M172" s="4" t="s">
        <v>35</v>
      </c>
      <c r="N172" s="4">
        <v>2016</v>
      </c>
      <c r="O172" s="4">
        <v>100599</v>
      </c>
      <c r="P172" s="15" t="str">
        <f t="shared" si="4"/>
        <v>2009-0-NA</v>
      </c>
    </row>
    <row r="173" spans="1:16">
      <c r="A173" s="4"/>
      <c r="B173" s="4"/>
      <c r="C173" s="4"/>
      <c r="G173" s="4" t="s">
        <v>32</v>
      </c>
      <c r="H173" s="4">
        <v>2009</v>
      </c>
      <c r="I173" s="4" t="s">
        <v>33</v>
      </c>
      <c r="J173" s="4" t="s">
        <v>55</v>
      </c>
      <c r="K173" s="29" t="s">
        <v>48</v>
      </c>
      <c r="L173" s="4" t="s">
        <v>34</v>
      </c>
      <c r="M173" s="4" t="s">
        <v>35</v>
      </c>
      <c r="N173" s="4">
        <v>2016</v>
      </c>
      <c r="O173" s="4">
        <v>352497</v>
      </c>
      <c r="P173" s="15" t="str">
        <f t="shared" si="4"/>
        <v>2009-0-12</v>
      </c>
    </row>
    <row r="174" spans="1:16">
      <c r="A174" s="4"/>
      <c r="B174" s="4"/>
      <c r="C174" s="4"/>
      <c r="G174" s="4" t="s">
        <v>32</v>
      </c>
      <c r="H174" s="4">
        <v>2009</v>
      </c>
      <c r="I174" s="4" t="s">
        <v>33</v>
      </c>
      <c r="J174" s="4" t="s">
        <v>55</v>
      </c>
      <c r="K174" s="29">
        <v>56</v>
      </c>
      <c r="L174" s="4" t="s">
        <v>34</v>
      </c>
      <c r="M174" s="4" t="s">
        <v>35</v>
      </c>
      <c r="N174" s="4">
        <v>2016</v>
      </c>
      <c r="O174" s="4">
        <v>66347</v>
      </c>
      <c r="P174" s="15" t="str">
        <f t="shared" si="4"/>
        <v>2009-0-NA</v>
      </c>
    </row>
    <row r="175" spans="1:16">
      <c r="A175" s="4"/>
      <c r="B175" s="4"/>
      <c r="C175" s="4"/>
      <c r="G175" s="4" t="s">
        <v>32</v>
      </c>
      <c r="H175" s="4">
        <v>2009</v>
      </c>
      <c r="I175" s="4" t="s">
        <v>33</v>
      </c>
      <c r="J175" s="4" t="s">
        <v>55</v>
      </c>
      <c r="K175" s="29">
        <v>57</v>
      </c>
      <c r="L175" s="4" t="s">
        <v>34</v>
      </c>
      <c r="M175" s="4" t="s">
        <v>35</v>
      </c>
      <c r="N175" s="4">
        <v>2016</v>
      </c>
      <c r="O175" s="4">
        <v>77247</v>
      </c>
      <c r="P175" s="15" t="str">
        <f t="shared" si="4"/>
        <v>2009-0-NA</v>
      </c>
    </row>
    <row r="176" spans="1:16">
      <c r="A176" s="4"/>
      <c r="B176" s="4"/>
      <c r="C176" s="4"/>
      <c r="G176" s="4" t="s">
        <v>32</v>
      </c>
      <c r="H176" s="4">
        <v>2009</v>
      </c>
      <c r="I176" s="4" t="s">
        <v>33</v>
      </c>
      <c r="J176" s="4" t="s">
        <v>55</v>
      </c>
      <c r="K176" s="29">
        <v>58</v>
      </c>
      <c r="L176" s="4" t="s">
        <v>34</v>
      </c>
      <c r="M176" s="4" t="s">
        <v>35</v>
      </c>
      <c r="N176" s="4">
        <v>2016</v>
      </c>
      <c r="O176" s="4">
        <v>48628</v>
      </c>
      <c r="P176" s="15" t="str">
        <f t="shared" si="4"/>
        <v>2009-0-NA</v>
      </c>
    </row>
    <row r="177" spans="1:16">
      <c r="A177" s="4"/>
      <c r="B177" s="4"/>
      <c r="C177" s="4"/>
      <c r="G177" s="4" t="s">
        <v>32</v>
      </c>
      <c r="H177" s="4">
        <v>2009</v>
      </c>
      <c r="I177" s="4" t="s">
        <v>33</v>
      </c>
      <c r="J177" s="4" t="s">
        <v>55</v>
      </c>
      <c r="K177" s="29">
        <v>59</v>
      </c>
      <c r="L177" s="4" t="s">
        <v>34</v>
      </c>
      <c r="M177" s="4" t="s">
        <v>35</v>
      </c>
      <c r="N177" s="4">
        <v>2016</v>
      </c>
      <c r="O177" s="4">
        <v>59666</v>
      </c>
      <c r="P177" s="15" t="str">
        <f t="shared" si="4"/>
        <v>2009-0-NA</v>
      </c>
    </row>
    <row r="178" spans="1:16">
      <c r="A178" s="4"/>
      <c r="B178" s="4"/>
      <c r="C178" s="4"/>
      <c r="G178" s="4" t="s">
        <v>32</v>
      </c>
      <c r="H178" s="4">
        <v>2009</v>
      </c>
      <c r="I178" s="4" t="s">
        <v>33</v>
      </c>
      <c r="J178" s="4" t="s">
        <v>55</v>
      </c>
      <c r="K178" s="29">
        <v>60</v>
      </c>
      <c r="L178" s="4" t="s">
        <v>34</v>
      </c>
      <c r="M178" s="4" t="s">
        <v>35</v>
      </c>
      <c r="N178" s="4">
        <v>2016</v>
      </c>
      <c r="O178" s="4">
        <v>124523</v>
      </c>
      <c r="P178" s="15" t="str">
        <f t="shared" si="4"/>
        <v>2009-0-NA</v>
      </c>
    </row>
    <row r="179" spans="1:16">
      <c r="A179" s="4"/>
      <c r="B179" s="4"/>
      <c r="C179" s="4"/>
      <c r="G179" s="4" t="s">
        <v>32</v>
      </c>
      <c r="H179" s="4">
        <v>2009</v>
      </c>
      <c r="I179" s="4" t="s">
        <v>33</v>
      </c>
      <c r="J179" s="4" t="s">
        <v>55</v>
      </c>
      <c r="K179" s="29" t="s">
        <v>49</v>
      </c>
      <c r="L179" s="4" t="s">
        <v>34</v>
      </c>
      <c r="M179" s="4" t="s">
        <v>35</v>
      </c>
      <c r="N179" s="4">
        <v>2016</v>
      </c>
      <c r="O179" s="4">
        <v>298581</v>
      </c>
      <c r="P179" s="15" t="str">
        <f t="shared" si="4"/>
        <v>2009-0-NA</v>
      </c>
    </row>
    <row r="180" spans="1:16">
      <c r="A180" s="4"/>
      <c r="B180" s="4"/>
      <c r="C180" s="4"/>
      <c r="G180" s="4" t="s">
        <v>32</v>
      </c>
      <c r="H180" s="4">
        <v>2009</v>
      </c>
      <c r="I180" s="4" t="s">
        <v>33</v>
      </c>
      <c r="J180" s="4" t="s">
        <v>55</v>
      </c>
      <c r="K180" s="29">
        <v>61</v>
      </c>
      <c r="L180" s="4" t="s">
        <v>34</v>
      </c>
      <c r="M180" s="4" t="s">
        <v>35</v>
      </c>
      <c r="N180" s="4">
        <v>2016</v>
      </c>
      <c r="O180" s="4">
        <v>49182</v>
      </c>
      <c r="P180" s="15" t="str">
        <f t="shared" si="4"/>
        <v>2009-0-NA</v>
      </c>
    </row>
    <row r="181" spans="1:16">
      <c r="A181" s="4"/>
      <c r="B181" s="4"/>
      <c r="C181" s="4"/>
      <c r="G181" s="4" t="s">
        <v>32</v>
      </c>
      <c r="H181" s="4">
        <v>2009</v>
      </c>
      <c r="I181" s="4" t="s">
        <v>33</v>
      </c>
      <c r="J181" s="4" t="s">
        <v>55</v>
      </c>
      <c r="K181" s="29">
        <v>62</v>
      </c>
      <c r="L181" s="4" t="s">
        <v>34</v>
      </c>
      <c r="M181" s="4" t="s">
        <v>35</v>
      </c>
      <c r="N181" s="4">
        <v>2016</v>
      </c>
      <c r="O181" s="4">
        <v>41301</v>
      </c>
      <c r="P181" s="15" t="str">
        <f t="shared" si="4"/>
        <v>2009-0-NA</v>
      </c>
    </row>
    <row r="182" spans="1:16">
      <c r="A182" s="4"/>
      <c r="B182" s="4"/>
      <c r="C182" s="4"/>
      <c r="G182" s="4" t="s">
        <v>32</v>
      </c>
      <c r="H182" s="4">
        <v>2009</v>
      </c>
      <c r="I182" s="4" t="s">
        <v>33</v>
      </c>
      <c r="J182" s="4" t="s">
        <v>55</v>
      </c>
      <c r="K182" s="29">
        <v>63</v>
      </c>
      <c r="L182" s="4" t="s">
        <v>34</v>
      </c>
      <c r="M182" s="4" t="s">
        <v>35</v>
      </c>
      <c r="N182" s="4">
        <v>2016</v>
      </c>
      <c r="O182" s="4">
        <v>39274</v>
      </c>
      <c r="P182" s="15" t="str">
        <f t="shared" si="4"/>
        <v>2009-0-NA</v>
      </c>
    </row>
    <row r="183" spans="1:16">
      <c r="A183" s="4"/>
      <c r="B183" s="4"/>
      <c r="C183" s="4"/>
      <c r="G183" s="4" t="s">
        <v>32</v>
      </c>
      <c r="H183" s="4">
        <v>2009</v>
      </c>
      <c r="I183" s="4" t="s">
        <v>33</v>
      </c>
      <c r="J183" s="4" t="s">
        <v>55</v>
      </c>
      <c r="K183" s="29">
        <v>64</v>
      </c>
      <c r="L183" s="4" t="s">
        <v>34</v>
      </c>
      <c r="M183" s="4" t="s">
        <v>35</v>
      </c>
      <c r="N183" s="4">
        <v>2016</v>
      </c>
      <c r="O183" s="4">
        <v>44301</v>
      </c>
      <c r="P183" s="15" t="str">
        <f t="shared" si="4"/>
        <v>2009-0-NA</v>
      </c>
    </row>
    <row r="184" spans="1:16">
      <c r="A184" s="4"/>
      <c r="B184" s="4"/>
      <c r="C184" s="4"/>
      <c r="G184" s="4" t="s">
        <v>32</v>
      </c>
      <c r="H184" s="4">
        <v>2009</v>
      </c>
      <c r="I184" s="4" t="s">
        <v>33</v>
      </c>
      <c r="J184" s="4" t="s">
        <v>55</v>
      </c>
      <c r="K184" s="29">
        <v>65</v>
      </c>
      <c r="L184" s="4" t="s">
        <v>34</v>
      </c>
      <c r="M184" s="4" t="s">
        <v>35</v>
      </c>
      <c r="N184" s="4">
        <v>2016</v>
      </c>
      <c r="O184" s="4">
        <v>63662</v>
      </c>
      <c r="P184" s="15" t="str">
        <f t="shared" si="4"/>
        <v>2009-0-NA</v>
      </c>
    </row>
    <row r="185" spans="1:16">
      <c r="A185" s="4"/>
      <c r="B185" s="4"/>
      <c r="C185" s="4"/>
      <c r="G185" s="4" t="s">
        <v>32</v>
      </c>
      <c r="H185" s="4">
        <v>2009</v>
      </c>
      <c r="I185" s="4" t="s">
        <v>33</v>
      </c>
      <c r="J185" s="4" t="s">
        <v>55</v>
      </c>
      <c r="K185" s="29" t="s">
        <v>50</v>
      </c>
      <c r="L185" s="4" t="s">
        <v>34</v>
      </c>
      <c r="M185" s="4" t="s">
        <v>35</v>
      </c>
      <c r="N185" s="4">
        <v>2016</v>
      </c>
      <c r="O185" s="4">
        <v>207612</v>
      </c>
      <c r="P185" s="15" t="str">
        <f t="shared" si="4"/>
        <v>2009-0-NA</v>
      </c>
    </row>
    <row r="186" spans="1:16">
      <c r="A186" s="4"/>
      <c r="B186" s="4"/>
      <c r="C186" s="4"/>
      <c r="G186" s="4" t="s">
        <v>32</v>
      </c>
      <c r="H186" s="4">
        <v>2009</v>
      </c>
      <c r="I186" s="4" t="s">
        <v>33</v>
      </c>
      <c r="J186" s="4" t="s">
        <v>55</v>
      </c>
      <c r="K186" s="29">
        <v>66</v>
      </c>
      <c r="L186" s="4" t="s">
        <v>34</v>
      </c>
      <c r="M186" s="4" t="s">
        <v>35</v>
      </c>
      <c r="N186" s="4">
        <v>2016</v>
      </c>
      <c r="O186" s="4">
        <v>36258</v>
      </c>
      <c r="P186" s="15" t="str">
        <f t="shared" si="4"/>
        <v>2009-0-NA</v>
      </c>
    </row>
    <row r="187" spans="1:16">
      <c r="A187" s="4"/>
      <c r="B187" s="4"/>
      <c r="C187" s="4"/>
      <c r="G187" s="4" t="s">
        <v>32</v>
      </c>
      <c r="H187" s="4">
        <v>2009</v>
      </c>
      <c r="I187" s="4" t="s">
        <v>33</v>
      </c>
      <c r="J187" s="4" t="s">
        <v>55</v>
      </c>
      <c r="K187" s="29">
        <v>67</v>
      </c>
      <c r="L187" s="4" t="s">
        <v>34</v>
      </c>
      <c r="M187" s="4" t="s">
        <v>35</v>
      </c>
      <c r="N187" s="4">
        <v>2016</v>
      </c>
      <c r="O187" s="4">
        <v>38843</v>
      </c>
      <c r="P187" s="15" t="str">
        <f t="shared" si="4"/>
        <v>2009-0-NA</v>
      </c>
    </row>
    <row r="188" spans="1:16">
      <c r="A188" s="4"/>
      <c r="B188" s="4"/>
      <c r="C188" s="4"/>
      <c r="G188" s="4" t="s">
        <v>32</v>
      </c>
      <c r="H188" s="4">
        <v>2009</v>
      </c>
      <c r="I188" s="4" t="s">
        <v>33</v>
      </c>
      <c r="J188" s="4" t="s">
        <v>55</v>
      </c>
      <c r="K188" s="29">
        <v>68</v>
      </c>
      <c r="L188" s="4" t="s">
        <v>34</v>
      </c>
      <c r="M188" s="4" t="s">
        <v>35</v>
      </c>
      <c r="N188" s="4">
        <v>2016</v>
      </c>
      <c r="O188" s="4">
        <v>29276</v>
      </c>
      <c r="P188" s="15" t="str">
        <f t="shared" si="4"/>
        <v>2009-0-NA</v>
      </c>
    </row>
    <row r="189" spans="1:16">
      <c r="A189" s="4"/>
      <c r="B189" s="4"/>
      <c r="C189" s="4"/>
      <c r="G189" s="4" t="s">
        <v>32</v>
      </c>
      <c r="H189" s="4">
        <v>2009</v>
      </c>
      <c r="I189" s="4" t="s">
        <v>33</v>
      </c>
      <c r="J189" s="4" t="s">
        <v>55</v>
      </c>
      <c r="K189" s="29">
        <v>69</v>
      </c>
      <c r="L189" s="4" t="s">
        <v>34</v>
      </c>
      <c r="M189" s="4" t="s">
        <v>35</v>
      </c>
      <c r="N189" s="4">
        <v>2016</v>
      </c>
      <c r="O189" s="4">
        <v>39573</v>
      </c>
      <c r="P189" s="15" t="str">
        <f t="shared" si="4"/>
        <v>2009-0-NA</v>
      </c>
    </row>
    <row r="190" spans="1:16">
      <c r="A190" s="4"/>
      <c r="B190" s="4"/>
      <c r="C190" s="4"/>
      <c r="G190" s="4" t="s">
        <v>32</v>
      </c>
      <c r="H190" s="4">
        <v>2009</v>
      </c>
      <c r="I190" s="4" t="s">
        <v>33</v>
      </c>
      <c r="J190" s="4" t="s">
        <v>55</v>
      </c>
      <c r="K190" s="29">
        <v>70</v>
      </c>
      <c r="L190" s="4" t="s">
        <v>34</v>
      </c>
      <c r="M190" s="4" t="s">
        <v>35</v>
      </c>
      <c r="N190" s="4">
        <v>2016</v>
      </c>
      <c r="O190" s="4">
        <v>82043</v>
      </c>
      <c r="P190" s="15" t="str">
        <f t="shared" si="4"/>
        <v>2009-0-NA</v>
      </c>
    </row>
    <row r="191" spans="1:16">
      <c r="A191" s="4"/>
      <c r="B191" s="4"/>
      <c r="C191" s="4"/>
      <c r="G191" s="4" t="s">
        <v>32</v>
      </c>
      <c r="H191" s="4">
        <v>2009</v>
      </c>
      <c r="I191" s="4" t="s">
        <v>33</v>
      </c>
      <c r="J191" s="4" t="s">
        <v>55</v>
      </c>
      <c r="K191" s="29" t="s">
        <v>51</v>
      </c>
      <c r="L191" s="4" t="s">
        <v>34</v>
      </c>
      <c r="M191" s="4" t="s">
        <v>35</v>
      </c>
      <c r="N191" s="4">
        <v>2016</v>
      </c>
      <c r="O191" s="4">
        <v>179000</v>
      </c>
      <c r="P191" s="15" t="str">
        <f t="shared" si="4"/>
        <v>2009-0-NA</v>
      </c>
    </row>
    <row r="192" spans="1:16">
      <c r="A192" s="4"/>
      <c r="B192" s="4"/>
      <c r="C192" s="4"/>
      <c r="G192" s="4" t="s">
        <v>32</v>
      </c>
      <c r="H192" s="4">
        <v>2009</v>
      </c>
      <c r="I192" s="4" t="s">
        <v>33</v>
      </c>
      <c r="J192" s="4" t="s">
        <v>55</v>
      </c>
      <c r="K192" s="29">
        <v>71</v>
      </c>
      <c r="L192" s="4" t="s">
        <v>34</v>
      </c>
      <c r="M192" s="4" t="s">
        <v>35</v>
      </c>
      <c r="N192" s="4">
        <v>2016</v>
      </c>
      <c r="O192" s="4">
        <v>24074</v>
      </c>
      <c r="P192" s="15" t="str">
        <f t="shared" si="4"/>
        <v>2009-0-NA</v>
      </c>
    </row>
    <row r="193" spans="1:16">
      <c r="A193" s="4"/>
      <c r="B193" s="4"/>
      <c r="C193" s="4"/>
      <c r="G193" s="4" t="s">
        <v>32</v>
      </c>
      <c r="H193" s="4">
        <v>2009</v>
      </c>
      <c r="I193" s="4" t="s">
        <v>33</v>
      </c>
      <c r="J193" s="4" t="s">
        <v>55</v>
      </c>
      <c r="K193" s="29">
        <v>72</v>
      </c>
      <c r="L193" s="4" t="s">
        <v>34</v>
      </c>
      <c r="M193" s="4" t="s">
        <v>35</v>
      </c>
      <c r="N193" s="4">
        <v>2016</v>
      </c>
      <c r="O193" s="4">
        <v>24619</v>
      </c>
      <c r="P193" s="15" t="str">
        <f t="shared" si="4"/>
        <v>2009-0-NA</v>
      </c>
    </row>
    <row r="194" spans="1:16">
      <c r="A194" s="4"/>
      <c r="B194" s="4"/>
      <c r="C194" s="4"/>
      <c r="G194" s="4" t="s">
        <v>32</v>
      </c>
      <c r="H194" s="4">
        <v>2009</v>
      </c>
      <c r="I194" s="4" t="s">
        <v>33</v>
      </c>
      <c r="J194" s="4" t="s">
        <v>55</v>
      </c>
      <c r="K194" s="29">
        <v>73</v>
      </c>
      <c r="L194" s="4" t="s">
        <v>34</v>
      </c>
      <c r="M194" s="4" t="s">
        <v>35</v>
      </c>
      <c r="N194" s="4">
        <v>2016</v>
      </c>
      <c r="O194" s="4">
        <v>23525</v>
      </c>
      <c r="P194" s="15" t="str">
        <f t="shared" si="4"/>
        <v>2009-0-NA</v>
      </c>
    </row>
    <row r="195" spans="1:16">
      <c r="A195" s="4"/>
      <c r="B195" s="4"/>
      <c r="C195" s="4"/>
      <c r="G195" s="4" t="s">
        <v>32</v>
      </c>
      <c r="H195" s="4">
        <v>2009</v>
      </c>
      <c r="I195" s="4" t="s">
        <v>33</v>
      </c>
      <c r="J195" s="4" t="s">
        <v>55</v>
      </c>
      <c r="K195" s="29">
        <v>74</v>
      </c>
      <c r="L195" s="4" t="s">
        <v>34</v>
      </c>
      <c r="M195" s="4" t="s">
        <v>35</v>
      </c>
      <c r="N195" s="4">
        <v>2016</v>
      </c>
      <c r="O195" s="4">
        <v>24739</v>
      </c>
      <c r="P195" s="15" t="str">
        <f t="shared" si="4"/>
        <v>2009-0-NA</v>
      </c>
    </row>
    <row r="196" spans="1:16">
      <c r="A196" s="4"/>
      <c r="B196" s="4"/>
      <c r="C196" s="4"/>
      <c r="G196" s="4" t="s">
        <v>32</v>
      </c>
      <c r="H196" s="4">
        <v>2009</v>
      </c>
      <c r="I196" s="4" t="s">
        <v>33</v>
      </c>
      <c r="J196" s="4" t="s">
        <v>55</v>
      </c>
      <c r="K196" s="29">
        <v>75</v>
      </c>
      <c r="L196" s="4" t="s">
        <v>34</v>
      </c>
      <c r="M196" s="4" t="s">
        <v>35</v>
      </c>
      <c r="N196" s="4">
        <v>2016</v>
      </c>
      <c r="O196" s="4">
        <v>34777</v>
      </c>
      <c r="P196" s="15" t="str">
        <f t="shared" si="4"/>
        <v>2009-0-NA</v>
      </c>
    </row>
    <row r="197" spans="1:16">
      <c r="A197" s="4"/>
      <c r="B197" s="4"/>
      <c r="C197" s="4"/>
      <c r="G197" s="4" t="s">
        <v>32</v>
      </c>
      <c r="H197" s="4">
        <v>2009</v>
      </c>
      <c r="I197" s="4" t="s">
        <v>33</v>
      </c>
      <c r="J197" s="4" t="s">
        <v>55</v>
      </c>
      <c r="K197" s="29" t="s">
        <v>92</v>
      </c>
      <c r="L197" s="4" t="s">
        <v>34</v>
      </c>
      <c r="M197" s="4" t="s">
        <v>35</v>
      </c>
      <c r="N197" s="4">
        <v>2016</v>
      </c>
      <c r="O197" s="4">
        <v>118675</v>
      </c>
      <c r="P197" s="15" t="str">
        <f t="shared" ref="P197:P260" si="5">H197 &amp;"-"&amp; IF(J197="Male",1,0) &amp;"-"&amp; IFERROR(INDEX($S$4:$S$16,MATCH(K197,$R$4:$R$16,0)),"NA")</f>
        <v>2009-0-NA</v>
      </c>
    </row>
    <row r="198" spans="1:16">
      <c r="A198" s="4"/>
      <c r="B198" s="4"/>
      <c r="C198" s="4"/>
      <c r="G198" s="4" t="s">
        <v>32</v>
      </c>
      <c r="H198" s="4">
        <v>2009</v>
      </c>
      <c r="I198" s="4" t="s">
        <v>33</v>
      </c>
      <c r="J198" s="4" t="s">
        <v>55</v>
      </c>
      <c r="K198" s="29">
        <v>76</v>
      </c>
      <c r="L198" s="4" t="s">
        <v>34</v>
      </c>
      <c r="M198" s="4" t="s">
        <v>35</v>
      </c>
      <c r="N198" s="4">
        <v>2016</v>
      </c>
      <c r="O198" s="4">
        <v>18245</v>
      </c>
      <c r="P198" s="15" t="str">
        <f t="shared" si="5"/>
        <v>2009-0-NA</v>
      </c>
    </row>
    <row r="199" spans="1:16">
      <c r="A199" s="4"/>
      <c r="B199" s="4"/>
      <c r="C199" s="4"/>
      <c r="G199" s="4" t="s">
        <v>32</v>
      </c>
      <c r="H199" s="4">
        <v>2009</v>
      </c>
      <c r="I199" s="4" t="s">
        <v>33</v>
      </c>
      <c r="J199" s="4" t="s">
        <v>55</v>
      </c>
      <c r="K199" s="29">
        <v>77</v>
      </c>
      <c r="L199" s="4" t="s">
        <v>34</v>
      </c>
      <c r="M199" s="4" t="s">
        <v>35</v>
      </c>
      <c r="N199" s="4">
        <v>2016</v>
      </c>
      <c r="O199" s="4">
        <v>19062</v>
      </c>
      <c r="P199" s="15" t="str">
        <f t="shared" si="5"/>
        <v>2009-0-NA</v>
      </c>
    </row>
    <row r="200" spans="1:16">
      <c r="A200" s="4"/>
      <c r="B200" s="4"/>
      <c r="C200" s="4"/>
      <c r="G200" s="4" t="s">
        <v>32</v>
      </c>
      <c r="H200" s="4">
        <v>2009</v>
      </c>
      <c r="I200" s="4" t="s">
        <v>33</v>
      </c>
      <c r="J200" s="4" t="s">
        <v>55</v>
      </c>
      <c r="K200" s="29">
        <v>78</v>
      </c>
      <c r="L200" s="4" t="s">
        <v>34</v>
      </c>
      <c r="M200" s="4" t="s">
        <v>35</v>
      </c>
      <c r="N200" s="4">
        <v>2016</v>
      </c>
      <c r="O200" s="4">
        <v>19001</v>
      </c>
      <c r="P200" s="15" t="str">
        <f t="shared" si="5"/>
        <v>2009-0-NA</v>
      </c>
    </row>
    <row r="201" spans="1:16">
      <c r="A201" s="4"/>
      <c r="B201" s="4"/>
      <c r="C201" s="4"/>
      <c r="G201" s="4" t="s">
        <v>32</v>
      </c>
      <c r="H201" s="4">
        <v>2009</v>
      </c>
      <c r="I201" s="4" t="s">
        <v>33</v>
      </c>
      <c r="J201" s="4" t="s">
        <v>55</v>
      </c>
      <c r="K201" s="29">
        <v>79</v>
      </c>
      <c r="L201" s="4" t="s">
        <v>34</v>
      </c>
      <c r="M201" s="4" t="s">
        <v>35</v>
      </c>
      <c r="N201" s="4">
        <v>2016</v>
      </c>
      <c r="O201" s="4">
        <v>27590</v>
      </c>
      <c r="P201" s="15" t="str">
        <f t="shared" si="5"/>
        <v>2009-0-NA</v>
      </c>
    </row>
    <row r="202" spans="1:16">
      <c r="A202" s="4"/>
      <c r="B202" s="4"/>
      <c r="C202" s="4"/>
      <c r="G202" s="4" t="s">
        <v>32</v>
      </c>
      <c r="H202" s="4">
        <v>2009</v>
      </c>
      <c r="I202" s="4" t="s">
        <v>33</v>
      </c>
      <c r="J202" s="4" t="s">
        <v>55</v>
      </c>
      <c r="K202" s="29" t="s">
        <v>93</v>
      </c>
      <c r="L202" s="4" t="s">
        <v>34</v>
      </c>
      <c r="M202" s="4" t="s">
        <v>35</v>
      </c>
      <c r="N202" s="4">
        <v>2016</v>
      </c>
      <c r="O202" s="4">
        <v>224576</v>
      </c>
      <c r="P202" s="15" t="str">
        <f t="shared" si="5"/>
        <v>2009-0-NA</v>
      </c>
    </row>
    <row r="203" spans="1:16">
      <c r="A203" s="4"/>
      <c r="B203" s="4"/>
      <c r="C203" s="4"/>
      <c r="G203" s="4" t="s">
        <v>32</v>
      </c>
      <c r="H203" s="4">
        <v>2009</v>
      </c>
      <c r="I203" s="4" t="s">
        <v>33</v>
      </c>
      <c r="J203" s="4" t="s">
        <v>55</v>
      </c>
      <c r="K203" s="29" t="s">
        <v>53</v>
      </c>
      <c r="L203" s="4" t="s">
        <v>34</v>
      </c>
      <c r="M203" s="4" t="s">
        <v>35</v>
      </c>
      <c r="N203" s="4">
        <v>2016</v>
      </c>
      <c r="O203" s="4">
        <v>9608</v>
      </c>
      <c r="P203" s="15" t="str">
        <f t="shared" si="5"/>
        <v>2009-0-NA</v>
      </c>
    </row>
    <row r="204" spans="1:16">
      <c r="A204" s="4"/>
      <c r="B204" s="4"/>
      <c r="C204" s="4"/>
      <c r="G204" s="4" t="s">
        <v>32</v>
      </c>
      <c r="H204" s="4">
        <v>1999</v>
      </c>
      <c r="I204" s="4" t="s">
        <v>33</v>
      </c>
      <c r="J204" s="4" t="s">
        <v>54</v>
      </c>
      <c r="K204" s="29" t="s">
        <v>33</v>
      </c>
      <c r="L204" s="4" t="s">
        <v>34</v>
      </c>
      <c r="M204" s="4" t="s">
        <v>35</v>
      </c>
      <c r="N204" s="4">
        <v>2009</v>
      </c>
      <c r="O204" s="4">
        <v>14205582</v>
      </c>
      <c r="P204" s="15" t="str">
        <f t="shared" si="5"/>
        <v>1999-1-NA</v>
      </c>
    </row>
    <row r="205" spans="1:16">
      <c r="A205" s="4"/>
      <c r="B205" s="4"/>
      <c r="C205" s="4"/>
      <c r="G205" s="4" t="s">
        <v>32</v>
      </c>
      <c r="H205" s="4">
        <v>1999</v>
      </c>
      <c r="I205" s="4" t="s">
        <v>33</v>
      </c>
      <c r="J205" s="4" t="s">
        <v>54</v>
      </c>
      <c r="K205" s="29">
        <v>0</v>
      </c>
      <c r="L205" s="4" t="s">
        <v>34</v>
      </c>
      <c r="M205" s="4" t="s">
        <v>35</v>
      </c>
      <c r="N205" s="4">
        <v>2009</v>
      </c>
      <c r="O205" s="4">
        <v>555876</v>
      </c>
      <c r="P205" s="15" t="str">
        <f t="shared" si="5"/>
        <v>1999-1-1</v>
      </c>
    </row>
    <row r="206" spans="1:16">
      <c r="A206" s="4"/>
      <c r="B206" s="4"/>
      <c r="C206" s="4"/>
      <c r="G206" s="4" t="s">
        <v>32</v>
      </c>
      <c r="H206" s="4">
        <v>1999</v>
      </c>
      <c r="I206" s="4" t="s">
        <v>33</v>
      </c>
      <c r="J206" s="4" t="s">
        <v>54</v>
      </c>
      <c r="K206" s="29">
        <v>1</v>
      </c>
      <c r="L206" s="4" t="s">
        <v>34</v>
      </c>
      <c r="M206" s="4" t="s">
        <v>35</v>
      </c>
      <c r="N206" s="4">
        <v>2003</v>
      </c>
      <c r="O206" s="4">
        <v>383031</v>
      </c>
      <c r="P206" s="15" t="str">
        <f t="shared" si="5"/>
        <v>1999-1-NA</v>
      </c>
    </row>
    <row r="207" spans="1:16">
      <c r="A207" s="4"/>
      <c r="B207" s="4"/>
      <c r="C207" s="4"/>
      <c r="G207" s="4" t="s">
        <v>32</v>
      </c>
      <c r="H207" s="4">
        <v>1999</v>
      </c>
      <c r="I207" s="4" t="s">
        <v>33</v>
      </c>
      <c r="J207" s="4" t="s">
        <v>54</v>
      </c>
      <c r="K207" s="30" t="s">
        <v>37</v>
      </c>
      <c r="L207" s="4" t="s">
        <v>34</v>
      </c>
      <c r="M207" s="4" t="s">
        <v>35</v>
      </c>
      <c r="N207" s="4">
        <v>2009</v>
      </c>
      <c r="O207" s="4">
        <v>1736060</v>
      </c>
      <c r="P207" s="15" t="str">
        <f t="shared" si="5"/>
        <v>1999-1-1</v>
      </c>
    </row>
    <row r="208" spans="1:16">
      <c r="A208" s="4"/>
      <c r="B208" s="4"/>
      <c r="C208" s="4"/>
      <c r="G208" s="4" t="s">
        <v>32</v>
      </c>
      <c r="H208" s="4">
        <v>1999</v>
      </c>
      <c r="I208" s="4" t="s">
        <v>33</v>
      </c>
      <c r="J208" s="4" t="s">
        <v>54</v>
      </c>
      <c r="K208" s="29">
        <v>2</v>
      </c>
      <c r="L208" s="4" t="s">
        <v>34</v>
      </c>
      <c r="M208" s="4" t="s">
        <v>35</v>
      </c>
      <c r="N208" s="4">
        <v>2003</v>
      </c>
      <c r="O208" s="4">
        <v>443325</v>
      </c>
      <c r="P208" s="15" t="str">
        <f t="shared" si="5"/>
        <v>1999-1-NA</v>
      </c>
    </row>
    <row r="209" spans="1:16">
      <c r="A209" s="4"/>
      <c r="B209" s="4"/>
      <c r="C209" s="4"/>
      <c r="G209" s="4" t="s">
        <v>32</v>
      </c>
      <c r="H209" s="4">
        <v>1999</v>
      </c>
      <c r="I209" s="4" t="s">
        <v>33</v>
      </c>
      <c r="J209" s="4" t="s">
        <v>54</v>
      </c>
      <c r="K209" s="29">
        <v>3</v>
      </c>
      <c r="L209" s="4" t="s">
        <v>34</v>
      </c>
      <c r="M209" s="4" t="s">
        <v>35</v>
      </c>
      <c r="N209" s="4">
        <v>2003</v>
      </c>
      <c r="O209" s="4">
        <v>451109</v>
      </c>
      <c r="P209" s="15" t="str">
        <f t="shared" si="5"/>
        <v>1999-1-NA</v>
      </c>
    </row>
    <row r="210" spans="1:16">
      <c r="A210" s="4"/>
      <c r="B210" s="4"/>
      <c r="C210" s="4"/>
      <c r="G210" s="4" t="s">
        <v>32</v>
      </c>
      <c r="H210" s="4">
        <v>1999</v>
      </c>
      <c r="I210" s="4" t="s">
        <v>33</v>
      </c>
      <c r="J210" s="4" t="s">
        <v>54</v>
      </c>
      <c r="K210" s="29">
        <v>4</v>
      </c>
      <c r="L210" s="4" t="s">
        <v>34</v>
      </c>
      <c r="M210" s="4" t="s">
        <v>35</v>
      </c>
      <c r="N210" s="4">
        <v>2003</v>
      </c>
      <c r="O210" s="4">
        <v>458595</v>
      </c>
      <c r="P210" s="15" t="str">
        <f t="shared" si="5"/>
        <v>1999-1-NA</v>
      </c>
    </row>
    <row r="211" spans="1:16">
      <c r="A211" s="4"/>
      <c r="B211" s="4"/>
      <c r="C211" s="4"/>
      <c r="G211" s="4" t="s">
        <v>32</v>
      </c>
      <c r="H211" s="4">
        <v>1999</v>
      </c>
      <c r="I211" s="4" t="s">
        <v>33</v>
      </c>
      <c r="J211" s="4" t="s">
        <v>54</v>
      </c>
      <c r="K211" s="29">
        <v>5</v>
      </c>
      <c r="L211" s="4" t="s">
        <v>34</v>
      </c>
      <c r="M211" s="4" t="s">
        <v>35</v>
      </c>
      <c r="N211" s="4">
        <v>2003</v>
      </c>
      <c r="O211" s="4">
        <v>389416</v>
      </c>
      <c r="P211" s="15" t="str">
        <f t="shared" si="5"/>
        <v>1999-1-NA</v>
      </c>
    </row>
    <row r="212" spans="1:16">
      <c r="A212" s="4"/>
      <c r="B212" s="4"/>
      <c r="C212" s="4"/>
      <c r="G212" s="4" t="s">
        <v>32</v>
      </c>
      <c r="H212" s="4">
        <v>1999</v>
      </c>
      <c r="I212" s="4" t="s">
        <v>33</v>
      </c>
      <c r="J212" s="4" t="s">
        <v>54</v>
      </c>
      <c r="K212" s="30" t="s">
        <v>38</v>
      </c>
      <c r="L212" s="4" t="s">
        <v>34</v>
      </c>
      <c r="M212" s="4" t="s">
        <v>35</v>
      </c>
      <c r="N212" s="4">
        <v>2009</v>
      </c>
      <c r="O212" s="4">
        <v>2000580</v>
      </c>
      <c r="P212" s="15" t="str">
        <f t="shared" si="5"/>
        <v>1999-1-2</v>
      </c>
    </row>
    <row r="213" spans="1:16">
      <c r="A213" s="4"/>
      <c r="B213" s="4"/>
      <c r="C213" s="4"/>
      <c r="G213" s="4" t="s">
        <v>32</v>
      </c>
      <c r="H213" s="4">
        <v>1999</v>
      </c>
      <c r="I213" s="4" t="s">
        <v>33</v>
      </c>
      <c r="J213" s="4" t="s">
        <v>54</v>
      </c>
      <c r="K213" s="29">
        <v>6</v>
      </c>
      <c r="L213" s="4" t="s">
        <v>34</v>
      </c>
      <c r="M213" s="4" t="s">
        <v>35</v>
      </c>
      <c r="N213" s="4">
        <v>2003</v>
      </c>
      <c r="O213" s="4">
        <v>391682</v>
      </c>
      <c r="P213" s="15" t="str">
        <f t="shared" si="5"/>
        <v>1999-1-NA</v>
      </c>
    </row>
    <row r="214" spans="1:16">
      <c r="A214" s="4"/>
      <c r="B214" s="4"/>
      <c r="C214" s="4"/>
      <c r="G214" s="4" t="s">
        <v>32</v>
      </c>
      <c r="H214" s="4">
        <v>1999</v>
      </c>
      <c r="I214" s="4" t="s">
        <v>33</v>
      </c>
      <c r="J214" s="4" t="s">
        <v>54</v>
      </c>
      <c r="K214" s="29">
        <v>7</v>
      </c>
      <c r="L214" s="4" t="s">
        <v>34</v>
      </c>
      <c r="M214" s="4" t="s">
        <v>35</v>
      </c>
      <c r="N214" s="4">
        <v>2003</v>
      </c>
      <c r="O214" s="4">
        <v>401992</v>
      </c>
      <c r="P214" s="15" t="str">
        <f t="shared" si="5"/>
        <v>1999-1-NA</v>
      </c>
    </row>
    <row r="215" spans="1:16">
      <c r="A215" s="4"/>
      <c r="B215" s="4"/>
      <c r="C215" s="4"/>
      <c r="G215" s="4" t="s">
        <v>32</v>
      </c>
      <c r="H215" s="4">
        <v>1999</v>
      </c>
      <c r="I215" s="4" t="s">
        <v>33</v>
      </c>
      <c r="J215" s="4" t="s">
        <v>54</v>
      </c>
      <c r="K215" s="29">
        <v>8</v>
      </c>
      <c r="L215" s="4" t="s">
        <v>34</v>
      </c>
      <c r="M215" s="4" t="s">
        <v>35</v>
      </c>
      <c r="N215" s="4">
        <v>2003</v>
      </c>
      <c r="O215" s="4">
        <v>409378</v>
      </c>
      <c r="P215" s="15" t="str">
        <f t="shared" si="5"/>
        <v>1999-1-NA</v>
      </c>
    </row>
    <row r="216" spans="1:16">
      <c r="A216" s="4"/>
      <c r="B216" s="4"/>
      <c r="C216" s="4"/>
      <c r="G216" s="4" t="s">
        <v>32</v>
      </c>
      <c r="H216" s="4">
        <v>1999</v>
      </c>
      <c r="I216" s="4" t="s">
        <v>33</v>
      </c>
      <c r="J216" s="4" t="s">
        <v>54</v>
      </c>
      <c r="K216" s="29">
        <v>9</v>
      </c>
      <c r="L216" s="4" t="s">
        <v>34</v>
      </c>
      <c r="M216" s="4" t="s">
        <v>35</v>
      </c>
      <c r="N216" s="4">
        <v>2003</v>
      </c>
      <c r="O216" s="4">
        <v>408112</v>
      </c>
      <c r="P216" s="15" t="str">
        <f t="shared" si="5"/>
        <v>1999-1-NA</v>
      </c>
    </row>
    <row r="217" spans="1:16">
      <c r="A217" s="4"/>
      <c r="B217" s="4"/>
      <c r="C217" s="4"/>
      <c r="G217" s="4" t="s">
        <v>32</v>
      </c>
      <c r="H217" s="4">
        <v>1999</v>
      </c>
      <c r="I217" s="4" t="s">
        <v>33</v>
      </c>
      <c r="J217" s="4" t="s">
        <v>54</v>
      </c>
      <c r="K217" s="29">
        <v>10</v>
      </c>
      <c r="L217" s="4" t="s">
        <v>34</v>
      </c>
      <c r="M217" s="4" t="s">
        <v>35</v>
      </c>
      <c r="N217" s="4">
        <v>2003</v>
      </c>
      <c r="O217" s="4">
        <v>459800</v>
      </c>
      <c r="P217" s="15" t="str">
        <f t="shared" si="5"/>
        <v>1999-1-NA</v>
      </c>
    </row>
    <row r="218" spans="1:16">
      <c r="A218" s="4"/>
      <c r="B218" s="4"/>
      <c r="C218" s="4"/>
      <c r="G218" s="4" t="s">
        <v>32</v>
      </c>
      <c r="H218" s="4">
        <v>1999</v>
      </c>
      <c r="I218" s="4" t="s">
        <v>33</v>
      </c>
      <c r="J218" s="4" t="s">
        <v>54</v>
      </c>
      <c r="K218" s="30" t="s">
        <v>39</v>
      </c>
      <c r="L218" s="4" t="s">
        <v>34</v>
      </c>
      <c r="M218" s="4" t="s">
        <v>35</v>
      </c>
      <c r="N218" s="4">
        <v>2009</v>
      </c>
      <c r="O218" s="4">
        <v>2034980</v>
      </c>
      <c r="P218" s="15" t="str">
        <f t="shared" si="5"/>
        <v>1999-1-3</v>
      </c>
    </row>
    <row r="219" spans="1:16">
      <c r="A219" s="4"/>
      <c r="B219" s="4"/>
      <c r="C219" s="4"/>
      <c r="G219" s="4" t="s">
        <v>32</v>
      </c>
      <c r="H219" s="4">
        <v>1999</v>
      </c>
      <c r="I219" s="4" t="s">
        <v>33</v>
      </c>
      <c r="J219" s="4" t="s">
        <v>54</v>
      </c>
      <c r="K219" s="29">
        <v>11</v>
      </c>
      <c r="L219" s="4" t="s">
        <v>34</v>
      </c>
      <c r="M219" s="4" t="s">
        <v>35</v>
      </c>
      <c r="N219" s="4">
        <v>2003</v>
      </c>
      <c r="O219" s="4">
        <v>348009</v>
      </c>
      <c r="P219" s="15" t="str">
        <f t="shared" si="5"/>
        <v>1999-1-NA</v>
      </c>
    </row>
    <row r="220" spans="1:16">
      <c r="A220" s="4"/>
      <c r="B220" s="4"/>
      <c r="C220" s="4"/>
      <c r="G220" s="4" t="s">
        <v>32</v>
      </c>
      <c r="H220" s="4">
        <v>1999</v>
      </c>
      <c r="I220" s="4" t="s">
        <v>33</v>
      </c>
      <c r="J220" s="4" t="s">
        <v>54</v>
      </c>
      <c r="K220" s="29">
        <v>12</v>
      </c>
      <c r="L220" s="4" t="s">
        <v>34</v>
      </c>
      <c r="M220" s="4" t="s">
        <v>35</v>
      </c>
      <c r="N220" s="4">
        <v>2003</v>
      </c>
      <c r="O220" s="4">
        <v>451935</v>
      </c>
      <c r="P220" s="15" t="str">
        <f t="shared" si="5"/>
        <v>1999-1-NA</v>
      </c>
    </row>
    <row r="221" spans="1:16">
      <c r="A221" s="4"/>
      <c r="B221" s="4"/>
      <c r="C221" s="4"/>
      <c r="G221" s="4" t="s">
        <v>32</v>
      </c>
      <c r="H221" s="4">
        <v>1999</v>
      </c>
      <c r="I221" s="4" t="s">
        <v>33</v>
      </c>
      <c r="J221" s="4" t="s">
        <v>54</v>
      </c>
      <c r="K221" s="29">
        <v>13</v>
      </c>
      <c r="L221" s="4" t="s">
        <v>34</v>
      </c>
      <c r="M221" s="4" t="s">
        <v>35</v>
      </c>
      <c r="N221" s="4">
        <v>2003</v>
      </c>
      <c r="O221" s="4">
        <v>396613</v>
      </c>
      <c r="P221" s="15" t="str">
        <f t="shared" si="5"/>
        <v>1999-1-NA</v>
      </c>
    </row>
    <row r="222" spans="1:16">
      <c r="A222" s="4"/>
      <c r="B222" s="4"/>
      <c r="C222" s="4"/>
      <c r="G222" s="4" t="s">
        <v>32</v>
      </c>
      <c r="H222" s="4">
        <v>1999</v>
      </c>
      <c r="I222" s="4" t="s">
        <v>33</v>
      </c>
      <c r="J222" s="4" t="s">
        <v>54</v>
      </c>
      <c r="K222" s="29">
        <v>14</v>
      </c>
      <c r="L222" s="4" t="s">
        <v>34</v>
      </c>
      <c r="M222" s="4" t="s">
        <v>35</v>
      </c>
      <c r="N222" s="4">
        <v>2003</v>
      </c>
      <c r="O222" s="4">
        <v>378623</v>
      </c>
      <c r="P222" s="15" t="str">
        <f t="shared" si="5"/>
        <v>1999-1-NA</v>
      </c>
    </row>
    <row r="223" spans="1:16">
      <c r="A223" s="4"/>
      <c r="B223" s="4"/>
      <c r="C223" s="4"/>
      <c r="G223" s="4" t="s">
        <v>32</v>
      </c>
      <c r="H223" s="4">
        <v>1999</v>
      </c>
      <c r="I223" s="4" t="s">
        <v>33</v>
      </c>
      <c r="J223" s="4" t="s">
        <v>54</v>
      </c>
      <c r="K223" s="29">
        <v>15</v>
      </c>
      <c r="L223" s="4" t="s">
        <v>34</v>
      </c>
      <c r="M223" s="4" t="s">
        <v>35</v>
      </c>
      <c r="N223" s="4">
        <v>2003</v>
      </c>
      <c r="O223" s="4">
        <v>386684</v>
      </c>
      <c r="P223" s="15" t="str">
        <f t="shared" si="5"/>
        <v>1999-1-NA</v>
      </c>
    </row>
    <row r="224" spans="1:16">
      <c r="A224" s="4"/>
      <c r="B224" s="4"/>
      <c r="C224" s="4"/>
      <c r="G224" s="4" t="s">
        <v>32</v>
      </c>
      <c r="H224" s="4">
        <v>1999</v>
      </c>
      <c r="I224" s="4" t="s">
        <v>33</v>
      </c>
      <c r="J224" s="4" t="s">
        <v>54</v>
      </c>
      <c r="K224" s="29" t="s">
        <v>40</v>
      </c>
      <c r="L224" s="4" t="s">
        <v>34</v>
      </c>
      <c r="M224" s="4" t="s">
        <v>35</v>
      </c>
      <c r="N224" s="4">
        <v>2009</v>
      </c>
      <c r="O224" s="4">
        <v>1681984</v>
      </c>
      <c r="P224" s="15" t="str">
        <f t="shared" si="5"/>
        <v>1999-1-4</v>
      </c>
    </row>
    <row r="225" spans="1:16">
      <c r="A225" s="4"/>
      <c r="B225" s="4"/>
      <c r="C225" s="4"/>
      <c r="G225" s="4" t="s">
        <v>32</v>
      </c>
      <c r="H225" s="4">
        <v>1999</v>
      </c>
      <c r="I225" s="4" t="s">
        <v>33</v>
      </c>
      <c r="J225" s="4" t="s">
        <v>54</v>
      </c>
      <c r="K225" s="29">
        <v>16</v>
      </c>
      <c r="L225" s="4" t="s">
        <v>34</v>
      </c>
      <c r="M225" s="4" t="s">
        <v>35</v>
      </c>
      <c r="N225" s="4">
        <v>2003</v>
      </c>
      <c r="O225" s="4">
        <v>342868</v>
      </c>
      <c r="P225" s="15" t="str">
        <f t="shared" si="5"/>
        <v>1999-1-NA</v>
      </c>
    </row>
    <row r="226" spans="1:16">
      <c r="A226" s="4"/>
      <c r="B226" s="4"/>
      <c r="C226" s="4"/>
      <c r="G226" s="4" t="s">
        <v>32</v>
      </c>
      <c r="H226" s="4">
        <v>1999</v>
      </c>
      <c r="I226" s="4" t="s">
        <v>33</v>
      </c>
      <c r="J226" s="4" t="s">
        <v>54</v>
      </c>
      <c r="K226" s="29">
        <v>17</v>
      </c>
      <c r="L226" s="4" t="s">
        <v>34</v>
      </c>
      <c r="M226" s="4" t="s">
        <v>35</v>
      </c>
      <c r="N226" s="4">
        <v>2003</v>
      </c>
      <c r="O226" s="4">
        <v>330280</v>
      </c>
      <c r="P226" s="15" t="str">
        <f t="shared" si="5"/>
        <v>1999-1-NA</v>
      </c>
    </row>
    <row r="227" spans="1:16">
      <c r="A227" s="4"/>
      <c r="B227" s="4"/>
      <c r="C227" s="4"/>
      <c r="G227" s="4" t="s">
        <v>32</v>
      </c>
      <c r="H227" s="4">
        <v>1999</v>
      </c>
      <c r="I227" s="4" t="s">
        <v>33</v>
      </c>
      <c r="J227" s="4" t="s">
        <v>54</v>
      </c>
      <c r="K227" s="29">
        <v>18</v>
      </c>
      <c r="L227" s="4" t="s">
        <v>34</v>
      </c>
      <c r="M227" s="4" t="s">
        <v>35</v>
      </c>
      <c r="N227" s="4">
        <v>2003</v>
      </c>
      <c r="O227" s="4">
        <v>349169</v>
      </c>
      <c r="P227" s="15" t="str">
        <f t="shared" si="5"/>
        <v>1999-1-NA</v>
      </c>
    </row>
    <row r="228" spans="1:16">
      <c r="A228" s="4"/>
      <c r="B228" s="4"/>
      <c r="C228" s="4"/>
      <c r="G228" s="4" t="s">
        <v>32</v>
      </c>
      <c r="H228" s="4">
        <v>1999</v>
      </c>
      <c r="I228" s="4" t="s">
        <v>33</v>
      </c>
      <c r="J228" s="4" t="s">
        <v>54</v>
      </c>
      <c r="K228" s="29">
        <v>19</v>
      </c>
      <c r="L228" s="4" t="s">
        <v>34</v>
      </c>
      <c r="M228" s="4" t="s">
        <v>35</v>
      </c>
      <c r="N228" s="4">
        <v>2003</v>
      </c>
      <c r="O228" s="4">
        <v>272983</v>
      </c>
      <c r="P228" s="15" t="str">
        <f t="shared" si="5"/>
        <v>1999-1-NA</v>
      </c>
    </row>
    <row r="229" spans="1:16">
      <c r="A229" s="4"/>
      <c r="B229" s="4"/>
      <c r="C229" s="4"/>
      <c r="G229" s="4" t="s">
        <v>32</v>
      </c>
      <c r="H229" s="4">
        <v>1999</v>
      </c>
      <c r="I229" s="4" t="s">
        <v>33</v>
      </c>
      <c r="J229" s="4" t="s">
        <v>54</v>
      </c>
      <c r="K229" s="29">
        <v>20</v>
      </c>
      <c r="L229" s="4" t="s">
        <v>34</v>
      </c>
      <c r="M229" s="4" t="s">
        <v>35</v>
      </c>
      <c r="N229" s="4">
        <v>2003</v>
      </c>
      <c r="O229" s="4">
        <v>340365</v>
      </c>
      <c r="P229" s="15" t="str">
        <f t="shared" si="5"/>
        <v>1999-1-NA</v>
      </c>
    </row>
    <row r="230" spans="1:16">
      <c r="A230" s="4"/>
      <c r="B230" s="4"/>
      <c r="C230" s="4"/>
      <c r="G230" s="4" t="s">
        <v>32</v>
      </c>
      <c r="H230" s="4">
        <v>1999</v>
      </c>
      <c r="I230" s="4" t="s">
        <v>33</v>
      </c>
      <c r="J230" s="4" t="s">
        <v>54</v>
      </c>
      <c r="K230" s="29" t="s">
        <v>41</v>
      </c>
      <c r="L230" s="4" t="s">
        <v>34</v>
      </c>
      <c r="M230" s="4" t="s">
        <v>35</v>
      </c>
      <c r="N230" s="4">
        <v>2009</v>
      </c>
      <c r="O230" s="4">
        <v>1328529</v>
      </c>
      <c r="P230" s="15" t="str">
        <f t="shared" si="5"/>
        <v>1999-1-5</v>
      </c>
    </row>
    <row r="231" spans="1:16">
      <c r="A231" s="4"/>
      <c r="B231" s="4"/>
      <c r="C231" s="4"/>
      <c r="G231" s="4" t="s">
        <v>32</v>
      </c>
      <c r="H231" s="4">
        <v>1999</v>
      </c>
      <c r="I231" s="4" t="s">
        <v>33</v>
      </c>
      <c r="J231" s="4" t="s">
        <v>54</v>
      </c>
      <c r="K231" s="29">
        <v>21</v>
      </c>
      <c r="L231" s="4" t="s">
        <v>34</v>
      </c>
      <c r="M231" s="4" t="s">
        <v>35</v>
      </c>
      <c r="N231" s="4">
        <v>2003</v>
      </c>
      <c r="O231" s="4">
        <v>254758</v>
      </c>
      <c r="P231" s="15" t="str">
        <f t="shared" si="5"/>
        <v>1999-1-NA</v>
      </c>
    </row>
    <row r="232" spans="1:16">
      <c r="A232" s="4"/>
      <c r="B232" s="4"/>
      <c r="C232" s="4"/>
      <c r="G232" s="4" t="s">
        <v>32</v>
      </c>
      <c r="H232" s="4">
        <v>1999</v>
      </c>
      <c r="I232" s="4" t="s">
        <v>33</v>
      </c>
      <c r="J232" s="4" t="s">
        <v>54</v>
      </c>
      <c r="K232" s="29">
        <v>22</v>
      </c>
      <c r="L232" s="4" t="s">
        <v>34</v>
      </c>
      <c r="M232" s="4" t="s">
        <v>35</v>
      </c>
      <c r="N232" s="4">
        <v>2003</v>
      </c>
      <c r="O232" s="4">
        <v>260746</v>
      </c>
      <c r="P232" s="15" t="str">
        <f t="shared" si="5"/>
        <v>1999-1-NA</v>
      </c>
    </row>
    <row r="233" spans="1:16">
      <c r="A233" s="4"/>
      <c r="B233" s="4"/>
      <c r="C233" s="4"/>
      <c r="G233" s="4" t="s">
        <v>32</v>
      </c>
      <c r="H233" s="4">
        <v>1999</v>
      </c>
      <c r="I233" s="4" t="s">
        <v>33</v>
      </c>
      <c r="J233" s="4" t="s">
        <v>54</v>
      </c>
      <c r="K233" s="29">
        <v>23</v>
      </c>
      <c r="L233" s="4" t="s">
        <v>34</v>
      </c>
      <c r="M233" s="4" t="s">
        <v>35</v>
      </c>
      <c r="N233" s="4">
        <v>2003</v>
      </c>
      <c r="O233" s="4">
        <v>236190</v>
      </c>
      <c r="P233" s="15" t="str">
        <f t="shared" si="5"/>
        <v>1999-1-NA</v>
      </c>
    </row>
    <row r="234" spans="1:16">
      <c r="A234" s="4"/>
      <c r="B234" s="4"/>
      <c r="C234" s="4"/>
      <c r="G234" s="4" t="s">
        <v>32</v>
      </c>
      <c r="H234" s="4">
        <v>1999</v>
      </c>
      <c r="I234" s="4" t="s">
        <v>33</v>
      </c>
      <c r="J234" s="4" t="s">
        <v>54</v>
      </c>
      <c r="K234" s="29">
        <v>24</v>
      </c>
      <c r="L234" s="4" t="s">
        <v>34</v>
      </c>
      <c r="M234" s="4" t="s">
        <v>35</v>
      </c>
      <c r="N234" s="4">
        <v>2003</v>
      </c>
      <c r="O234" s="4">
        <v>236470</v>
      </c>
      <c r="P234" s="15" t="str">
        <f t="shared" si="5"/>
        <v>1999-1-NA</v>
      </c>
    </row>
    <row r="235" spans="1:16">
      <c r="A235" s="4"/>
      <c r="B235" s="4"/>
      <c r="C235" s="4"/>
      <c r="G235" s="4" t="s">
        <v>32</v>
      </c>
      <c r="H235" s="4">
        <v>1999</v>
      </c>
      <c r="I235" s="4" t="s">
        <v>33</v>
      </c>
      <c r="J235" s="4" t="s">
        <v>54</v>
      </c>
      <c r="K235" s="29">
        <v>25</v>
      </c>
      <c r="L235" s="4" t="s">
        <v>34</v>
      </c>
      <c r="M235" s="4" t="s">
        <v>35</v>
      </c>
      <c r="N235" s="4">
        <v>2003</v>
      </c>
      <c r="O235" s="4">
        <v>295668</v>
      </c>
      <c r="P235" s="15" t="str">
        <f t="shared" si="5"/>
        <v>1999-1-NA</v>
      </c>
    </row>
    <row r="236" spans="1:16">
      <c r="A236" s="4"/>
      <c r="B236" s="4"/>
      <c r="C236" s="4"/>
      <c r="G236" s="4" t="s">
        <v>32</v>
      </c>
      <c r="H236" s="4">
        <v>1999</v>
      </c>
      <c r="I236" s="4" t="s">
        <v>33</v>
      </c>
      <c r="J236" s="4" t="s">
        <v>54</v>
      </c>
      <c r="K236" s="29" t="s">
        <v>42</v>
      </c>
      <c r="L236" s="4" t="s">
        <v>34</v>
      </c>
      <c r="M236" s="4" t="s">
        <v>35</v>
      </c>
      <c r="N236" s="4">
        <v>2009</v>
      </c>
      <c r="O236" s="4">
        <v>1094909</v>
      </c>
      <c r="P236" s="15" t="str">
        <f t="shared" si="5"/>
        <v>1999-1-6</v>
      </c>
    </row>
    <row r="237" spans="1:16">
      <c r="A237" s="4"/>
      <c r="B237" s="4"/>
      <c r="C237" s="4"/>
      <c r="G237" s="4" t="s">
        <v>32</v>
      </c>
      <c r="H237" s="4">
        <v>1999</v>
      </c>
      <c r="I237" s="4" t="s">
        <v>33</v>
      </c>
      <c r="J237" s="4" t="s">
        <v>54</v>
      </c>
      <c r="K237" s="29">
        <v>26</v>
      </c>
      <c r="L237" s="4" t="s">
        <v>34</v>
      </c>
      <c r="M237" s="4" t="s">
        <v>35</v>
      </c>
      <c r="N237" s="4">
        <v>2003</v>
      </c>
      <c r="O237" s="4">
        <v>214409</v>
      </c>
      <c r="P237" s="15" t="str">
        <f t="shared" si="5"/>
        <v>1999-1-NA</v>
      </c>
    </row>
    <row r="238" spans="1:16">
      <c r="A238" s="4"/>
      <c r="B238" s="4"/>
      <c r="C238" s="4"/>
      <c r="G238" s="4" t="s">
        <v>32</v>
      </c>
      <c r="H238" s="4">
        <v>1999</v>
      </c>
      <c r="I238" s="4" t="s">
        <v>33</v>
      </c>
      <c r="J238" s="4" t="s">
        <v>54</v>
      </c>
      <c r="K238" s="29">
        <v>27</v>
      </c>
      <c r="L238" s="4" t="s">
        <v>34</v>
      </c>
      <c r="M238" s="4" t="s">
        <v>35</v>
      </c>
      <c r="N238" s="4">
        <v>2003</v>
      </c>
      <c r="O238" s="4">
        <v>214514</v>
      </c>
      <c r="P238" s="15" t="str">
        <f t="shared" si="5"/>
        <v>1999-1-NA</v>
      </c>
    </row>
    <row r="239" spans="1:16">
      <c r="A239" s="4"/>
      <c r="B239" s="4"/>
      <c r="C239" s="4"/>
      <c r="G239" s="4" t="s">
        <v>32</v>
      </c>
      <c r="H239" s="4">
        <v>1999</v>
      </c>
      <c r="I239" s="4" t="s">
        <v>33</v>
      </c>
      <c r="J239" s="4" t="s">
        <v>54</v>
      </c>
      <c r="K239" s="29">
        <v>28</v>
      </c>
      <c r="L239" s="4" t="s">
        <v>34</v>
      </c>
      <c r="M239" s="4" t="s">
        <v>35</v>
      </c>
      <c r="N239" s="4">
        <v>2003</v>
      </c>
      <c r="O239" s="4">
        <v>196012</v>
      </c>
      <c r="P239" s="15" t="str">
        <f t="shared" si="5"/>
        <v>1999-1-NA</v>
      </c>
    </row>
    <row r="240" spans="1:16">
      <c r="A240" s="4"/>
      <c r="B240" s="4"/>
      <c r="C240" s="4"/>
      <c r="G240" s="4" t="s">
        <v>32</v>
      </c>
      <c r="H240" s="4">
        <v>1999</v>
      </c>
      <c r="I240" s="4" t="s">
        <v>33</v>
      </c>
      <c r="J240" s="4" t="s">
        <v>54</v>
      </c>
      <c r="K240" s="29">
        <v>29</v>
      </c>
      <c r="L240" s="4" t="s">
        <v>34</v>
      </c>
      <c r="M240" s="4" t="s">
        <v>35</v>
      </c>
      <c r="N240" s="4">
        <v>2003</v>
      </c>
      <c r="O240" s="4">
        <v>174306</v>
      </c>
      <c r="P240" s="15" t="str">
        <f t="shared" si="5"/>
        <v>1999-1-NA</v>
      </c>
    </row>
    <row r="241" spans="1:16">
      <c r="A241" s="4"/>
      <c r="B241" s="4"/>
      <c r="C241" s="4"/>
      <c r="G241" s="4" t="s">
        <v>32</v>
      </c>
      <c r="H241" s="4">
        <v>1999</v>
      </c>
      <c r="I241" s="4" t="s">
        <v>33</v>
      </c>
      <c r="J241" s="4" t="s">
        <v>54</v>
      </c>
      <c r="K241" s="29">
        <v>30</v>
      </c>
      <c r="L241" s="4" t="s">
        <v>34</v>
      </c>
      <c r="M241" s="4" t="s">
        <v>35</v>
      </c>
      <c r="N241" s="4">
        <v>2003</v>
      </c>
      <c r="O241" s="4">
        <v>289616</v>
      </c>
      <c r="P241" s="15" t="str">
        <f t="shared" si="5"/>
        <v>1999-1-NA</v>
      </c>
    </row>
    <row r="242" spans="1:16">
      <c r="G242" s="4" t="s">
        <v>32</v>
      </c>
      <c r="H242" s="4">
        <v>1999</v>
      </c>
      <c r="I242" s="4" t="s">
        <v>33</v>
      </c>
      <c r="J242" s="4" t="s">
        <v>54</v>
      </c>
      <c r="K242" s="29" t="s">
        <v>43</v>
      </c>
      <c r="L242" s="4" t="s">
        <v>34</v>
      </c>
      <c r="M242" s="4" t="s">
        <v>35</v>
      </c>
      <c r="N242" s="4">
        <v>2009</v>
      </c>
      <c r="O242" s="4">
        <v>840692</v>
      </c>
      <c r="P242" s="15" t="str">
        <f t="shared" si="5"/>
        <v>1999-1-7</v>
      </c>
    </row>
    <row r="243" spans="1:16">
      <c r="G243" s="4" t="s">
        <v>32</v>
      </c>
      <c r="H243" s="4">
        <v>1999</v>
      </c>
      <c r="I243" s="4" t="s">
        <v>33</v>
      </c>
      <c r="J243" s="4" t="s">
        <v>54</v>
      </c>
      <c r="K243" s="29">
        <v>31</v>
      </c>
      <c r="L243" s="4" t="s">
        <v>34</v>
      </c>
      <c r="M243" s="4" t="s">
        <v>35</v>
      </c>
      <c r="N243" s="4">
        <v>2003</v>
      </c>
      <c r="O243" s="4">
        <v>136811</v>
      </c>
      <c r="P243" s="15" t="str">
        <f t="shared" si="5"/>
        <v>1999-1-NA</v>
      </c>
    </row>
    <row r="244" spans="1:16">
      <c r="G244" s="4" t="s">
        <v>32</v>
      </c>
      <c r="H244" s="4">
        <v>1999</v>
      </c>
      <c r="I244" s="4" t="s">
        <v>33</v>
      </c>
      <c r="J244" s="4" t="s">
        <v>54</v>
      </c>
      <c r="K244" s="29">
        <v>32</v>
      </c>
      <c r="L244" s="4" t="s">
        <v>34</v>
      </c>
      <c r="M244" s="4" t="s">
        <v>35</v>
      </c>
      <c r="N244" s="4">
        <v>2003</v>
      </c>
      <c r="O244" s="4">
        <v>163916</v>
      </c>
      <c r="P244" s="15" t="str">
        <f t="shared" si="5"/>
        <v>1999-1-NA</v>
      </c>
    </row>
    <row r="245" spans="1:16">
      <c r="G245" s="4" t="s">
        <v>32</v>
      </c>
      <c r="H245" s="4">
        <v>1999</v>
      </c>
      <c r="I245" s="4" t="s">
        <v>33</v>
      </c>
      <c r="J245" s="4" t="s">
        <v>54</v>
      </c>
      <c r="K245" s="29">
        <v>33</v>
      </c>
      <c r="L245" s="4" t="s">
        <v>34</v>
      </c>
      <c r="M245" s="4" t="s">
        <v>35</v>
      </c>
      <c r="N245" s="4">
        <v>2003</v>
      </c>
      <c r="O245" s="4">
        <v>122638</v>
      </c>
      <c r="P245" s="15" t="str">
        <f t="shared" si="5"/>
        <v>1999-1-NA</v>
      </c>
    </row>
    <row r="246" spans="1:16">
      <c r="G246" s="4" t="s">
        <v>32</v>
      </c>
      <c r="H246" s="4">
        <v>1999</v>
      </c>
      <c r="I246" s="4" t="s">
        <v>33</v>
      </c>
      <c r="J246" s="4" t="s">
        <v>54</v>
      </c>
      <c r="K246" s="29">
        <v>34</v>
      </c>
      <c r="L246" s="4" t="s">
        <v>34</v>
      </c>
      <c r="M246" s="4" t="s">
        <v>35</v>
      </c>
      <c r="N246" s="4">
        <v>2003</v>
      </c>
      <c r="O246" s="4">
        <v>127711</v>
      </c>
      <c r="P246" s="15" t="str">
        <f t="shared" si="5"/>
        <v>1999-1-NA</v>
      </c>
    </row>
    <row r="247" spans="1:16">
      <c r="G247" s="4" t="s">
        <v>32</v>
      </c>
      <c r="H247" s="4">
        <v>1999</v>
      </c>
      <c r="I247" s="4" t="s">
        <v>33</v>
      </c>
      <c r="J247" s="4" t="s">
        <v>54</v>
      </c>
      <c r="K247" s="29">
        <v>35</v>
      </c>
      <c r="L247" s="4" t="s">
        <v>34</v>
      </c>
      <c r="M247" s="4" t="s">
        <v>35</v>
      </c>
      <c r="N247" s="4">
        <v>2003</v>
      </c>
      <c r="O247" s="4">
        <v>198702</v>
      </c>
      <c r="P247" s="15" t="str">
        <f t="shared" si="5"/>
        <v>1999-1-NA</v>
      </c>
    </row>
    <row r="248" spans="1:16">
      <c r="G248" s="4" t="s">
        <v>32</v>
      </c>
      <c r="H248" s="4">
        <v>1999</v>
      </c>
      <c r="I248" s="4" t="s">
        <v>33</v>
      </c>
      <c r="J248" s="4" t="s">
        <v>54</v>
      </c>
      <c r="K248" s="29" t="s">
        <v>44</v>
      </c>
      <c r="L248" s="4" t="s">
        <v>34</v>
      </c>
      <c r="M248" s="4" t="s">
        <v>35</v>
      </c>
      <c r="N248" s="4">
        <v>2009</v>
      </c>
      <c r="O248" s="4">
        <v>695263</v>
      </c>
      <c r="P248" s="15" t="str">
        <f t="shared" si="5"/>
        <v>1999-1-8</v>
      </c>
    </row>
    <row r="249" spans="1:16">
      <c r="G249" s="4" t="s">
        <v>32</v>
      </c>
      <c r="H249" s="4">
        <v>1999</v>
      </c>
      <c r="I249" s="4" t="s">
        <v>33</v>
      </c>
      <c r="J249" s="4" t="s">
        <v>54</v>
      </c>
      <c r="K249" s="29">
        <v>36</v>
      </c>
      <c r="L249" s="4" t="s">
        <v>34</v>
      </c>
      <c r="M249" s="4" t="s">
        <v>35</v>
      </c>
      <c r="N249" s="4">
        <v>2003</v>
      </c>
      <c r="O249" s="4">
        <v>137267</v>
      </c>
      <c r="P249" s="15" t="str">
        <f t="shared" si="5"/>
        <v>1999-1-NA</v>
      </c>
    </row>
    <row r="250" spans="1:16">
      <c r="G250" s="4" t="s">
        <v>32</v>
      </c>
      <c r="H250" s="4">
        <v>1999</v>
      </c>
      <c r="I250" s="4" t="s">
        <v>33</v>
      </c>
      <c r="J250" s="4" t="s">
        <v>54</v>
      </c>
      <c r="K250" s="29">
        <v>37</v>
      </c>
      <c r="L250" s="4" t="s">
        <v>34</v>
      </c>
      <c r="M250" s="4" t="s">
        <v>35</v>
      </c>
      <c r="N250" s="4">
        <v>2003</v>
      </c>
      <c r="O250" s="4">
        <v>116444</v>
      </c>
      <c r="P250" s="15" t="str">
        <f t="shared" si="5"/>
        <v>1999-1-NA</v>
      </c>
    </row>
    <row r="251" spans="1:16">
      <c r="G251" s="4" t="s">
        <v>32</v>
      </c>
      <c r="H251" s="4">
        <v>1999</v>
      </c>
      <c r="I251" s="4" t="s">
        <v>33</v>
      </c>
      <c r="J251" s="4" t="s">
        <v>54</v>
      </c>
      <c r="K251" s="29">
        <v>38</v>
      </c>
      <c r="L251" s="4" t="s">
        <v>34</v>
      </c>
      <c r="M251" s="4" t="s">
        <v>35</v>
      </c>
      <c r="N251" s="4">
        <v>2003</v>
      </c>
      <c r="O251" s="4">
        <v>127760</v>
      </c>
      <c r="P251" s="15" t="str">
        <f t="shared" si="5"/>
        <v>1999-1-NA</v>
      </c>
    </row>
    <row r="252" spans="1:16">
      <c r="G252" s="4" t="s">
        <v>32</v>
      </c>
      <c r="H252" s="4">
        <v>1999</v>
      </c>
      <c r="I252" s="4" t="s">
        <v>33</v>
      </c>
      <c r="J252" s="4" t="s">
        <v>54</v>
      </c>
      <c r="K252" s="29">
        <v>39</v>
      </c>
      <c r="L252" s="4" t="s">
        <v>34</v>
      </c>
      <c r="M252" s="4" t="s">
        <v>35</v>
      </c>
      <c r="N252" s="4">
        <v>2003</v>
      </c>
      <c r="O252" s="4">
        <v>115090</v>
      </c>
      <c r="P252" s="15" t="str">
        <f t="shared" si="5"/>
        <v>1999-1-NA</v>
      </c>
    </row>
    <row r="253" spans="1:16">
      <c r="G253" s="4" t="s">
        <v>32</v>
      </c>
      <c r="H253" s="4">
        <v>1999</v>
      </c>
      <c r="I253" s="4" t="s">
        <v>33</v>
      </c>
      <c r="J253" s="4" t="s">
        <v>54</v>
      </c>
      <c r="K253" s="29">
        <v>40</v>
      </c>
      <c r="L253" s="4" t="s">
        <v>34</v>
      </c>
      <c r="M253" s="4" t="s">
        <v>35</v>
      </c>
      <c r="N253" s="4">
        <v>2003</v>
      </c>
      <c r="O253" s="4">
        <v>183275</v>
      </c>
      <c r="P253" s="15" t="str">
        <f t="shared" si="5"/>
        <v>1999-1-NA</v>
      </c>
    </row>
    <row r="254" spans="1:16">
      <c r="G254" s="4" t="s">
        <v>32</v>
      </c>
      <c r="H254" s="4">
        <v>1999</v>
      </c>
      <c r="I254" s="4" t="s">
        <v>33</v>
      </c>
      <c r="J254" s="4" t="s">
        <v>54</v>
      </c>
      <c r="K254" s="29" t="s">
        <v>45</v>
      </c>
      <c r="L254" s="4" t="s">
        <v>34</v>
      </c>
      <c r="M254" s="4" t="s">
        <v>35</v>
      </c>
      <c r="N254" s="4">
        <v>2009</v>
      </c>
      <c r="O254" s="4">
        <v>516502</v>
      </c>
      <c r="P254" s="15" t="str">
        <f t="shared" si="5"/>
        <v>1999-1-9</v>
      </c>
    </row>
    <row r="255" spans="1:16">
      <c r="G255" s="4" t="s">
        <v>32</v>
      </c>
      <c r="H255" s="4">
        <v>1999</v>
      </c>
      <c r="I255" s="4" t="s">
        <v>33</v>
      </c>
      <c r="J255" s="4" t="s">
        <v>54</v>
      </c>
      <c r="K255" s="29">
        <v>41</v>
      </c>
      <c r="L255" s="4" t="s">
        <v>34</v>
      </c>
      <c r="M255" s="4" t="s">
        <v>35</v>
      </c>
      <c r="N255" s="4">
        <v>2003</v>
      </c>
      <c r="O255" s="4">
        <v>87980</v>
      </c>
      <c r="P255" s="15" t="str">
        <f t="shared" si="5"/>
        <v>1999-1-NA</v>
      </c>
    </row>
    <row r="256" spans="1:16">
      <c r="G256" s="4" t="s">
        <v>32</v>
      </c>
      <c r="H256" s="4">
        <v>1999</v>
      </c>
      <c r="I256" s="4" t="s">
        <v>33</v>
      </c>
      <c r="J256" s="4" t="s">
        <v>54</v>
      </c>
      <c r="K256" s="29">
        <v>42</v>
      </c>
      <c r="L256" s="4" t="s">
        <v>34</v>
      </c>
      <c r="M256" s="4" t="s">
        <v>35</v>
      </c>
      <c r="N256" s="4">
        <v>2003</v>
      </c>
      <c r="O256" s="4">
        <v>103341</v>
      </c>
      <c r="P256" s="15" t="str">
        <f t="shared" si="5"/>
        <v>1999-1-NA</v>
      </c>
    </row>
    <row r="257" spans="7:16">
      <c r="G257" s="4" t="s">
        <v>32</v>
      </c>
      <c r="H257" s="4">
        <v>1999</v>
      </c>
      <c r="I257" s="4" t="s">
        <v>33</v>
      </c>
      <c r="J257" s="4" t="s">
        <v>54</v>
      </c>
      <c r="K257" s="29">
        <v>43</v>
      </c>
      <c r="L257" s="4" t="s">
        <v>34</v>
      </c>
      <c r="M257" s="4" t="s">
        <v>35</v>
      </c>
      <c r="N257" s="4">
        <v>2003</v>
      </c>
      <c r="O257" s="4">
        <v>79361</v>
      </c>
      <c r="P257" s="15" t="str">
        <f t="shared" si="5"/>
        <v>1999-1-NA</v>
      </c>
    </row>
    <row r="258" spans="7:16">
      <c r="G258" s="4" t="s">
        <v>32</v>
      </c>
      <c r="H258" s="4">
        <v>1999</v>
      </c>
      <c r="I258" s="4" t="s">
        <v>33</v>
      </c>
      <c r="J258" s="4" t="s">
        <v>54</v>
      </c>
      <c r="K258" s="29">
        <v>44</v>
      </c>
      <c r="L258" s="4" t="s">
        <v>34</v>
      </c>
      <c r="M258" s="4" t="s">
        <v>35</v>
      </c>
      <c r="N258" s="4">
        <v>2003</v>
      </c>
      <c r="O258" s="4">
        <v>62545</v>
      </c>
      <c r="P258" s="15" t="str">
        <f t="shared" si="5"/>
        <v>1999-1-NA</v>
      </c>
    </row>
    <row r="259" spans="7:16">
      <c r="G259" s="4" t="s">
        <v>32</v>
      </c>
      <c r="H259" s="4">
        <v>1999</v>
      </c>
      <c r="I259" s="4" t="s">
        <v>33</v>
      </c>
      <c r="J259" s="4" t="s">
        <v>54</v>
      </c>
      <c r="K259" s="29">
        <v>45</v>
      </c>
      <c r="L259" s="4" t="s">
        <v>34</v>
      </c>
      <c r="M259" s="4" t="s">
        <v>35</v>
      </c>
      <c r="N259" s="4">
        <v>2003</v>
      </c>
      <c r="O259" s="4">
        <v>127990</v>
      </c>
      <c r="P259" s="15" t="str">
        <f t="shared" si="5"/>
        <v>1999-1-NA</v>
      </c>
    </row>
    <row r="260" spans="7:16">
      <c r="G260" s="4" t="s">
        <v>32</v>
      </c>
      <c r="H260" s="4">
        <v>1999</v>
      </c>
      <c r="I260" s="4" t="s">
        <v>33</v>
      </c>
      <c r="J260" s="4" t="s">
        <v>54</v>
      </c>
      <c r="K260" s="29" t="s">
        <v>46</v>
      </c>
      <c r="L260" s="4" t="s">
        <v>34</v>
      </c>
      <c r="M260" s="4" t="s">
        <v>35</v>
      </c>
      <c r="N260" s="4">
        <v>2009</v>
      </c>
      <c r="O260" s="4">
        <v>419841</v>
      </c>
      <c r="P260" s="15" t="str">
        <f t="shared" si="5"/>
        <v>1999-1-10</v>
      </c>
    </row>
    <row r="261" spans="7:16">
      <c r="G261" s="4" t="s">
        <v>32</v>
      </c>
      <c r="H261" s="4">
        <v>1999</v>
      </c>
      <c r="I261" s="4" t="s">
        <v>33</v>
      </c>
      <c r="J261" s="4" t="s">
        <v>54</v>
      </c>
      <c r="K261" s="29">
        <v>46</v>
      </c>
      <c r="L261" s="4" t="s">
        <v>34</v>
      </c>
      <c r="M261" s="4" t="s">
        <v>35</v>
      </c>
      <c r="N261" s="4">
        <v>2003</v>
      </c>
      <c r="O261" s="4">
        <v>67413</v>
      </c>
      <c r="P261" s="15" t="str">
        <f t="shared" ref="P261:P324" si="6">H261 &amp;"-"&amp; IF(J261="Male",1,0) &amp;"-"&amp; IFERROR(INDEX($S$4:$S$16,MATCH(K261,$R$4:$R$16,0)),"NA")</f>
        <v>1999-1-NA</v>
      </c>
    </row>
    <row r="262" spans="7:16">
      <c r="G262" s="4" t="s">
        <v>32</v>
      </c>
      <c r="H262" s="4">
        <v>1999</v>
      </c>
      <c r="I262" s="4" t="s">
        <v>33</v>
      </c>
      <c r="J262" s="4" t="s">
        <v>54</v>
      </c>
      <c r="K262" s="29">
        <v>47</v>
      </c>
      <c r="L262" s="4" t="s">
        <v>34</v>
      </c>
      <c r="M262" s="4" t="s">
        <v>35</v>
      </c>
      <c r="N262" s="4">
        <v>2003</v>
      </c>
      <c r="O262" s="4">
        <v>88377</v>
      </c>
      <c r="P262" s="15" t="str">
        <f t="shared" si="6"/>
        <v>1999-1-NA</v>
      </c>
    </row>
    <row r="263" spans="7:16">
      <c r="G263" s="4" t="s">
        <v>32</v>
      </c>
      <c r="H263" s="4">
        <v>1999</v>
      </c>
      <c r="I263" s="4" t="s">
        <v>33</v>
      </c>
      <c r="J263" s="4" t="s">
        <v>54</v>
      </c>
      <c r="K263" s="29">
        <v>48</v>
      </c>
      <c r="L263" s="4" t="s">
        <v>34</v>
      </c>
      <c r="M263" s="4" t="s">
        <v>35</v>
      </c>
      <c r="N263" s="4">
        <v>2003</v>
      </c>
      <c r="O263" s="4">
        <v>66244</v>
      </c>
      <c r="P263" s="15" t="str">
        <f t="shared" si="6"/>
        <v>1999-1-NA</v>
      </c>
    </row>
    <row r="264" spans="7:16">
      <c r="G264" s="4" t="s">
        <v>32</v>
      </c>
      <c r="H264" s="4">
        <v>1999</v>
      </c>
      <c r="I264" s="4" t="s">
        <v>33</v>
      </c>
      <c r="J264" s="4" t="s">
        <v>54</v>
      </c>
      <c r="K264" s="29">
        <v>49</v>
      </c>
      <c r="L264" s="4" t="s">
        <v>34</v>
      </c>
      <c r="M264" s="4" t="s">
        <v>35</v>
      </c>
      <c r="N264" s="4">
        <v>2003</v>
      </c>
      <c r="O264" s="4">
        <v>69817</v>
      </c>
      <c r="P264" s="15" t="str">
        <f t="shared" si="6"/>
        <v>1999-1-NA</v>
      </c>
    </row>
    <row r="265" spans="7:16">
      <c r="G265" s="4" t="s">
        <v>32</v>
      </c>
      <c r="H265" s="4">
        <v>1999</v>
      </c>
      <c r="I265" s="4" t="s">
        <v>33</v>
      </c>
      <c r="J265" s="4" t="s">
        <v>54</v>
      </c>
      <c r="K265" s="29">
        <v>50</v>
      </c>
      <c r="L265" s="4" t="s">
        <v>34</v>
      </c>
      <c r="M265" s="4" t="s">
        <v>35</v>
      </c>
      <c r="N265" s="4">
        <v>2003</v>
      </c>
      <c r="O265" s="4">
        <v>123091</v>
      </c>
      <c r="P265" s="15" t="str">
        <f t="shared" si="6"/>
        <v>1999-1-NA</v>
      </c>
    </row>
    <row r="266" spans="7:16">
      <c r="G266" s="4" t="s">
        <v>32</v>
      </c>
      <c r="H266" s="4">
        <v>1999</v>
      </c>
      <c r="I266" s="4" t="s">
        <v>33</v>
      </c>
      <c r="J266" s="4" t="s">
        <v>54</v>
      </c>
      <c r="K266" s="29" t="s">
        <v>47</v>
      </c>
      <c r="L266" s="4" t="s">
        <v>34</v>
      </c>
      <c r="M266" s="4" t="s">
        <v>35</v>
      </c>
      <c r="N266" s="4">
        <v>2009</v>
      </c>
      <c r="O266" s="4">
        <v>344639</v>
      </c>
      <c r="P266" s="15" t="str">
        <f t="shared" si="6"/>
        <v>1999-1-11</v>
      </c>
    </row>
    <row r="267" spans="7:16">
      <c r="G267" s="4" t="s">
        <v>32</v>
      </c>
      <c r="H267" s="4">
        <v>1999</v>
      </c>
      <c r="I267" s="4" t="s">
        <v>33</v>
      </c>
      <c r="J267" s="4" t="s">
        <v>54</v>
      </c>
      <c r="K267" s="29">
        <v>51</v>
      </c>
      <c r="L267" s="4" t="s">
        <v>34</v>
      </c>
      <c r="M267" s="4" t="s">
        <v>35</v>
      </c>
      <c r="N267" s="4">
        <v>2003</v>
      </c>
      <c r="O267" s="4">
        <v>58507</v>
      </c>
      <c r="P267" s="15" t="str">
        <f t="shared" si="6"/>
        <v>1999-1-NA</v>
      </c>
    </row>
    <row r="268" spans="7:16">
      <c r="G268" s="4" t="s">
        <v>32</v>
      </c>
      <c r="H268" s="4">
        <v>1999</v>
      </c>
      <c r="I268" s="4" t="s">
        <v>33</v>
      </c>
      <c r="J268" s="4" t="s">
        <v>54</v>
      </c>
      <c r="K268" s="29">
        <v>52</v>
      </c>
      <c r="L268" s="4" t="s">
        <v>34</v>
      </c>
      <c r="M268" s="4" t="s">
        <v>35</v>
      </c>
      <c r="N268" s="4">
        <v>2003</v>
      </c>
      <c r="O268" s="4">
        <v>64286</v>
      </c>
      <c r="P268" s="15" t="str">
        <f t="shared" si="6"/>
        <v>1999-1-NA</v>
      </c>
    </row>
    <row r="269" spans="7:16">
      <c r="G269" s="4" t="s">
        <v>32</v>
      </c>
      <c r="H269" s="4">
        <v>1999</v>
      </c>
      <c r="I269" s="4" t="s">
        <v>33</v>
      </c>
      <c r="J269" s="4" t="s">
        <v>54</v>
      </c>
      <c r="K269" s="29">
        <v>53</v>
      </c>
      <c r="L269" s="4" t="s">
        <v>34</v>
      </c>
      <c r="M269" s="4" t="s">
        <v>35</v>
      </c>
      <c r="N269" s="4">
        <v>2003</v>
      </c>
      <c r="O269" s="4">
        <v>48835</v>
      </c>
      <c r="P269" s="15" t="str">
        <f t="shared" si="6"/>
        <v>1999-1-NA</v>
      </c>
    </row>
    <row r="270" spans="7:16">
      <c r="G270" s="4" t="s">
        <v>32</v>
      </c>
      <c r="H270" s="4">
        <v>1999</v>
      </c>
      <c r="I270" s="4" t="s">
        <v>33</v>
      </c>
      <c r="J270" s="4" t="s">
        <v>54</v>
      </c>
      <c r="K270" s="29">
        <v>54</v>
      </c>
      <c r="L270" s="4" t="s">
        <v>34</v>
      </c>
      <c r="M270" s="4" t="s">
        <v>35</v>
      </c>
      <c r="N270" s="4">
        <v>2003</v>
      </c>
      <c r="O270" s="4">
        <v>49920</v>
      </c>
      <c r="P270" s="15" t="str">
        <f t="shared" si="6"/>
        <v>1999-1-NA</v>
      </c>
    </row>
    <row r="271" spans="7:16">
      <c r="G271" s="4" t="s">
        <v>32</v>
      </c>
      <c r="H271" s="4">
        <v>1999</v>
      </c>
      <c r="I271" s="4" t="s">
        <v>33</v>
      </c>
      <c r="J271" s="4" t="s">
        <v>54</v>
      </c>
      <c r="K271" s="29">
        <v>55</v>
      </c>
      <c r="L271" s="4" t="s">
        <v>34</v>
      </c>
      <c r="M271" s="4" t="s">
        <v>35</v>
      </c>
      <c r="N271" s="4">
        <v>2003</v>
      </c>
      <c r="O271" s="4">
        <v>63513</v>
      </c>
      <c r="P271" s="15" t="str">
        <f t="shared" si="6"/>
        <v>1999-1-NA</v>
      </c>
    </row>
    <row r="272" spans="7:16">
      <c r="G272" s="4" t="s">
        <v>32</v>
      </c>
      <c r="H272" s="4">
        <v>1999</v>
      </c>
      <c r="I272" s="4" t="s">
        <v>33</v>
      </c>
      <c r="J272" s="4" t="s">
        <v>54</v>
      </c>
      <c r="K272" s="29" t="s">
        <v>48</v>
      </c>
      <c r="L272" s="4" t="s">
        <v>34</v>
      </c>
      <c r="M272" s="4" t="s">
        <v>35</v>
      </c>
      <c r="N272" s="4">
        <v>2009</v>
      </c>
      <c r="O272" s="4">
        <v>223691</v>
      </c>
      <c r="P272" s="15" t="str">
        <f t="shared" si="6"/>
        <v>1999-1-12</v>
      </c>
    </row>
    <row r="273" spans="7:16">
      <c r="G273" s="4" t="s">
        <v>32</v>
      </c>
      <c r="H273" s="4">
        <v>1999</v>
      </c>
      <c r="I273" s="4" t="s">
        <v>33</v>
      </c>
      <c r="J273" s="4" t="s">
        <v>54</v>
      </c>
      <c r="K273" s="29">
        <v>56</v>
      </c>
      <c r="L273" s="4" t="s">
        <v>34</v>
      </c>
      <c r="M273" s="4" t="s">
        <v>35</v>
      </c>
      <c r="N273" s="4">
        <v>2003</v>
      </c>
      <c r="O273" s="4">
        <v>47652</v>
      </c>
      <c r="P273" s="15" t="str">
        <f t="shared" si="6"/>
        <v>1999-1-NA</v>
      </c>
    </row>
    <row r="274" spans="7:16">
      <c r="G274" s="4" t="s">
        <v>32</v>
      </c>
      <c r="H274" s="4">
        <v>1999</v>
      </c>
      <c r="I274" s="4" t="s">
        <v>33</v>
      </c>
      <c r="J274" s="4" t="s">
        <v>54</v>
      </c>
      <c r="K274" s="29">
        <v>57</v>
      </c>
      <c r="L274" s="4" t="s">
        <v>34</v>
      </c>
      <c r="M274" s="4" t="s">
        <v>35</v>
      </c>
      <c r="N274" s="4">
        <v>2003</v>
      </c>
      <c r="O274" s="4">
        <v>44028</v>
      </c>
      <c r="P274" s="15" t="str">
        <f t="shared" si="6"/>
        <v>1999-1-NA</v>
      </c>
    </row>
    <row r="275" spans="7:16">
      <c r="G275" s="4" t="s">
        <v>32</v>
      </c>
      <c r="H275" s="4">
        <v>1999</v>
      </c>
      <c r="I275" s="4" t="s">
        <v>33</v>
      </c>
      <c r="J275" s="4" t="s">
        <v>54</v>
      </c>
      <c r="K275" s="29">
        <v>58</v>
      </c>
      <c r="L275" s="4" t="s">
        <v>34</v>
      </c>
      <c r="M275" s="4" t="s">
        <v>35</v>
      </c>
      <c r="N275" s="4">
        <v>2003</v>
      </c>
      <c r="O275" s="4">
        <v>34557</v>
      </c>
      <c r="P275" s="15" t="str">
        <f t="shared" si="6"/>
        <v>1999-1-NA</v>
      </c>
    </row>
    <row r="276" spans="7:16">
      <c r="G276" s="4" t="s">
        <v>32</v>
      </c>
      <c r="H276" s="4">
        <v>1999</v>
      </c>
      <c r="I276" s="4" t="s">
        <v>33</v>
      </c>
      <c r="J276" s="4" t="s">
        <v>54</v>
      </c>
      <c r="K276" s="29">
        <v>59</v>
      </c>
      <c r="L276" s="4" t="s">
        <v>34</v>
      </c>
      <c r="M276" s="4" t="s">
        <v>35</v>
      </c>
      <c r="N276" s="4">
        <v>2003</v>
      </c>
      <c r="O276" s="4">
        <v>33941</v>
      </c>
      <c r="P276" s="15" t="str">
        <f t="shared" si="6"/>
        <v>1999-1-NA</v>
      </c>
    </row>
    <row r="277" spans="7:16">
      <c r="G277" s="4" t="s">
        <v>32</v>
      </c>
      <c r="H277" s="4">
        <v>1999</v>
      </c>
      <c r="I277" s="4" t="s">
        <v>33</v>
      </c>
      <c r="J277" s="4" t="s">
        <v>54</v>
      </c>
      <c r="K277" s="29">
        <v>60</v>
      </c>
      <c r="L277" s="4" t="s">
        <v>34</v>
      </c>
      <c r="M277" s="4" t="s">
        <v>35</v>
      </c>
      <c r="N277" s="4">
        <v>2003</v>
      </c>
      <c r="O277" s="4">
        <v>75974</v>
      </c>
      <c r="P277" s="15" t="str">
        <f t="shared" si="6"/>
        <v>1999-1-NA</v>
      </c>
    </row>
    <row r="278" spans="7:16">
      <c r="G278" s="4" t="s">
        <v>32</v>
      </c>
      <c r="H278" s="4">
        <v>1999</v>
      </c>
      <c r="I278" s="4" t="s">
        <v>33</v>
      </c>
      <c r="J278" s="4" t="s">
        <v>54</v>
      </c>
      <c r="K278" s="29" t="s">
        <v>49</v>
      </c>
      <c r="L278" s="4" t="s">
        <v>34</v>
      </c>
      <c r="M278" s="4" t="s">
        <v>35</v>
      </c>
      <c r="N278" s="4">
        <v>2009</v>
      </c>
      <c r="O278" s="4">
        <v>194513</v>
      </c>
      <c r="P278" s="15" t="str">
        <f t="shared" si="6"/>
        <v>1999-1-NA</v>
      </c>
    </row>
    <row r="279" spans="7:16">
      <c r="G279" s="4" t="s">
        <v>32</v>
      </c>
      <c r="H279" s="4">
        <v>1999</v>
      </c>
      <c r="I279" s="4" t="s">
        <v>33</v>
      </c>
      <c r="J279" s="4" t="s">
        <v>54</v>
      </c>
      <c r="K279" s="29">
        <v>61</v>
      </c>
      <c r="L279" s="4" t="s">
        <v>34</v>
      </c>
      <c r="M279" s="4" t="s">
        <v>35</v>
      </c>
      <c r="N279" s="4">
        <v>2003</v>
      </c>
      <c r="O279" s="4">
        <v>26504</v>
      </c>
      <c r="P279" s="15" t="str">
        <f t="shared" si="6"/>
        <v>1999-1-NA</v>
      </c>
    </row>
    <row r="280" spans="7:16">
      <c r="G280" s="4" t="s">
        <v>32</v>
      </c>
      <c r="H280" s="4">
        <v>1999</v>
      </c>
      <c r="I280" s="4" t="s">
        <v>33</v>
      </c>
      <c r="J280" s="4" t="s">
        <v>54</v>
      </c>
      <c r="K280" s="29">
        <v>62</v>
      </c>
      <c r="L280" s="4" t="s">
        <v>34</v>
      </c>
      <c r="M280" s="4" t="s">
        <v>35</v>
      </c>
      <c r="N280" s="4">
        <v>2003</v>
      </c>
      <c r="O280" s="4">
        <v>31558</v>
      </c>
      <c r="P280" s="15" t="str">
        <f t="shared" si="6"/>
        <v>1999-1-NA</v>
      </c>
    </row>
    <row r="281" spans="7:16">
      <c r="G281" s="4" t="s">
        <v>32</v>
      </c>
      <c r="H281" s="4">
        <v>1999</v>
      </c>
      <c r="I281" s="4" t="s">
        <v>33</v>
      </c>
      <c r="J281" s="4" t="s">
        <v>54</v>
      </c>
      <c r="K281" s="29">
        <v>63</v>
      </c>
      <c r="L281" s="4" t="s">
        <v>34</v>
      </c>
      <c r="M281" s="4" t="s">
        <v>35</v>
      </c>
      <c r="N281" s="4">
        <v>2003</v>
      </c>
      <c r="O281" s="4">
        <v>32760</v>
      </c>
      <c r="P281" s="15" t="str">
        <f t="shared" si="6"/>
        <v>1999-1-NA</v>
      </c>
    </row>
    <row r="282" spans="7:16">
      <c r="G282" s="4" t="s">
        <v>32</v>
      </c>
      <c r="H282" s="4">
        <v>1999</v>
      </c>
      <c r="I282" s="4" t="s">
        <v>33</v>
      </c>
      <c r="J282" s="4" t="s">
        <v>54</v>
      </c>
      <c r="K282" s="29">
        <v>64</v>
      </c>
      <c r="L282" s="4" t="s">
        <v>34</v>
      </c>
      <c r="M282" s="4" t="s">
        <v>35</v>
      </c>
      <c r="N282" s="4">
        <v>2003</v>
      </c>
      <c r="O282" s="4">
        <v>27717</v>
      </c>
      <c r="P282" s="15" t="str">
        <f t="shared" si="6"/>
        <v>1999-1-NA</v>
      </c>
    </row>
    <row r="283" spans="7:16">
      <c r="G283" s="4" t="s">
        <v>32</v>
      </c>
      <c r="H283" s="4">
        <v>1999</v>
      </c>
      <c r="I283" s="4" t="s">
        <v>33</v>
      </c>
      <c r="J283" s="4" t="s">
        <v>54</v>
      </c>
      <c r="K283" s="29">
        <v>65</v>
      </c>
      <c r="L283" s="4" t="s">
        <v>34</v>
      </c>
      <c r="M283" s="4" t="s">
        <v>35</v>
      </c>
      <c r="N283" s="4">
        <v>2003</v>
      </c>
      <c r="O283" s="4">
        <v>41508</v>
      </c>
      <c r="P283" s="15" t="str">
        <f t="shared" si="6"/>
        <v>1999-1-NA</v>
      </c>
    </row>
    <row r="284" spans="7:16">
      <c r="G284" s="4" t="s">
        <v>32</v>
      </c>
      <c r="H284" s="4">
        <v>1999</v>
      </c>
      <c r="I284" s="4" t="s">
        <v>33</v>
      </c>
      <c r="J284" s="4" t="s">
        <v>54</v>
      </c>
      <c r="K284" s="29" t="s">
        <v>50</v>
      </c>
      <c r="L284" s="4" t="s">
        <v>34</v>
      </c>
      <c r="M284" s="4" t="s">
        <v>35</v>
      </c>
      <c r="N284" s="4">
        <v>2009</v>
      </c>
      <c r="O284" s="4">
        <v>140969</v>
      </c>
      <c r="P284" s="15" t="str">
        <f t="shared" si="6"/>
        <v>1999-1-NA</v>
      </c>
    </row>
    <row r="285" spans="7:16">
      <c r="G285" s="4" t="s">
        <v>32</v>
      </c>
      <c r="H285" s="4">
        <v>1999</v>
      </c>
      <c r="I285" s="4" t="s">
        <v>33</v>
      </c>
      <c r="J285" s="4" t="s">
        <v>54</v>
      </c>
      <c r="K285" s="29">
        <v>66</v>
      </c>
      <c r="L285" s="4" t="s">
        <v>34</v>
      </c>
      <c r="M285" s="4" t="s">
        <v>35</v>
      </c>
      <c r="N285" s="4">
        <v>2003</v>
      </c>
      <c r="O285" s="4">
        <v>22957</v>
      </c>
      <c r="P285" s="15" t="str">
        <f t="shared" si="6"/>
        <v>1999-1-NA</v>
      </c>
    </row>
    <row r="286" spans="7:16">
      <c r="G286" s="4" t="s">
        <v>32</v>
      </c>
      <c r="H286" s="4">
        <v>1999</v>
      </c>
      <c r="I286" s="4" t="s">
        <v>33</v>
      </c>
      <c r="J286" s="4" t="s">
        <v>54</v>
      </c>
      <c r="K286" s="29">
        <v>67</v>
      </c>
      <c r="L286" s="4" t="s">
        <v>34</v>
      </c>
      <c r="M286" s="4" t="s">
        <v>35</v>
      </c>
      <c r="N286" s="4">
        <v>2003</v>
      </c>
      <c r="O286" s="4">
        <v>28548</v>
      </c>
      <c r="P286" s="15" t="str">
        <f t="shared" si="6"/>
        <v>1999-1-NA</v>
      </c>
    </row>
    <row r="287" spans="7:16">
      <c r="G287" s="4" t="s">
        <v>32</v>
      </c>
      <c r="H287" s="4">
        <v>1999</v>
      </c>
      <c r="I287" s="4" t="s">
        <v>33</v>
      </c>
      <c r="J287" s="4" t="s">
        <v>54</v>
      </c>
      <c r="K287" s="29">
        <v>68</v>
      </c>
      <c r="L287" s="4" t="s">
        <v>34</v>
      </c>
      <c r="M287" s="4" t="s">
        <v>35</v>
      </c>
      <c r="N287" s="4">
        <v>2003</v>
      </c>
      <c r="O287" s="4">
        <v>23314</v>
      </c>
      <c r="P287" s="15" t="str">
        <f t="shared" si="6"/>
        <v>1999-1-NA</v>
      </c>
    </row>
    <row r="288" spans="7:16">
      <c r="G288" s="4" t="s">
        <v>32</v>
      </c>
      <c r="H288" s="4">
        <v>1999</v>
      </c>
      <c r="I288" s="4" t="s">
        <v>33</v>
      </c>
      <c r="J288" s="4" t="s">
        <v>54</v>
      </c>
      <c r="K288" s="29">
        <v>69</v>
      </c>
      <c r="L288" s="4" t="s">
        <v>34</v>
      </c>
      <c r="M288" s="4" t="s">
        <v>35</v>
      </c>
      <c r="N288" s="4">
        <v>2003</v>
      </c>
      <c r="O288" s="4">
        <v>24642</v>
      </c>
      <c r="P288" s="15" t="str">
        <f t="shared" si="6"/>
        <v>1999-1-NA</v>
      </c>
    </row>
    <row r="289" spans="7:16">
      <c r="G289" s="4" t="s">
        <v>32</v>
      </c>
      <c r="H289" s="4">
        <v>1999</v>
      </c>
      <c r="I289" s="4" t="s">
        <v>33</v>
      </c>
      <c r="J289" s="4" t="s">
        <v>54</v>
      </c>
      <c r="K289" s="29">
        <v>70</v>
      </c>
      <c r="L289" s="4" t="s">
        <v>34</v>
      </c>
      <c r="M289" s="4" t="s">
        <v>35</v>
      </c>
      <c r="N289" s="4">
        <v>2003</v>
      </c>
      <c r="O289" s="4">
        <v>46801</v>
      </c>
      <c r="P289" s="15" t="str">
        <f t="shared" si="6"/>
        <v>1999-1-NA</v>
      </c>
    </row>
    <row r="290" spans="7:16">
      <c r="G290" s="4" t="s">
        <v>32</v>
      </c>
      <c r="H290" s="4">
        <v>1999</v>
      </c>
      <c r="I290" s="4" t="s">
        <v>33</v>
      </c>
      <c r="J290" s="4" t="s">
        <v>54</v>
      </c>
      <c r="K290" s="29" t="s">
        <v>51</v>
      </c>
      <c r="L290" s="4" t="s">
        <v>34</v>
      </c>
      <c r="M290" s="4" t="s">
        <v>35</v>
      </c>
      <c r="N290" s="4">
        <v>2009</v>
      </c>
      <c r="O290" s="4">
        <v>118601</v>
      </c>
      <c r="P290" s="15" t="str">
        <f t="shared" si="6"/>
        <v>1999-1-NA</v>
      </c>
    </row>
    <row r="291" spans="7:16">
      <c r="G291" s="4" t="s">
        <v>32</v>
      </c>
      <c r="H291" s="4">
        <v>1999</v>
      </c>
      <c r="I291" s="4" t="s">
        <v>33</v>
      </c>
      <c r="J291" s="4" t="s">
        <v>54</v>
      </c>
      <c r="K291" s="29">
        <v>71</v>
      </c>
      <c r="L291" s="4" t="s">
        <v>34</v>
      </c>
      <c r="M291" s="4" t="s">
        <v>35</v>
      </c>
      <c r="N291" s="4">
        <v>2003</v>
      </c>
      <c r="O291" s="4">
        <v>21747</v>
      </c>
      <c r="P291" s="15" t="str">
        <f t="shared" si="6"/>
        <v>1999-1-NA</v>
      </c>
    </row>
    <row r="292" spans="7:16">
      <c r="G292" s="4" t="s">
        <v>32</v>
      </c>
      <c r="H292" s="4">
        <v>1999</v>
      </c>
      <c r="I292" s="4" t="s">
        <v>33</v>
      </c>
      <c r="J292" s="4" t="s">
        <v>54</v>
      </c>
      <c r="K292" s="29">
        <v>72</v>
      </c>
      <c r="L292" s="4" t="s">
        <v>34</v>
      </c>
      <c r="M292" s="4" t="s">
        <v>35</v>
      </c>
      <c r="N292" s="4">
        <v>2003</v>
      </c>
      <c r="O292" s="4">
        <v>19963</v>
      </c>
      <c r="P292" s="15" t="str">
        <f t="shared" si="6"/>
        <v>1999-1-NA</v>
      </c>
    </row>
    <row r="293" spans="7:16">
      <c r="G293" s="4" t="s">
        <v>32</v>
      </c>
      <c r="H293" s="4">
        <v>1999</v>
      </c>
      <c r="I293" s="4" t="s">
        <v>33</v>
      </c>
      <c r="J293" s="4" t="s">
        <v>54</v>
      </c>
      <c r="K293" s="29">
        <v>73</v>
      </c>
      <c r="L293" s="4" t="s">
        <v>34</v>
      </c>
      <c r="M293" s="4" t="s">
        <v>35</v>
      </c>
      <c r="N293" s="4">
        <v>2003</v>
      </c>
      <c r="O293" s="4">
        <v>15340</v>
      </c>
      <c r="P293" s="15" t="str">
        <f t="shared" si="6"/>
        <v>1999-1-NA</v>
      </c>
    </row>
    <row r="294" spans="7:16">
      <c r="G294" s="4" t="s">
        <v>32</v>
      </c>
      <c r="H294" s="4">
        <v>1999</v>
      </c>
      <c r="I294" s="4" t="s">
        <v>33</v>
      </c>
      <c r="J294" s="4" t="s">
        <v>54</v>
      </c>
      <c r="K294" s="29">
        <v>74</v>
      </c>
      <c r="L294" s="4" t="s">
        <v>34</v>
      </c>
      <c r="M294" s="4" t="s">
        <v>35</v>
      </c>
      <c r="N294" s="4">
        <v>2003</v>
      </c>
      <c r="O294" s="4">
        <v>14750</v>
      </c>
      <c r="P294" s="15" t="str">
        <f t="shared" si="6"/>
        <v>1999-1-NA</v>
      </c>
    </row>
    <row r="295" spans="7:16">
      <c r="G295" s="4" t="s">
        <v>32</v>
      </c>
      <c r="H295" s="4">
        <v>1999</v>
      </c>
      <c r="I295" s="4" t="s">
        <v>33</v>
      </c>
      <c r="J295" s="4" t="s">
        <v>54</v>
      </c>
      <c r="K295" s="29">
        <v>75</v>
      </c>
      <c r="L295" s="4" t="s">
        <v>34</v>
      </c>
      <c r="M295" s="4" t="s">
        <v>35</v>
      </c>
      <c r="N295" s="4">
        <v>2003</v>
      </c>
      <c r="O295" s="4">
        <v>26100</v>
      </c>
      <c r="P295" s="15" t="str">
        <f t="shared" si="6"/>
        <v>1999-1-NA</v>
      </c>
    </row>
    <row r="296" spans="7:16">
      <c r="G296" s="4" t="s">
        <v>32</v>
      </c>
      <c r="H296" s="4">
        <v>1999</v>
      </c>
      <c r="I296" s="4" t="s">
        <v>33</v>
      </c>
      <c r="J296" s="4" t="s">
        <v>54</v>
      </c>
      <c r="K296" s="29" t="s">
        <v>92</v>
      </c>
      <c r="L296" s="4" t="s">
        <v>34</v>
      </c>
      <c r="M296" s="4" t="s">
        <v>35</v>
      </c>
      <c r="N296" s="4">
        <v>2009</v>
      </c>
      <c r="O296" s="4">
        <v>79166</v>
      </c>
      <c r="P296" s="15" t="str">
        <f t="shared" si="6"/>
        <v>1999-1-NA</v>
      </c>
    </row>
    <row r="297" spans="7:16">
      <c r="G297" s="4" t="s">
        <v>32</v>
      </c>
      <c r="H297" s="4">
        <v>1999</v>
      </c>
      <c r="I297" s="4" t="s">
        <v>33</v>
      </c>
      <c r="J297" s="4" t="s">
        <v>54</v>
      </c>
      <c r="K297" s="29">
        <v>76</v>
      </c>
      <c r="L297" s="4" t="s">
        <v>34</v>
      </c>
      <c r="M297" s="4" t="s">
        <v>35</v>
      </c>
      <c r="N297" s="4">
        <v>2003</v>
      </c>
      <c r="O297" s="4">
        <v>12176</v>
      </c>
      <c r="P297" s="15" t="str">
        <f t="shared" si="6"/>
        <v>1999-1-NA</v>
      </c>
    </row>
    <row r="298" spans="7:16">
      <c r="G298" s="4" t="s">
        <v>32</v>
      </c>
      <c r="H298" s="4">
        <v>1999</v>
      </c>
      <c r="I298" s="4" t="s">
        <v>33</v>
      </c>
      <c r="J298" s="4" t="s">
        <v>54</v>
      </c>
      <c r="K298" s="29">
        <v>77</v>
      </c>
      <c r="L298" s="4" t="s">
        <v>34</v>
      </c>
      <c r="M298" s="4" t="s">
        <v>35</v>
      </c>
      <c r="N298" s="4">
        <v>2003</v>
      </c>
      <c r="O298" s="4">
        <v>15621</v>
      </c>
      <c r="P298" s="15" t="str">
        <f t="shared" si="6"/>
        <v>1999-1-NA</v>
      </c>
    </row>
    <row r="299" spans="7:16">
      <c r="G299" s="4" t="s">
        <v>32</v>
      </c>
      <c r="H299" s="4">
        <v>1999</v>
      </c>
      <c r="I299" s="4" t="s">
        <v>33</v>
      </c>
      <c r="J299" s="4" t="s">
        <v>54</v>
      </c>
      <c r="K299" s="29">
        <v>78</v>
      </c>
      <c r="L299" s="4" t="s">
        <v>34</v>
      </c>
      <c r="M299" s="4" t="s">
        <v>35</v>
      </c>
      <c r="N299" s="4">
        <v>2003</v>
      </c>
      <c r="O299" s="4">
        <v>12669</v>
      </c>
      <c r="P299" s="15" t="str">
        <f t="shared" si="6"/>
        <v>1999-1-NA</v>
      </c>
    </row>
    <row r="300" spans="7:16">
      <c r="G300" s="4" t="s">
        <v>32</v>
      </c>
      <c r="H300" s="4">
        <v>1999</v>
      </c>
      <c r="I300" s="4" t="s">
        <v>33</v>
      </c>
      <c r="J300" s="4" t="s">
        <v>54</v>
      </c>
      <c r="K300" s="29">
        <v>79</v>
      </c>
      <c r="L300" s="4" t="s">
        <v>34</v>
      </c>
      <c r="M300" s="4" t="s">
        <v>35</v>
      </c>
      <c r="N300" s="4">
        <v>2003</v>
      </c>
      <c r="O300" s="4">
        <v>12600</v>
      </c>
      <c r="P300" s="15" t="str">
        <f t="shared" si="6"/>
        <v>1999-1-NA</v>
      </c>
    </row>
    <row r="301" spans="7:16">
      <c r="G301" s="4" t="s">
        <v>32</v>
      </c>
      <c r="H301" s="4">
        <v>1999</v>
      </c>
      <c r="I301" s="4" t="s">
        <v>33</v>
      </c>
      <c r="J301" s="4" t="s">
        <v>54</v>
      </c>
      <c r="K301" s="29" t="s">
        <v>93</v>
      </c>
      <c r="L301" s="4" t="s">
        <v>34</v>
      </c>
      <c r="M301" s="4" t="s">
        <v>35</v>
      </c>
      <c r="N301" s="4">
        <v>2009</v>
      </c>
      <c r="O301" s="4">
        <v>95300</v>
      </c>
      <c r="P301" s="15" t="str">
        <f t="shared" si="6"/>
        <v>1999-1-NA</v>
      </c>
    </row>
    <row r="302" spans="7:16">
      <c r="G302" s="4" t="s">
        <v>32</v>
      </c>
      <c r="H302" s="4">
        <v>1999</v>
      </c>
      <c r="I302" s="4" t="s">
        <v>33</v>
      </c>
      <c r="J302" s="4" t="s">
        <v>54</v>
      </c>
      <c r="K302" s="29" t="s">
        <v>53</v>
      </c>
      <c r="L302" s="4" t="s">
        <v>34</v>
      </c>
      <c r="M302" s="4" t="s">
        <v>35</v>
      </c>
      <c r="N302" s="4">
        <v>2009</v>
      </c>
      <c r="O302" s="4">
        <v>103487</v>
      </c>
      <c r="P302" s="15" t="str">
        <f t="shared" si="6"/>
        <v>1999-1-NA</v>
      </c>
    </row>
    <row r="303" spans="7:16">
      <c r="G303" s="4" t="s">
        <v>32</v>
      </c>
      <c r="H303" s="4">
        <v>1999</v>
      </c>
      <c r="I303" s="4" t="s">
        <v>33</v>
      </c>
      <c r="J303" s="4" t="s">
        <v>55</v>
      </c>
      <c r="K303" s="29" t="s">
        <v>33</v>
      </c>
      <c r="L303" s="4" t="s">
        <v>34</v>
      </c>
      <c r="M303" s="4" t="s">
        <v>35</v>
      </c>
      <c r="N303" s="4">
        <v>2009</v>
      </c>
      <c r="O303" s="4">
        <v>14481028</v>
      </c>
      <c r="P303" s="15" t="str">
        <f t="shared" si="6"/>
        <v>1999-0-NA</v>
      </c>
    </row>
    <row r="304" spans="7:16">
      <c r="G304" s="4" t="s">
        <v>32</v>
      </c>
      <c r="H304" s="4">
        <v>1999</v>
      </c>
      <c r="I304" s="4" t="s">
        <v>33</v>
      </c>
      <c r="J304" s="4" t="s">
        <v>55</v>
      </c>
      <c r="K304" s="29">
        <v>0</v>
      </c>
      <c r="L304" s="4" t="s">
        <v>34</v>
      </c>
      <c r="M304" s="4" t="s">
        <v>35</v>
      </c>
      <c r="N304" s="4">
        <v>2009</v>
      </c>
      <c r="O304" s="4">
        <v>540722</v>
      </c>
      <c r="P304" s="15" t="str">
        <f t="shared" si="6"/>
        <v>1999-0-1</v>
      </c>
    </row>
    <row r="305" spans="7:16">
      <c r="G305" s="4" t="s">
        <v>32</v>
      </c>
      <c r="H305" s="4">
        <v>1999</v>
      </c>
      <c r="I305" s="4" t="s">
        <v>33</v>
      </c>
      <c r="J305" s="4" t="s">
        <v>55</v>
      </c>
      <c r="K305" s="29">
        <v>1</v>
      </c>
      <c r="L305" s="4" t="s">
        <v>34</v>
      </c>
      <c r="M305" s="4" t="s">
        <v>35</v>
      </c>
      <c r="N305" s="4">
        <v>2003</v>
      </c>
      <c r="O305" s="4">
        <v>373480</v>
      </c>
      <c r="P305" s="15" t="str">
        <f t="shared" si="6"/>
        <v>1999-0-NA</v>
      </c>
    </row>
    <row r="306" spans="7:16">
      <c r="G306" s="4" t="s">
        <v>32</v>
      </c>
      <c r="H306" s="4">
        <v>1999</v>
      </c>
      <c r="I306" s="4" t="s">
        <v>33</v>
      </c>
      <c r="J306" s="4" t="s">
        <v>55</v>
      </c>
      <c r="K306" s="30" t="s">
        <v>37</v>
      </c>
      <c r="L306" s="4" t="s">
        <v>34</v>
      </c>
      <c r="M306" s="4" t="s">
        <v>35</v>
      </c>
      <c r="N306" s="4">
        <v>2009</v>
      </c>
      <c r="O306" s="4">
        <v>1702244</v>
      </c>
      <c r="P306" s="15" t="str">
        <f t="shared" si="6"/>
        <v>1999-0-1</v>
      </c>
    </row>
    <row r="307" spans="7:16">
      <c r="G307" s="4" t="s">
        <v>32</v>
      </c>
      <c r="H307" s="4">
        <v>1999</v>
      </c>
      <c r="I307" s="4" t="s">
        <v>33</v>
      </c>
      <c r="J307" s="4" t="s">
        <v>55</v>
      </c>
      <c r="K307" s="29">
        <v>2</v>
      </c>
      <c r="L307" s="4" t="s">
        <v>34</v>
      </c>
      <c r="M307" s="4" t="s">
        <v>35</v>
      </c>
      <c r="N307" s="4">
        <v>2003</v>
      </c>
      <c r="O307" s="4">
        <v>436227</v>
      </c>
      <c r="P307" s="15" t="str">
        <f t="shared" si="6"/>
        <v>1999-0-NA</v>
      </c>
    </row>
    <row r="308" spans="7:16">
      <c r="G308" s="4" t="s">
        <v>32</v>
      </c>
      <c r="H308" s="4">
        <v>1999</v>
      </c>
      <c r="I308" s="4" t="s">
        <v>33</v>
      </c>
      <c r="J308" s="4" t="s">
        <v>55</v>
      </c>
      <c r="K308" s="29">
        <v>3</v>
      </c>
      <c r="L308" s="4" t="s">
        <v>34</v>
      </c>
      <c r="M308" s="4" t="s">
        <v>35</v>
      </c>
      <c r="N308" s="4">
        <v>2003</v>
      </c>
      <c r="O308" s="4">
        <v>446384</v>
      </c>
      <c r="P308" s="15" t="str">
        <f t="shared" si="6"/>
        <v>1999-0-NA</v>
      </c>
    </row>
    <row r="309" spans="7:16">
      <c r="G309" s="4" t="s">
        <v>32</v>
      </c>
      <c r="H309" s="4">
        <v>1999</v>
      </c>
      <c r="I309" s="4" t="s">
        <v>33</v>
      </c>
      <c r="J309" s="4" t="s">
        <v>55</v>
      </c>
      <c r="K309" s="29">
        <v>4</v>
      </c>
      <c r="L309" s="4" t="s">
        <v>34</v>
      </c>
      <c r="M309" s="4" t="s">
        <v>35</v>
      </c>
      <c r="N309" s="4">
        <v>2003</v>
      </c>
      <c r="O309" s="4">
        <v>446153</v>
      </c>
      <c r="P309" s="15" t="str">
        <f t="shared" si="6"/>
        <v>1999-0-NA</v>
      </c>
    </row>
    <row r="310" spans="7:16">
      <c r="G310" s="4" t="s">
        <v>32</v>
      </c>
      <c r="H310" s="4">
        <v>1999</v>
      </c>
      <c r="I310" s="4" t="s">
        <v>33</v>
      </c>
      <c r="J310" s="4" t="s">
        <v>55</v>
      </c>
      <c r="K310" s="29">
        <v>5</v>
      </c>
      <c r="L310" s="4" t="s">
        <v>34</v>
      </c>
      <c r="M310" s="4" t="s">
        <v>35</v>
      </c>
      <c r="N310" s="4">
        <v>2003</v>
      </c>
      <c r="O310" s="4">
        <v>376714</v>
      </c>
      <c r="P310" s="15" t="str">
        <f t="shared" si="6"/>
        <v>1999-0-NA</v>
      </c>
    </row>
    <row r="311" spans="7:16">
      <c r="G311" s="4" t="s">
        <v>32</v>
      </c>
      <c r="H311" s="4">
        <v>1999</v>
      </c>
      <c r="I311" s="4" t="s">
        <v>33</v>
      </c>
      <c r="J311" s="4" t="s">
        <v>55</v>
      </c>
      <c r="K311" s="30" t="s">
        <v>38</v>
      </c>
      <c r="L311" s="4" t="s">
        <v>34</v>
      </c>
      <c r="M311" s="4" t="s">
        <v>35</v>
      </c>
      <c r="N311" s="4">
        <v>2009</v>
      </c>
      <c r="O311" s="4">
        <v>1962566</v>
      </c>
      <c r="P311" s="15" t="str">
        <f t="shared" si="6"/>
        <v>1999-0-2</v>
      </c>
    </row>
    <row r="312" spans="7:16">
      <c r="G312" s="4" t="s">
        <v>32</v>
      </c>
      <c r="H312" s="4">
        <v>1999</v>
      </c>
      <c r="I312" s="4" t="s">
        <v>33</v>
      </c>
      <c r="J312" s="4" t="s">
        <v>55</v>
      </c>
      <c r="K312" s="29">
        <v>6</v>
      </c>
      <c r="L312" s="4" t="s">
        <v>34</v>
      </c>
      <c r="M312" s="4" t="s">
        <v>35</v>
      </c>
      <c r="N312" s="4">
        <v>2003</v>
      </c>
      <c r="O312" s="4">
        <v>388188</v>
      </c>
      <c r="P312" s="15" t="str">
        <f t="shared" si="6"/>
        <v>1999-0-NA</v>
      </c>
    </row>
    <row r="313" spans="7:16">
      <c r="G313" s="4" t="s">
        <v>32</v>
      </c>
      <c r="H313" s="4">
        <v>1999</v>
      </c>
      <c r="I313" s="4" t="s">
        <v>33</v>
      </c>
      <c r="J313" s="4" t="s">
        <v>55</v>
      </c>
      <c r="K313" s="29">
        <v>7</v>
      </c>
      <c r="L313" s="4" t="s">
        <v>34</v>
      </c>
      <c r="M313" s="4" t="s">
        <v>35</v>
      </c>
      <c r="N313" s="4">
        <v>2003</v>
      </c>
      <c r="O313" s="4">
        <v>390690</v>
      </c>
      <c r="P313" s="15" t="str">
        <f t="shared" si="6"/>
        <v>1999-0-NA</v>
      </c>
    </row>
    <row r="314" spans="7:16">
      <c r="G314" s="4" t="s">
        <v>32</v>
      </c>
      <c r="H314" s="4">
        <v>1999</v>
      </c>
      <c r="I314" s="4" t="s">
        <v>33</v>
      </c>
      <c r="J314" s="4" t="s">
        <v>55</v>
      </c>
      <c r="K314" s="29">
        <v>8</v>
      </c>
      <c r="L314" s="4" t="s">
        <v>34</v>
      </c>
      <c r="M314" s="4" t="s">
        <v>35</v>
      </c>
      <c r="N314" s="4">
        <v>2003</v>
      </c>
      <c r="O314" s="4">
        <v>407425</v>
      </c>
      <c r="P314" s="15" t="str">
        <f t="shared" si="6"/>
        <v>1999-0-NA</v>
      </c>
    </row>
    <row r="315" spans="7:16">
      <c r="G315" s="4" t="s">
        <v>32</v>
      </c>
      <c r="H315" s="4">
        <v>1999</v>
      </c>
      <c r="I315" s="4" t="s">
        <v>33</v>
      </c>
      <c r="J315" s="4" t="s">
        <v>55</v>
      </c>
      <c r="K315" s="29">
        <v>9</v>
      </c>
      <c r="L315" s="4" t="s">
        <v>34</v>
      </c>
      <c r="M315" s="4" t="s">
        <v>35</v>
      </c>
      <c r="N315" s="4">
        <v>2003</v>
      </c>
      <c r="O315" s="4">
        <v>399549</v>
      </c>
      <c r="P315" s="15" t="str">
        <f t="shared" si="6"/>
        <v>1999-0-NA</v>
      </c>
    </row>
    <row r="316" spans="7:16">
      <c r="G316" s="4" t="s">
        <v>32</v>
      </c>
      <c r="H316" s="4">
        <v>1999</v>
      </c>
      <c r="I316" s="4" t="s">
        <v>33</v>
      </c>
      <c r="J316" s="4" t="s">
        <v>55</v>
      </c>
      <c r="K316" s="29">
        <v>10</v>
      </c>
      <c r="L316" s="4" t="s">
        <v>34</v>
      </c>
      <c r="M316" s="4" t="s">
        <v>35</v>
      </c>
      <c r="N316" s="4">
        <v>2003</v>
      </c>
      <c r="O316" s="4">
        <v>450283</v>
      </c>
      <c r="P316" s="15" t="str">
        <f t="shared" si="6"/>
        <v>1999-0-NA</v>
      </c>
    </row>
    <row r="317" spans="7:16">
      <c r="G317" s="4" t="s">
        <v>32</v>
      </c>
      <c r="H317" s="4">
        <v>1999</v>
      </c>
      <c r="I317" s="4" t="s">
        <v>33</v>
      </c>
      <c r="J317" s="4" t="s">
        <v>55</v>
      </c>
      <c r="K317" s="30" t="s">
        <v>39</v>
      </c>
      <c r="L317" s="4" t="s">
        <v>34</v>
      </c>
      <c r="M317" s="4" t="s">
        <v>35</v>
      </c>
      <c r="N317" s="4">
        <v>2009</v>
      </c>
      <c r="O317" s="4">
        <v>2003655</v>
      </c>
      <c r="P317" s="15" t="str">
        <f t="shared" si="6"/>
        <v>1999-0-3</v>
      </c>
    </row>
    <row r="318" spans="7:16">
      <c r="G318" s="4" t="s">
        <v>32</v>
      </c>
      <c r="H318" s="4">
        <v>1999</v>
      </c>
      <c r="I318" s="4" t="s">
        <v>33</v>
      </c>
      <c r="J318" s="4" t="s">
        <v>55</v>
      </c>
      <c r="K318" s="29">
        <v>11</v>
      </c>
      <c r="L318" s="4" t="s">
        <v>34</v>
      </c>
      <c r="M318" s="4" t="s">
        <v>35</v>
      </c>
      <c r="N318" s="4">
        <v>2003</v>
      </c>
      <c r="O318" s="4">
        <v>362962</v>
      </c>
      <c r="P318" s="15" t="str">
        <f t="shared" si="6"/>
        <v>1999-0-NA</v>
      </c>
    </row>
    <row r="319" spans="7:16">
      <c r="G319" s="4" t="s">
        <v>32</v>
      </c>
      <c r="H319" s="4">
        <v>1999</v>
      </c>
      <c r="I319" s="4" t="s">
        <v>33</v>
      </c>
      <c r="J319" s="4" t="s">
        <v>55</v>
      </c>
      <c r="K319" s="29">
        <v>12</v>
      </c>
      <c r="L319" s="4" t="s">
        <v>34</v>
      </c>
      <c r="M319" s="4" t="s">
        <v>35</v>
      </c>
      <c r="N319" s="4">
        <v>2003</v>
      </c>
      <c r="O319" s="4">
        <v>433903</v>
      </c>
      <c r="P319" s="15" t="str">
        <f t="shared" si="6"/>
        <v>1999-0-NA</v>
      </c>
    </row>
    <row r="320" spans="7:16">
      <c r="G320" s="4" t="s">
        <v>32</v>
      </c>
      <c r="H320" s="4">
        <v>1999</v>
      </c>
      <c r="I320" s="4" t="s">
        <v>33</v>
      </c>
      <c r="J320" s="4" t="s">
        <v>55</v>
      </c>
      <c r="K320" s="29">
        <v>13</v>
      </c>
      <c r="L320" s="4" t="s">
        <v>34</v>
      </c>
      <c r="M320" s="4" t="s">
        <v>35</v>
      </c>
      <c r="N320" s="4">
        <v>2003</v>
      </c>
      <c r="O320" s="4">
        <v>389279</v>
      </c>
      <c r="P320" s="15" t="str">
        <f t="shared" si="6"/>
        <v>1999-0-NA</v>
      </c>
    </row>
    <row r="321" spans="7:16">
      <c r="G321" s="4" t="s">
        <v>32</v>
      </c>
      <c r="H321" s="4">
        <v>1999</v>
      </c>
      <c r="I321" s="4" t="s">
        <v>33</v>
      </c>
      <c r="J321" s="4" t="s">
        <v>55</v>
      </c>
      <c r="K321" s="29">
        <v>14</v>
      </c>
      <c r="L321" s="4" t="s">
        <v>34</v>
      </c>
      <c r="M321" s="4" t="s">
        <v>35</v>
      </c>
      <c r="N321" s="4">
        <v>2003</v>
      </c>
      <c r="O321" s="4">
        <v>367228</v>
      </c>
      <c r="P321" s="15" t="str">
        <f t="shared" si="6"/>
        <v>1999-0-NA</v>
      </c>
    </row>
    <row r="322" spans="7:16">
      <c r="G322" s="4" t="s">
        <v>32</v>
      </c>
      <c r="H322" s="4">
        <v>1999</v>
      </c>
      <c r="I322" s="4" t="s">
        <v>33</v>
      </c>
      <c r="J322" s="4" t="s">
        <v>55</v>
      </c>
      <c r="K322" s="29">
        <v>15</v>
      </c>
      <c r="L322" s="4" t="s">
        <v>34</v>
      </c>
      <c r="M322" s="4" t="s">
        <v>35</v>
      </c>
      <c r="N322" s="4">
        <v>2003</v>
      </c>
      <c r="O322" s="4">
        <v>381489</v>
      </c>
      <c r="P322" s="15" t="str">
        <f t="shared" si="6"/>
        <v>1999-0-NA</v>
      </c>
    </row>
    <row r="323" spans="7:16">
      <c r="G323" s="4" t="s">
        <v>32</v>
      </c>
      <c r="H323" s="4">
        <v>1999</v>
      </c>
      <c r="I323" s="4" t="s">
        <v>33</v>
      </c>
      <c r="J323" s="4" t="s">
        <v>55</v>
      </c>
      <c r="K323" s="29" t="s">
        <v>40</v>
      </c>
      <c r="L323" s="4" t="s">
        <v>34</v>
      </c>
      <c r="M323" s="4" t="s">
        <v>35</v>
      </c>
      <c r="N323" s="4">
        <v>2009</v>
      </c>
      <c r="O323" s="4">
        <v>1721194</v>
      </c>
      <c r="P323" s="15" t="str">
        <f t="shared" si="6"/>
        <v>1999-0-4</v>
      </c>
    </row>
    <row r="324" spans="7:16">
      <c r="G324" s="4" t="s">
        <v>32</v>
      </c>
      <c r="H324" s="4">
        <v>1999</v>
      </c>
      <c r="I324" s="4" t="s">
        <v>33</v>
      </c>
      <c r="J324" s="4" t="s">
        <v>55</v>
      </c>
      <c r="K324" s="29">
        <v>16</v>
      </c>
      <c r="L324" s="4" t="s">
        <v>34</v>
      </c>
      <c r="M324" s="4" t="s">
        <v>35</v>
      </c>
      <c r="N324" s="4">
        <v>2003</v>
      </c>
      <c r="O324" s="4">
        <v>351348</v>
      </c>
      <c r="P324" s="15" t="str">
        <f t="shared" si="6"/>
        <v>1999-0-NA</v>
      </c>
    </row>
    <row r="325" spans="7:16">
      <c r="G325" s="4" t="s">
        <v>32</v>
      </c>
      <c r="H325" s="4">
        <v>1999</v>
      </c>
      <c r="I325" s="4" t="s">
        <v>33</v>
      </c>
      <c r="J325" s="4" t="s">
        <v>55</v>
      </c>
      <c r="K325" s="29">
        <v>17</v>
      </c>
      <c r="L325" s="4" t="s">
        <v>34</v>
      </c>
      <c r="M325" s="4" t="s">
        <v>35</v>
      </c>
      <c r="N325" s="4">
        <v>2003</v>
      </c>
      <c r="O325" s="4">
        <v>333913</v>
      </c>
      <c r="P325" s="15" t="str">
        <f t="shared" ref="P325:P388" si="7">H325 &amp;"-"&amp; IF(J325="Male",1,0) &amp;"-"&amp; IFERROR(INDEX($S$4:$S$16,MATCH(K325,$R$4:$R$16,0)),"NA")</f>
        <v>1999-0-NA</v>
      </c>
    </row>
    <row r="326" spans="7:16">
      <c r="G326" s="4" t="s">
        <v>32</v>
      </c>
      <c r="H326" s="4">
        <v>1999</v>
      </c>
      <c r="I326" s="4" t="s">
        <v>33</v>
      </c>
      <c r="J326" s="4" t="s">
        <v>55</v>
      </c>
      <c r="K326" s="29">
        <v>18</v>
      </c>
      <c r="L326" s="4" t="s">
        <v>34</v>
      </c>
      <c r="M326" s="4" t="s">
        <v>35</v>
      </c>
      <c r="N326" s="4">
        <v>2003</v>
      </c>
      <c r="O326" s="4">
        <v>361998</v>
      </c>
      <c r="P326" s="15" t="str">
        <f t="shared" si="7"/>
        <v>1999-0-NA</v>
      </c>
    </row>
    <row r="327" spans="7:16">
      <c r="G327" s="4" t="s">
        <v>32</v>
      </c>
      <c r="H327" s="4">
        <v>1999</v>
      </c>
      <c r="I327" s="4" t="s">
        <v>33</v>
      </c>
      <c r="J327" s="4" t="s">
        <v>55</v>
      </c>
      <c r="K327" s="29">
        <v>19</v>
      </c>
      <c r="L327" s="4" t="s">
        <v>34</v>
      </c>
      <c r="M327" s="4" t="s">
        <v>35</v>
      </c>
      <c r="N327" s="4">
        <v>2003</v>
      </c>
      <c r="O327" s="4">
        <v>292446</v>
      </c>
      <c r="P327" s="15" t="str">
        <f t="shared" si="7"/>
        <v>1999-0-NA</v>
      </c>
    </row>
    <row r="328" spans="7:16">
      <c r="G328" s="4" t="s">
        <v>32</v>
      </c>
      <c r="H328" s="4">
        <v>1999</v>
      </c>
      <c r="I328" s="4" t="s">
        <v>33</v>
      </c>
      <c r="J328" s="4" t="s">
        <v>55</v>
      </c>
      <c r="K328" s="29">
        <v>20</v>
      </c>
      <c r="L328" s="4" t="s">
        <v>34</v>
      </c>
      <c r="M328" s="4" t="s">
        <v>35</v>
      </c>
      <c r="N328" s="4">
        <v>2003</v>
      </c>
      <c r="O328" s="4">
        <v>404228</v>
      </c>
      <c r="P328" s="15" t="str">
        <f t="shared" si="7"/>
        <v>1999-0-NA</v>
      </c>
    </row>
    <row r="329" spans="7:16">
      <c r="G329" s="4" t="s">
        <v>32</v>
      </c>
      <c r="H329" s="4">
        <v>1999</v>
      </c>
      <c r="I329" s="4" t="s">
        <v>33</v>
      </c>
      <c r="J329" s="4" t="s">
        <v>55</v>
      </c>
      <c r="K329" s="29" t="s">
        <v>41</v>
      </c>
      <c r="L329" s="4" t="s">
        <v>34</v>
      </c>
      <c r="M329" s="4" t="s">
        <v>35</v>
      </c>
      <c r="N329" s="4">
        <v>2009</v>
      </c>
      <c r="O329" s="4">
        <v>1504389</v>
      </c>
      <c r="P329" s="15" t="str">
        <f t="shared" si="7"/>
        <v>1999-0-5</v>
      </c>
    </row>
    <row r="330" spans="7:16">
      <c r="G330" s="4" t="s">
        <v>32</v>
      </c>
      <c r="H330" s="4">
        <v>1999</v>
      </c>
      <c r="I330" s="4" t="s">
        <v>33</v>
      </c>
      <c r="J330" s="4" t="s">
        <v>55</v>
      </c>
      <c r="K330" s="29">
        <v>21</v>
      </c>
      <c r="L330" s="4" t="s">
        <v>34</v>
      </c>
      <c r="M330" s="4" t="s">
        <v>35</v>
      </c>
      <c r="N330" s="4">
        <v>2003</v>
      </c>
      <c r="O330" s="4">
        <v>277607</v>
      </c>
      <c r="P330" s="15" t="str">
        <f t="shared" si="7"/>
        <v>1999-0-NA</v>
      </c>
    </row>
    <row r="331" spans="7:16">
      <c r="G331" s="4" t="s">
        <v>32</v>
      </c>
      <c r="H331" s="4">
        <v>1999</v>
      </c>
      <c r="I331" s="4" t="s">
        <v>33</v>
      </c>
      <c r="J331" s="4" t="s">
        <v>55</v>
      </c>
      <c r="K331" s="29">
        <v>22</v>
      </c>
      <c r="L331" s="4" t="s">
        <v>34</v>
      </c>
      <c r="M331" s="4" t="s">
        <v>35</v>
      </c>
      <c r="N331" s="4">
        <v>2003</v>
      </c>
      <c r="O331" s="4">
        <v>298644</v>
      </c>
      <c r="P331" s="15" t="str">
        <f t="shared" si="7"/>
        <v>1999-0-NA</v>
      </c>
    </row>
    <row r="332" spans="7:16">
      <c r="G332" s="4" t="s">
        <v>32</v>
      </c>
      <c r="H332" s="4">
        <v>1999</v>
      </c>
      <c r="I332" s="4" t="s">
        <v>33</v>
      </c>
      <c r="J332" s="4" t="s">
        <v>55</v>
      </c>
      <c r="K332" s="29">
        <v>23</v>
      </c>
      <c r="L332" s="4" t="s">
        <v>34</v>
      </c>
      <c r="M332" s="4" t="s">
        <v>35</v>
      </c>
      <c r="N332" s="4">
        <v>2003</v>
      </c>
      <c r="O332" s="4">
        <v>265559</v>
      </c>
      <c r="P332" s="15" t="str">
        <f t="shared" si="7"/>
        <v>1999-0-NA</v>
      </c>
    </row>
    <row r="333" spans="7:16">
      <c r="G333" s="4" t="s">
        <v>32</v>
      </c>
      <c r="H333" s="4">
        <v>1999</v>
      </c>
      <c r="I333" s="4" t="s">
        <v>33</v>
      </c>
      <c r="J333" s="4" t="s">
        <v>55</v>
      </c>
      <c r="K333" s="29">
        <v>24</v>
      </c>
      <c r="L333" s="4" t="s">
        <v>34</v>
      </c>
      <c r="M333" s="4" t="s">
        <v>35</v>
      </c>
      <c r="N333" s="4">
        <v>2003</v>
      </c>
      <c r="O333" s="4">
        <v>258351</v>
      </c>
      <c r="P333" s="15" t="str">
        <f t="shared" si="7"/>
        <v>1999-0-NA</v>
      </c>
    </row>
    <row r="334" spans="7:16">
      <c r="G334" s="4" t="s">
        <v>32</v>
      </c>
      <c r="H334" s="4">
        <v>1999</v>
      </c>
      <c r="I334" s="4" t="s">
        <v>33</v>
      </c>
      <c r="J334" s="4" t="s">
        <v>55</v>
      </c>
      <c r="K334" s="29">
        <v>25</v>
      </c>
      <c r="L334" s="4" t="s">
        <v>34</v>
      </c>
      <c r="M334" s="4" t="s">
        <v>35</v>
      </c>
      <c r="N334" s="4">
        <v>2003</v>
      </c>
      <c r="O334" s="4">
        <v>332006</v>
      </c>
      <c r="P334" s="15" t="str">
        <f t="shared" si="7"/>
        <v>1999-0-NA</v>
      </c>
    </row>
    <row r="335" spans="7:16">
      <c r="G335" s="4" t="s">
        <v>32</v>
      </c>
      <c r="H335" s="4">
        <v>1999</v>
      </c>
      <c r="I335" s="4" t="s">
        <v>33</v>
      </c>
      <c r="J335" s="4" t="s">
        <v>55</v>
      </c>
      <c r="K335" s="29" t="s">
        <v>42</v>
      </c>
      <c r="L335" s="4" t="s">
        <v>34</v>
      </c>
      <c r="M335" s="4" t="s">
        <v>35</v>
      </c>
      <c r="N335" s="4">
        <v>2009</v>
      </c>
      <c r="O335" s="4">
        <v>1164594</v>
      </c>
      <c r="P335" s="15" t="str">
        <f t="shared" si="7"/>
        <v>1999-0-6</v>
      </c>
    </row>
    <row r="336" spans="7:16">
      <c r="G336" s="4" t="s">
        <v>32</v>
      </c>
      <c r="H336" s="4">
        <v>1999</v>
      </c>
      <c r="I336" s="4" t="s">
        <v>33</v>
      </c>
      <c r="J336" s="4" t="s">
        <v>55</v>
      </c>
      <c r="K336" s="29">
        <v>26</v>
      </c>
      <c r="L336" s="4" t="s">
        <v>34</v>
      </c>
      <c r="M336" s="4" t="s">
        <v>35</v>
      </c>
      <c r="N336" s="4">
        <v>2003</v>
      </c>
      <c r="O336" s="4">
        <v>224972</v>
      </c>
      <c r="P336" s="15" t="str">
        <f t="shared" si="7"/>
        <v>1999-0-NA</v>
      </c>
    </row>
    <row r="337" spans="7:16">
      <c r="G337" s="4" t="s">
        <v>32</v>
      </c>
      <c r="H337" s="4">
        <v>1999</v>
      </c>
      <c r="I337" s="4" t="s">
        <v>33</v>
      </c>
      <c r="J337" s="4" t="s">
        <v>55</v>
      </c>
      <c r="K337" s="29">
        <v>27</v>
      </c>
      <c r="L337" s="4" t="s">
        <v>34</v>
      </c>
      <c r="M337" s="4" t="s">
        <v>35</v>
      </c>
      <c r="N337" s="4">
        <v>2003</v>
      </c>
      <c r="O337" s="4">
        <v>213940</v>
      </c>
      <c r="P337" s="15" t="str">
        <f t="shared" si="7"/>
        <v>1999-0-NA</v>
      </c>
    </row>
    <row r="338" spans="7:16">
      <c r="G338" s="4" t="s">
        <v>32</v>
      </c>
      <c r="H338" s="4">
        <v>1999</v>
      </c>
      <c r="I338" s="4" t="s">
        <v>33</v>
      </c>
      <c r="J338" s="4" t="s">
        <v>55</v>
      </c>
      <c r="K338" s="29">
        <v>28</v>
      </c>
      <c r="L338" s="4" t="s">
        <v>34</v>
      </c>
      <c r="M338" s="4" t="s">
        <v>35</v>
      </c>
      <c r="N338" s="4">
        <v>2003</v>
      </c>
      <c r="O338" s="4">
        <v>223049</v>
      </c>
      <c r="P338" s="15" t="str">
        <f t="shared" si="7"/>
        <v>1999-0-NA</v>
      </c>
    </row>
    <row r="339" spans="7:16">
      <c r="G339" s="4" t="s">
        <v>32</v>
      </c>
      <c r="H339" s="4">
        <v>1999</v>
      </c>
      <c r="I339" s="4" t="s">
        <v>33</v>
      </c>
      <c r="J339" s="4" t="s">
        <v>55</v>
      </c>
      <c r="K339" s="29">
        <v>29</v>
      </c>
      <c r="L339" s="4" t="s">
        <v>34</v>
      </c>
      <c r="M339" s="4" t="s">
        <v>35</v>
      </c>
      <c r="N339" s="4">
        <v>2003</v>
      </c>
      <c r="O339" s="4">
        <v>170627</v>
      </c>
      <c r="P339" s="15" t="str">
        <f t="shared" si="7"/>
        <v>1999-0-NA</v>
      </c>
    </row>
    <row r="340" spans="7:16">
      <c r="G340" s="4" t="s">
        <v>32</v>
      </c>
      <c r="H340" s="4">
        <v>1999</v>
      </c>
      <c r="I340" s="4" t="s">
        <v>33</v>
      </c>
      <c r="J340" s="4" t="s">
        <v>55</v>
      </c>
      <c r="K340" s="29">
        <v>30</v>
      </c>
      <c r="L340" s="4" t="s">
        <v>34</v>
      </c>
      <c r="M340" s="4" t="s">
        <v>35</v>
      </c>
      <c r="N340" s="4">
        <v>2003</v>
      </c>
      <c r="O340" s="4">
        <v>323016</v>
      </c>
      <c r="P340" s="15" t="str">
        <f t="shared" si="7"/>
        <v>1999-0-NA</v>
      </c>
    </row>
    <row r="341" spans="7:16">
      <c r="G341" s="4" t="s">
        <v>32</v>
      </c>
      <c r="H341" s="4">
        <v>1999</v>
      </c>
      <c r="I341" s="4" t="s">
        <v>33</v>
      </c>
      <c r="J341" s="4" t="s">
        <v>55</v>
      </c>
      <c r="K341" s="29" t="s">
        <v>43</v>
      </c>
      <c r="L341" s="4" t="s">
        <v>34</v>
      </c>
      <c r="M341" s="4" t="s">
        <v>35</v>
      </c>
      <c r="N341" s="4">
        <v>2009</v>
      </c>
      <c r="O341" s="4">
        <v>845230</v>
      </c>
      <c r="P341" s="15" t="str">
        <f t="shared" si="7"/>
        <v>1999-0-7</v>
      </c>
    </row>
    <row r="342" spans="7:16">
      <c r="G342" s="4" t="s">
        <v>32</v>
      </c>
      <c r="H342" s="4">
        <v>1999</v>
      </c>
      <c r="I342" s="4" t="s">
        <v>33</v>
      </c>
      <c r="J342" s="4" t="s">
        <v>55</v>
      </c>
      <c r="K342" s="29">
        <v>31</v>
      </c>
      <c r="L342" s="4" t="s">
        <v>34</v>
      </c>
      <c r="M342" s="4" t="s">
        <v>35</v>
      </c>
      <c r="N342" s="4">
        <v>2003</v>
      </c>
      <c r="O342" s="4">
        <v>121911</v>
      </c>
      <c r="P342" s="15" t="str">
        <f t="shared" si="7"/>
        <v>1999-0-NA</v>
      </c>
    </row>
    <row r="343" spans="7:16">
      <c r="G343" s="4" t="s">
        <v>32</v>
      </c>
      <c r="H343" s="4">
        <v>1999</v>
      </c>
      <c r="I343" s="4" t="s">
        <v>33</v>
      </c>
      <c r="J343" s="4" t="s">
        <v>55</v>
      </c>
      <c r="K343" s="29">
        <v>32</v>
      </c>
      <c r="L343" s="4" t="s">
        <v>34</v>
      </c>
      <c r="M343" s="4" t="s">
        <v>35</v>
      </c>
      <c r="N343" s="4">
        <v>2003</v>
      </c>
      <c r="O343" s="4">
        <v>163540</v>
      </c>
      <c r="P343" s="15" t="str">
        <f t="shared" si="7"/>
        <v>1999-0-NA</v>
      </c>
    </row>
    <row r="344" spans="7:16">
      <c r="G344" s="4" t="s">
        <v>32</v>
      </c>
      <c r="H344" s="4">
        <v>1999</v>
      </c>
      <c r="I344" s="4" t="s">
        <v>33</v>
      </c>
      <c r="J344" s="4" t="s">
        <v>55</v>
      </c>
      <c r="K344" s="29">
        <v>33</v>
      </c>
      <c r="L344" s="4" t="s">
        <v>34</v>
      </c>
      <c r="M344" s="4" t="s">
        <v>35</v>
      </c>
      <c r="N344" s="4">
        <v>2003</v>
      </c>
      <c r="O344" s="4">
        <v>116450</v>
      </c>
      <c r="P344" s="15" t="str">
        <f t="shared" si="7"/>
        <v>1999-0-NA</v>
      </c>
    </row>
    <row r="345" spans="7:16">
      <c r="G345" s="4" t="s">
        <v>32</v>
      </c>
      <c r="H345" s="4">
        <v>1999</v>
      </c>
      <c r="I345" s="4" t="s">
        <v>33</v>
      </c>
      <c r="J345" s="4" t="s">
        <v>55</v>
      </c>
      <c r="K345" s="29">
        <v>34</v>
      </c>
      <c r="L345" s="4" t="s">
        <v>34</v>
      </c>
      <c r="M345" s="4" t="s">
        <v>35</v>
      </c>
      <c r="N345" s="4">
        <v>2003</v>
      </c>
      <c r="O345" s="4">
        <v>120313</v>
      </c>
      <c r="P345" s="15" t="str">
        <f t="shared" si="7"/>
        <v>1999-0-NA</v>
      </c>
    </row>
    <row r="346" spans="7:16">
      <c r="G346" s="4" t="s">
        <v>32</v>
      </c>
      <c r="H346" s="4">
        <v>1999</v>
      </c>
      <c r="I346" s="4" t="s">
        <v>33</v>
      </c>
      <c r="J346" s="4" t="s">
        <v>55</v>
      </c>
      <c r="K346" s="29">
        <v>35</v>
      </c>
      <c r="L346" s="4" t="s">
        <v>34</v>
      </c>
      <c r="M346" s="4" t="s">
        <v>35</v>
      </c>
      <c r="N346" s="4">
        <v>2003</v>
      </c>
      <c r="O346" s="4">
        <v>213706</v>
      </c>
      <c r="P346" s="15" t="str">
        <f t="shared" si="7"/>
        <v>1999-0-NA</v>
      </c>
    </row>
    <row r="347" spans="7:16">
      <c r="G347" s="4" t="s">
        <v>32</v>
      </c>
      <c r="H347" s="4">
        <v>1999</v>
      </c>
      <c r="I347" s="4" t="s">
        <v>33</v>
      </c>
      <c r="J347" s="4" t="s">
        <v>55</v>
      </c>
      <c r="K347" s="29" t="s">
        <v>44</v>
      </c>
      <c r="L347" s="4" t="s">
        <v>34</v>
      </c>
      <c r="M347" s="4" t="s">
        <v>35</v>
      </c>
      <c r="N347" s="4">
        <v>2009</v>
      </c>
      <c r="O347" s="4">
        <v>723749</v>
      </c>
      <c r="P347" s="15" t="str">
        <f t="shared" si="7"/>
        <v>1999-0-8</v>
      </c>
    </row>
    <row r="348" spans="7:16">
      <c r="G348" s="4" t="s">
        <v>32</v>
      </c>
      <c r="H348" s="4">
        <v>1999</v>
      </c>
      <c r="I348" s="4" t="s">
        <v>33</v>
      </c>
      <c r="J348" s="4" t="s">
        <v>55</v>
      </c>
      <c r="K348" s="29">
        <v>36</v>
      </c>
      <c r="L348" s="4" t="s">
        <v>34</v>
      </c>
      <c r="M348" s="4" t="s">
        <v>35</v>
      </c>
      <c r="N348" s="4">
        <v>2003</v>
      </c>
      <c r="O348" s="4">
        <v>138854</v>
      </c>
      <c r="P348" s="15" t="str">
        <f t="shared" si="7"/>
        <v>1999-0-NA</v>
      </c>
    </row>
    <row r="349" spans="7:16">
      <c r="G349" s="4" t="s">
        <v>32</v>
      </c>
      <c r="H349" s="4">
        <v>1999</v>
      </c>
      <c r="I349" s="4" t="s">
        <v>33</v>
      </c>
      <c r="J349" s="4" t="s">
        <v>55</v>
      </c>
      <c r="K349" s="29">
        <v>37</v>
      </c>
      <c r="L349" s="4" t="s">
        <v>34</v>
      </c>
      <c r="M349" s="4" t="s">
        <v>35</v>
      </c>
      <c r="N349" s="4">
        <v>2003</v>
      </c>
      <c r="O349" s="4">
        <v>118515</v>
      </c>
      <c r="P349" s="15" t="str">
        <f t="shared" si="7"/>
        <v>1999-0-NA</v>
      </c>
    </row>
    <row r="350" spans="7:16">
      <c r="G350" s="4" t="s">
        <v>32</v>
      </c>
      <c r="H350" s="4">
        <v>1999</v>
      </c>
      <c r="I350" s="4" t="s">
        <v>33</v>
      </c>
      <c r="J350" s="4" t="s">
        <v>55</v>
      </c>
      <c r="K350" s="29">
        <v>38</v>
      </c>
      <c r="L350" s="4" t="s">
        <v>34</v>
      </c>
      <c r="M350" s="4" t="s">
        <v>35</v>
      </c>
      <c r="N350" s="4">
        <v>2003</v>
      </c>
      <c r="O350" s="4">
        <v>144039</v>
      </c>
      <c r="P350" s="15" t="str">
        <f t="shared" si="7"/>
        <v>1999-0-NA</v>
      </c>
    </row>
    <row r="351" spans="7:16">
      <c r="G351" s="4" t="s">
        <v>32</v>
      </c>
      <c r="H351" s="4">
        <v>1999</v>
      </c>
      <c r="I351" s="4" t="s">
        <v>33</v>
      </c>
      <c r="J351" s="4" t="s">
        <v>55</v>
      </c>
      <c r="K351" s="29">
        <v>39</v>
      </c>
      <c r="L351" s="4" t="s">
        <v>34</v>
      </c>
      <c r="M351" s="4" t="s">
        <v>35</v>
      </c>
      <c r="N351" s="4">
        <v>2003</v>
      </c>
      <c r="O351" s="4">
        <v>108635</v>
      </c>
      <c r="P351" s="15" t="str">
        <f t="shared" si="7"/>
        <v>1999-0-NA</v>
      </c>
    </row>
    <row r="352" spans="7:16">
      <c r="G352" s="4" t="s">
        <v>32</v>
      </c>
      <c r="H352" s="4">
        <v>1999</v>
      </c>
      <c r="I352" s="4" t="s">
        <v>33</v>
      </c>
      <c r="J352" s="4" t="s">
        <v>55</v>
      </c>
      <c r="K352" s="29">
        <v>40</v>
      </c>
      <c r="L352" s="4" t="s">
        <v>34</v>
      </c>
      <c r="M352" s="4" t="s">
        <v>35</v>
      </c>
      <c r="N352" s="4">
        <v>2003</v>
      </c>
      <c r="O352" s="4">
        <v>205622</v>
      </c>
      <c r="P352" s="15" t="str">
        <f t="shared" si="7"/>
        <v>1999-0-NA</v>
      </c>
    </row>
    <row r="353" spans="7:16">
      <c r="G353" s="4" t="s">
        <v>32</v>
      </c>
      <c r="H353" s="4">
        <v>1999</v>
      </c>
      <c r="I353" s="4" t="s">
        <v>33</v>
      </c>
      <c r="J353" s="4" t="s">
        <v>55</v>
      </c>
      <c r="K353" s="29" t="s">
        <v>45</v>
      </c>
      <c r="L353" s="4" t="s">
        <v>34</v>
      </c>
      <c r="M353" s="4" t="s">
        <v>35</v>
      </c>
      <c r="N353" s="4">
        <v>2009</v>
      </c>
      <c r="O353" s="4">
        <v>516989</v>
      </c>
      <c r="P353" s="15" t="str">
        <f t="shared" si="7"/>
        <v>1999-0-9</v>
      </c>
    </row>
    <row r="354" spans="7:16">
      <c r="G354" s="4" t="s">
        <v>32</v>
      </c>
      <c r="H354" s="4">
        <v>1999</v>
      </c>
      <c r="I354" s="4" t="s">
        <v>33</v>
      </c>
      <c r="J354" s="4" t="s">
        <v>55</v>
      </c>
      <c r="K354" s="29">
        <v>41</v>
      </c>
      <c r="L354" s="4" t="s">
        <v>34</v>
      </c>
      <c r="M354" s="4" t="s">
        <v>35</v>
      </c>
      <c r="N354" s="4">
        <v>2003</v>
      </c>
      <c r="O354" s="4">
        <v>79270</v>
      </c>
      <c r="P354" s="15" t="str">
        <f t="shared" si="7"/>
        <v>1999-0-NA</v>
      </c>
    </row>
    <row r="355" spans="7:16">
      <c r="G355" s="4" t="s">
        <v>32</v>
      </c>
      <c r="H355" s="4">
        <v>1999</v>
      </c>
      <c r="I355" s="4" t="s">
        <v>33</v>
      </c>
      <c r="J355" s="4" t="s">
        <v>55</v>
      </c>
      <c r="K355" s="29">
        <v>42</v>
      </c>
      <c r="L355" s="4" t="s">
        <v>34</v>
      </c>
      <c r="M355" s="4" t="s">
        <v>35</v>
      </c>
      <c r="N355" s="4">
        <v>2003</v>
      </c>
      <c r="O355" s="4">
        <v>94009</v>
      </c>
      <c r="P355" s="15" t="str">
        <f t="shared" si="7"/>
        <v>1999-0-NA</v>
      </c>
    </row>
    <row r="356" spans="7:16">
      <c r="G356" s="4" t="s">
        <v>32</v>
      </c>
      <c r="H356" s="4">
        <v>1999</v>
      </c>
      <c r="I356" s="4" t="s">
        <v>33</v>
      </c>
      <c r="J356" s="4" t="s">
        <v>55</v>
      </c>
      <c r="K356" s="29">
        <v>43</v>
      </c>
      <c r="L356" s="4" t="s">
        <v>34</v>
      </c>
      <c r="M356" s="4" t="s">
        <v>35</v>
      </c>
      <c r="N356" s="4">
        <v>2003</v>
      </c>
      <c r="O356" s="4">
        <v>76361</v>
      </c>
      <c r="P356" s="15" t="str">
        <f t="shared" si="7"/>
        <v>1999-0-NA</v>
      </c>
    </row>
    <row r="357" spans="7:16">
      <c r="G357" s="4" t="s">
        <v>32</v>
      </c>
      <c r="H357" s="4">
        <v>1999</v>
      </c>
      <c r="I357" s="4" t="s">
        <v>33</v>
      </c>
      <c r="J357" s="4" t="s">
        <v>55</v>
      </c>
      <c r="K357" s="29">
        <v>44</v>
      </c>
      <c r="L357" s="4" t="s">
        <v>34</v>
      </c>
      <c r="M357" s="4" t="s">
        <v>35</v>
      </c>
      <c r="N357" s="4">
        <v>2003</v>
      </c>
      <c r="O357" s="4">
        <v>61727</v>
      </c>
      <c r="P357" s="15" t="str">
        <f t="shared" si="7"/>
        <v>1999-0-NA</v>
      </c>
    </row>
    <row r="358" spans="7:16">
      <c r="G358" s="4" t="s">
        <v>32</v>
      </c>
      <c r="H358" s="4">
        <v>1999</v>
      </c>
      <c r="I358" s="4" t="s">
        <v>33</v>
      </c>
      <c r="J358" s="4" t="s">
        <v>55</v>
      </c>
      <c r="K358" s="29">
        <v>45</v>
      </c>
      <c r="L358" s="4" t="s">
        <v>34</v>
      </c>
      <c r="M358" s="4" t="s">
        <v>35</v>
      </c>
      <c r="N358" s="4">
        <v>2003</v>
      </c>
      <c r="O358" s="4">
        <v>135889</v>
      </c>
      <c r="P358" s="15" t="str">
        <f t="shared" si="7"/>
        <v>1999-0-NA</v>
      </c>
    </row>
    <row r="359" spans="7:16">
      <c r="G359" s="4" t="s">
        <v>32</v>
      </c>
      <c r="H359" s="4">
        <v>1999</v>
      </c>
      <c r="I359" s="4" t="s">
        <v>33</v>
      </c>
      <c r="J359" s="4" t="s">
        <v>55</v>
      </c>
      <c r="K359" s="29" t="s">
        <v>46</v>
      </c>
      <c r="L359" s="4" t="s">
        <v>34</v>
      </c>
      <c r="M359" s="4" t="s">
        <v>35</v>
      </c>
      <c r="N359" s="4">
        <v>2009</v>
      </c>
      <c r="O359" s="4">
        <v>418987</v>
      </c>
      <c r="P359" s="15" t="str">
        <f t="shared" si="7"/>
        <v>1999-0-10</v>
      </c>
    </row>
    <row r="360" spans="7:16">
      <c r="G360" s="4" t="s">
        <v>32</v>
      </c>
      <c r="H360" s="4">
        <v>1999</v>
      </c>
      <c r="I360" s="4" t="s">
        <v>33</v>
      </c>
      <c r="J360" s="4" t="s">
        <v>55</v>
      </c>
      <c r="K360" s="29">
        <v>46</v>
      </c>
      <c r="L360" s="4" t="s">
        <v>34</v>
      </c>
      <c r="M360" s="4" t="s">
        <v>35</v>
      </c>
      <c r="N360" s="4">
        <v>2003</v>
      </c>
      <c r="O360" s="4">
        <v>66414</v>
      </c>
      <c r="P360" s="15" t="str">
        <f t="shared" si="7"/>
        <v>1999-0-NA</v>
      </c>
    </row>
    <row r="361" spans="7:16">
      <c r="G361" s="4" t="s">
        <v>32</v>
      </c>
      <c r="H361" s="4">
        <v>1999</v>
      </c>
      <c r="I361" s="4" t="s">
        <v>33</v>
      </c>
      <c r="J361" s="4" t="s">
        <v>55</v>
      </c>
      <c r="K361" s="29">
        <v>47</v>
      </c>
      <c r="L361" s="4" t="s">
        <v>34</v>
      </c>
      <c r="M361" s="4" t="s">
        <v>35</v>
      </c>
      <c r="N361" s="4">
        <v>2003</v>
      </c>
      <c r="O361" s="4">
        <v>82880</v>
      </c>
      <c r="P361" s="15" t="str">
        <f t="shared" si="7"/>
        <v>1999-0-NA</v>
      </c>
    </row>
    <row r="362" spans="7:16">
      <c r="G362" s="4" t="s">
        <v>32</v>
      </c>
      <c r="H362" s="4">
        <v>1999</v>
      </c>
      <c r="I362" s="4" t="s">
        <v>33</v>
      </c>
      <c r="J362" s="4" t="s">
        <v>55</v>
      </c>
      <c r="K362" s="29">
        <v>48</v>
      </c>
      <c r="L362" s="4" t="s">
        <v>34</v>
      </c>
      <c r="M362" s="4" t="s">
        <v>35</v>
      </c>
      <c r="N362" s="4">
        <v>2003</v>
      </c>
      <c r="O362" s="4">
        <v>68978</v>
      </c>
      <c r="P362" s="15" t="str">
        <f t="shared" si="7"/>
        <v>1999-0-NA</v>
      </c>
    </row>
    <row r="363" spans="7:16">
      <c r="G363" s="4" t="s">
        <v>32</v>
      </c>
      <c r="H363" s="4">
        <v>1999</v>
      </c>
      <c r="I363" s="4" t="s">
        <v>33</v>
      </c>
      <c r="J363" s="4" t="s">
        <v>55</v>
      </c>
      <c r="K363" s="29">
        <v>49</v>
      </c>
      <c r="L363" s="4" t="s">
        <v>34</v>
      </c>
      <c r="M363" s="4" t="s">
        <v>35</v>
      </c>
      <c r="N363" s="4">
        <v>2003</v>
      </c>
      <c r="O363" s="4">
        <v>64826</v>
      </c>
      <c r="P363" s="15" t="str">
        <f t="shared" si="7"/>
        <v>1999-0-NA</v>
      </c>
    </row>
    <row r="364" spans="7:16">
      <c r="G364" s="4" t="s">
        <v>32</v>
      </c>
      <c r="H364" s="4">
        <v>1999</v>
      </c>
      <c r="I364" s="4" t="s">
        <v>33</v>
      </c>
      <c r="J364" s="4" t="s">
        <v>55</v>
      </c>
      <c r="K364" s="29">
        <v>50</v>
      </c>
      <c r="L364" s="4" t="s">
        <v>34</v>
      </c>
      <c r="M364" s="4" t="s">
        <v>35</v>
      </c>
      <c r="N364" s="4">
        <v>2003</v>
      </c>
      <c r="O364" s="4">
        <v>136869</v>
      </c>
      <c r="P364" s="15" t="str">
        <f t="shared" si="7"/>
        <v>1999-0-NA</v>
      </c>
    </row>
    <row r="365" spans="7:16">
      <c r="G365" s="4" t="s">
        <v>32</v>
      </c>
      <c r="H365" s="4">
        <v>1999</v>
      </c>
      <c r="I365" s="4" t="s">
        <v>33</v>
      </c>
      <c r="J365" s="4" t="s">
        <v>55</v>
      </c>
      <c r="K365" s="29" t="s">
        <v>47</v>
      </c>
      <c r="L365" s="4" t="s">
        <v>34</v>
      </c>
      <c r="M365" s="4" t="s">
        <v>35</v>
      </c>
      <c r="N365" s="4">
        <v>2009</v>
      </c>
      <c r="O365" s="4">
        <v>340167</v>
      </c>
      <c r="P365" s="15" t="str">
        <f t="shared" si="7"/>
        <v>1999-0-11</v>
      </c>
    </row>
    <row r="366" spans="7:16">
      <c r="G366" s="4" t="s">
        <v>32</v>
      </c>
      <c r="H366" s="4">
        <v>1999</v>
      </c>
      <c r="I366" s="4" t="s">
        <v>33</v>
      </c>
      <c r="J366" s="4" t="s">
        <v>55</v>
      </c>
      <c r="K366" s="29">
        <v>51</v>
      </c>
      <c r="L366" s="4" t="s">
        <v>34</v>
      </c>
      <c r="M366" s="4" t="s">
        <v>35</v>
      </c>
      <c r="N366" s="4">
        <v>2003</v>
      </c>
      <c r="O366" s="4">
        <v>53768</v>
      </c>
      <c r="P366" s="15" t="str">
        <f t="shared" si="7"/>
        <v>1999-0-NA</v>
      </c>
    </row>
    <row r="367" spans="7:16">
      <c r="G367" s="4" t="s">
        <v>32</v>
      </c>
      <c r="H367" s="4">
        <v>1999</v>
      </c>
      <c r="I367" s="4" t="s">
        <v>33</v>
      </c>
      <c r="J367" s="4" t="s">
        <v>55</v>
      </c>
      <c r="K367" s="29">
        <v>52</v>
      </c>
      <c r="L367" s="4" t="s">
        <v>34</v>
      </c>
      <c r="M367" s="4" t="s">
        <v>35</v>
      </c>
      <c r="N367" s="4">
        <v>2003</v>
      </c>
      <c r="O367" s="4">
        <v>55118</v>
      </c>
      <c r="P367" s="15" t="str">
        <f t="shared" si="7"/>
        <v>1999-0-NA</v>
      </c>
    </row>
    <row r="368" spans="7:16">
      <c r="G368" s="4" t="s">
        <v>32</v>
      </c>
      <c r="H368" s="4">
        <v>1999</v>
      </c>
      <c r="I368" s="4" t="s">
        <v>33</v>
      </c>
      <c r="J368" s="4" t="s">
        <v>55</v>
      </c>
      <c r="K368" s="29">
        <v>53</v>
      </c>
      <c r="L368" s="4" t="s">
        <v>34</v>
      </c>
      <c r="M368" s="4" t="s">
        <v>35</v>
      </c>
      <c r="N368" s="4">
        <v>2003</v>
      </c>
      <c r="O368" s="4">
        <v>43978</v>
      </c>
      <c r="P368" s="15" t="str">
        <f t="shared" si="7"/>
        <v>1999-0-NA</v>
      </c>
    </row>
    <row r="369" spans="7:16">
      <c r="G369" s="4" t="s">
        <v>32</v>
      </c>
      <c r="H369" s="4">
        <v>1999</v>
      </c>
      <c r="I369" s="4" t="s">
        <v>33</v>
      </c>
      <c r="J369" s="4" t="s">
        <v>55</v>
      </c>
      <c r="K369" s="29">
        <v>54</v>
      </c>
      <c r="L369" s="4" t="s">
        <v>34</v>
      </c>
      <c r="M369" s="4" t="s">
        <v>35</v>
      </c>
      <c r="N369" s="4">
        <v>2003</v>
      </c>
      <c r="O369" s="4">
        <v>50434</v>
      </c>
      <c r="P369" s="15" t="str">
        <f t="shared" si="7"/>
        <v>1999-0-NA</v>
      </c>
    </row>
    <row r="370" spans="7:16">
      <c r="G370" s="4" t="s">
        <v>32</v>
      </c>
      <c r="H370" s="4">
        <v>1999</v>
      </c>
      <c r="I370" s="4" t="s">
        <v>33</v>
      </c>
      <c r="J370" s="4" t="s">
        <v>55</v>
      </c>
      <c r="K370" s="29">
        <v>55</v>
      </c>
      <c r="L370" s="4" t="s">
        <v>34</v>
      </c>
      <c r="M370" s="4" t="s">
        <v>35</v>
      </c>
      <c r="N370" s="4">
        <v>2003</v>
      </c>
      <c r="O370" s="4">
        <v>66427</v>
      </c>
      <c r="P370" s="15" t="str">
        <f t="shared" si="7"/>
        <v>1999-0-NA</v>
      </c>
    </row>
    <row r="371" spans="7:16">
      <c r="G371" s="4" t="s">
        <v>32</v>
      </c>
      <c r="H371" s="4">
        <v>1999</v>
      </c>
      <c r="I371" s="4" t="s">
        <v>33</v>
      </c>
      <c r="J371" s="4" t="s">
        <v>55</v>
      </c>
      <c r="K371" s="29" t="s">
        <v>48</v>
      </c>
      <c r="L371" s="4" t="s">
        <v>34</v>
      </c>
      <c r="M371" s="4" t="s">
        <v>35</v>
      </c>
      <c r="N371" s="4">
        <v>2009</v>
      </c>
      <c r="O371" s="4">
        <v>236325</v>
      </c>
      <c r="P371" s="15" t="str">
        <f t="shared" si="7"/>
        <v>1999-0-12</v>
      </c>
    </row>
    <row r="372" spans="7:16">
      <c r="G372" s="4" t="s">
        <v>32</v>
      </c>
      <c r="H372" s="4">
        <v>1999</v>
      </c>
      <c r="I372" s="4" t="s">
        <v>33</v>
      </c>
      <c r="J372" s="4" t="s">
        <v>55</v>
      </c>
      <c r="K372" s="29">
        <v>56</v>
      </c>
      <c r="L372" s="4" t="s">
        <v>34</v>
      </c>
      <c r="M372" s="4" t="s">
        <v>35</v>
      </c>
      <c r="N372" s="4">
        <v>2003</v>
      </c>
      <c r="O372" s="4">
        <v>52222</v>
      </c>
      <c r="P372" s="15" t="str">
        <f t="shared" si="7"/>
        <v>1999-0-NA</v>
      </c>
    </row>
    <row r="373" spans="7:16">
      <c r="G373" s="4" t="s">
        <v>32</v>
      </c>
      <c r="H373" s="4">
        <v>1999</v>
      </c>
      <c r="I373" s="4" t="s">
        <v>33</v>
      </c>
      <c r="J373" s="4" t="s">
        <v>55</v>
      </c>
      <c r="K373" s="29">
        <v>57</v>
      </c>
      <c r="L373" s="4" t="s">
        <v>34</v>
      </c>
      <c r="M373" s="4" t="s">
        <v>35</v>
      </c>
      <c r="N373" s="4">
        <v>2003</v>
      </c>
      <c r="O373" s="4">
        <v>42382</v>
      </c>
      <c r="P373" s="15" t="str">
        <f t="shared" si="7"/>
        <v>1999-0-NA</v>
      </c>
    </row>
    <row r="374" spans="7:16">
      <c r="G374" s="4" t="s">
        <v>32</v>
      </c>
      <c r="H374" s="4">
        <v>1999</v>
      </c>
      <c r="I374" s="4" t="s">
        <v>33</v>
      </c>
      <c r="J374" s="4" t="s">
        <v>55</v>
      </c>
      <c r="K374" s="29">
        <v>58</v>
      </c>
      <c r="L374" s="4" t="s">
        <v>34</v>
      </c>
      <c r="M374" s="4" t="s">
        <v>35</v>
      </c>
      <c r="N374" s="4">
        <v>2003</v>
      </c>
      <c r="O374" s="4">
        <v>36530</v>
      </c>
      <c r="P374" s="15" t="str">
        <f t="shared" si="7"/>
        <v>1999-0-NA</v>
      </c>
    </row>
    <row r="375" spans="7:16">
      <c r="G375" s="4" t="s">
        <v>32</v>
      </c>
      <c r="H375" s="4">
        <v>1999</v>
      </c>
      <c r="I375" s="4" t="s">
        <v>33</v>
      </c>
      <c r="J375" s="4" t="s">
        <v>55</v>
      </c>
      <c r="K375" s="29">
        <v>59</v>
      </c>
      <c r="L375" s="4" t="s">
        <v>34</v>
      </c>
      <c r="M375" s="4" t="s">
        <v>35</v>
      </c>
      <c r="N375" s="4">
        <v>2003</v>
      </c>
      <c r="O375" s="4">
        <v>38764</v>
      </c>
      <c r="P375" s="15" t="str">
        <f t="shared" si="7"/>
        <v>1999-0-NA</v>
      </c>
    </row>
    <row r="376" spans="7:16">
      <c r="G376" s="4" t="s">
        <v>32</v>
      </c>
      <c r="H376" s="4">
        <v>1999</v>
      </c>
      <c r="I376" s="4" t="s">
        <v>33</v>
      </c>
      <c r="J376" s="4" t="s">
        <v>55</v>
      </c>
      <c r="K376" s="29">
        <v>60</v>
      </c>
      <c r="L376" s="4" t="s">
        <v>34</v>
      </c>
      <c r="M376" s="4" t="s">
        <v>35</v>
      </c>
      <c r="N376" s="4">
        <v>2003</v>
      </c>
      <c r="O376" s="4">
        <v>95240</v>
      </c>
      <c r="P376" s="15" t="str">
        <f t="shared" si="7"/>
        <v>1999-0-NA</v>
      </c>
    </row>
    <row r="377" spans="7:16">
      <c r="G377" s="4" t="s">
        <v>32</v>
      </c>
      <c r="H377" s="4">
        <v>1999</v>
      </c>
      <c r="I377" s="4" t="s">
        <v>33</v>
      </c>
      <c r="J377" s="4" t="s">
        <v>55</v>
      </c>
      <c r="K377" s="29" t="s">
        <v>49</v>
      </c>
      <c r="L377" s="4" t="s">
        <v>34</v>
      </c>
      <c r="M377" s="4" t="s">
        <v>35</v>
      </c>
      <c r="N377" s="4">
        <v>2009</v>
      </c>
      <c r="O377" s="4">
        <v>214715</v>
      </c>
      <c r="P377" s="15" t="str">
        <f t="shared" si="7"/>
        <v>1999-0-NA</v>
      </c>
    </row>
    <row r="378" spans="7:16">
      <c r="G378" s="4" t="s">
        <v>32</v>
      </c>
      <c r="H378" s="4">
        <v>1999</v>
      </c>
      <c r="I378" s="4" t="s">
        <v>33</v>
      </c>
      <c r="J378" s="4" t="s">
        <v>55</v>
      </c>
      <c r="K378" s="29">
        <v>61</v>
      </c>
      <c r="L378" s="4" t="s">
        <v>34</v>
      </c>
      <c r="M378" s="4" t="s">
        <v>35</v>
      </c>
      <c r="N378" s="4">
        <v>2003</v>
      </c>
      <c r="O378" s="4">
        <v>28304</v>
      </c>
      <c r="P378" s="15" t="str">
        <f t="shared" si="7"/>
        <v>1999-0-NA</v>
      </c>
    </row>
    <row r="379" spans="7:16">
      <c r="G379" s="4" t="s">
        <v>32</v>
      </c>
      <c r="H379" s="4">
        <v>1999</v>
      </c>
      <c r="I379" s="4" t="s">
        <v>33</v>
      </c>
      <c r="J379" s="4" t="s">
        <v>55</v>
      </c>
      <c r="K379" s="29">
        <v>62</v>
      </c>
      <c r="L379" s="4" t="s">
        <v>34</v>
      </c>
      <c r="M379" s="4" t="s">
        <v>35</v>
      </c>
      <c r="N379" s="4">
        <v>2003</v>
      </c>
      <c r="O379" s="4">
        <v>29763</v>
      </c>
      <c r="P379" s="15" t="str">
        <f t="shared" si="7"/>
        <v>1999-0-NA</v>
      </c>
    </row>
    <row r="380" spans="7:16">
      <c r="G380" s="4" t="s">
        <v>32</v>
      </c>
      <c r="H380" s="4">
        <v>1999</v>
      </c>
      <c r="I380" s="4" t="s">
        <v>33</v>
      </c>
      <c r="J380" s="4" t="s">
        <v>55</v>
      </c>
      <c r="K380" s="29">
        <v>63</v>
      </c>
      <c r="L380" s="4" t="s">
        <v>34</v>
      </c>
      <c r="M380" s="4" t="s">
        <v>35</v>
      </c>
      <c r="N380" s="4">
        <v>2003</v>
      </c>
      <c r="O380" s="4">
        <v>30901</v>
      </c>
      <c r="P380" s="15" t="str">
        <f t="shared" si="7"/>
        <v>1999-0-NA</v>
      </c>
    </row>
    <row r="381" spans="7:16">
      <c r="G381" s="4" t="s">
        <v>32</v>
      </c>
      <c r="H381" s="4">
        <v>1999</v>
      </c>
      <c r="I381" s="4" t="s">
        <v>33</v>
      </c>
      <c r="J381" s="4" t="s">
        <v>55</v>
      </c>
      <c r="K381" s="29">
        <v>64</v>
      </c>
      <c r="L381" s="4" t="s">
        <v>34</v>
      </c>
      <c r="M381" s="4" t="s">
        <v>35</v>
      </c>
      <c r="N381" s="4">
        <v>2003</v>
      </c>
      <c r="O381" s="4">
        <v>30507</v>
      </c>
      <c r="P381" s="15" t="str">
        <f t="shared" si="7"/>
        <v>1999-0-NA</v>
      </c>
    </row>
    <row r="382" spans="7:16">
      <c r="G382" s="4" t="s">
        <v>32</v>
      </c>
      <c r="H382" s="4">
        <v>1999</v>
      </c>
      <c r="I382" s="4" t="s">
        <v>33</v>
      </c>
      <c r="J382" s="4" t="s">
        <v>55</v>
      </c>
      <c r="K382" s="29">
        <v>65</v>
      </c>
      <c r="L382" s="4" t="s">
        <v>34</v>
      </c>
      <c r="M382" s="4" t="s">
        <v>35</v>
      </c>
      <c r="N382" s="4">
        <v>2003</v>
      </c>
      <c r="O382" s="4">
        <v>48028</v>
      </c>
      <c r="P382" s="15" t="str">
        <f t="shared" si="7"/>
        <v>1999-0-NA</v>
      </c>
    </row>
    <row r="383" spans="7:16">
      <c r="G383" s="4" t="s">
        <v>32</v>
      </c>
      <c r="H383" s="4">
        <v>1999</v>
      </c>
      <c r="I383" s="4" t="s">
        <v>33</v>
      </c>
      <c r="J383" s="4" t="s">
        <v>55</v>
      </c>
      <c r="K383" s="29" t="s">
        <v>50</v>
      </c>
      <c r="L383" s="4" t="s">
        <v>34</v>
      </c>
      <c r="M383" s="4" t="s">
        <v>35</v>
      </c>
      <c r="N383" s="4">
        <v>2009</v>
      </c>
      <c r="O383" s="4">
        <v>160364</v>
      </c>
      <c r="P383" s="15" t="str">
        <f t="shared" si="7"/>
        <v>1999-0-NA</v>
      </c>
    </row>
    <row r="384" spans="7:16">
      <c r="G384" s="4" t="s">
        <v>32</v>
      </c>
      <c r="H384" s="4">
        <v>1999</v>
      </c>
      <c r="I384" s="4" t="s">
        <v>33</v>
      </c>
      <c r="J384" s="4" t="s">
        <v>55</v>
      </c>
      <c r="K384" s="29">
        <v>66</v>
      </c>
      <c r="L384" s="4" t="s">
        <v>34</v>
      </c>
      <c r="M384" s="4" t="s">
        <v>35</v>
      </c>
      <c r="N384" s="4">
        <v>2003</v>
      </c>
      <c r="O384" s="4">
        <v>21878</v>
      </c>
      <c r="P384" s="15" t="str">
        <f t="shared" si="7"/>
        <v>1999-0-NA</v>
      </c>
    </row>
    <row r="385" spans="7:16">
      <c r="G385" s="4" t="s">
        <v>32</v>
      </c>
      <c r="H385" s="4">
        <v>1999</v>
      </c>
      <c r="I385" s="4" t="s">
        <v>33</v>
      </c>
      <c r="J385" s="4" t="s">
        <v>55</v>
      </c>
      <c r="K385" s="29">
        <v>67</v>
      </c>
      <c r="L385" s="4" t="s">
        <v>34</v>
      </c>
      <c r="M385" s="4" t="s">
        <v>35</v>
      </c>
      <c r="N385" s="4">
        <v>2003</v>
      </c>
      <c r="O385" s="4">
        <v>27844</v>
      </c>
      <c r="P385" s="15" t="str">
        <f t="shared" si="7"/>
        <v>1999-0-NA</v>
      </c>
    </row>
    <row r="386" spans="7:16">
      <c r="G386" s="4" t="s">
        <v>32</v>
      </c>
      <c r="H386" s="4">
        <v>1999</v>
      </c>
      <c r="I386" s="4" t="s">
        <v>33</v>
      </c>
      <c r="J386" s="4" t="s">
        <v>55</v>
      </c>
      <c r="K386" s="29">
        <v>68</v>
      </c>
      <c r="L386" s="4" t="s">
        <v>34</v>
      </c>
      <c r="M386" s="4" t="s">
        <v>35</v>
      </c>
      <c r="N386" s="4">
        <v>2003</v>
      </c>
      <c r="O386" s="4">
        <v>29575</v>
      </c>
      <c r="P386" s="15" t="str">
        <f t="shared" si="7"/>
        <v>1999-0-NA</v>
      </c>
    </row>
    <row r="387" spans="7:16">
      <c r="G387" s="4" t="s">
        <v>32</v>
      </c>
      <c r="H387" s="4">
        <v>1999</v>
      </c>
      <c r="I387" s="4" t="s">
        <v>33</v>
      </c>
      <c r="J387" s="4" t="s">
        <v>55</v>
      </c>
      <c r="K387" s="29">
        <v>69</v>
      </c>
      <c r="L387" s="4" t="s">
        <v>34</v>
      </c>
      <c r="M387" s="4" t="s">
        <v>35</v>
      </c>
      <c r="N387" s="4">
        <v>2003</v>
      </c>
      <c r="O387" s="4">
        <v>33039</v>
      </c>
      <c r="P387" s="15" t="str">
        <f t="shared" si="7"/>
        <v>1999-0-NA</v>
      </c>
    </row>
    <row r="388" spans="7:16">
      <c r="G388" s="4" t="s">
        <v>32</v>
      </c>
      <c r="H388" s="4">
        <v>1999</v>
      </c>
      <c r="I388" s="4" t="s">
        <v>33</v>
      </c>
      <c r="J388" s="4" t="s">
        <v>55</v>
      </c>
      <c r="K388" s="29">
        <v>70</v>
      </c>
      <c r="L388" s="4" t="s">
        <v>34</v>
      </c>
      <c r="M388" s="4" t="s">
        <v>35</v>
      </c>
      <c r="N388" s="4">
        <v>2003</v>
      </c>
      <c r="O388" s="4">
        <v>61262</v>
      </c>
      <c r="P388" s="15" t="str">
        <f t="shared" si="7"/>
        <v>1999-0-NA</v>
      </c>
    </row>
    <row r="389" spans="7:16">
      <c r="G389" s="4" t="s">
        <v>32</v>
      </c>
      <c r="H389" s="4">
        <v>1999</v>
      </c>
      <c r="I389" s="4" t="s">
        <v>33</v>
      </c>
      <c r="J389" s="4" t="s">
        <v>55</v>
      </c>
      <c r="K389" s="29" t="s">
        <v>51</v>
      </c>
      <c r="L389" s="4" t="s">
        <v>34</v>
      </c>
      <c r="M389" s="4" t="s">
        <v>35</v>
      </c>
      <c r="N389" s="4">
        <v>2009</v>
      </c>
      <c r="O389" s="4">
        <v>135524</v>
      </c>
      <c r="P389" s="15" t="str">
        <f t="shared" ref="P389:P452" si="8">H389 &amp;"-"&amp; IF(J389="Male",1,0) &amp;"-"&amp; IFERROR(INDEX($S$4:$S$16,MATCH(K389,$R$4:$R$16,0)),"NA")</f>
        <v>1999-0-NA</v>
      </c>
    </row>
    <row r="390" spans="7:16">
      <c r="G390" s="4" t="s">
        <v>32</v>
      </c>
      <c r="H390" s="4">
        <v>1999</v>
      </c>
      <c r="I390" s="4" t="s">
        <v>33</v>
      </c>
      <c r="J390" s="4" t="s">
        <v>55</v>
      </c>
      <c r="K390" s="29">
        <v>71</v>
      </c>
      <c r="L390" s="4" t="s">
        <v>34</v>
      </c>
      <c r="M390" s="4" t="s">
        <v>35</v>
      </c>
      <c r="N390" s="4">
        <v>2003</v>
      </c>
      <c r="O390" s="4">
        <v>23510</v>
      </c>
      <c r="P390" s="15" t="str">
        <f t="shared" si="8"/>
        <v>1999-0-NA</v>
      </c>
    </row>
    <row r="391" spans="7:16">
      <c r="G391" s="4" t="s">
        <v>32</v>
      </c>
      <c r="H391" s="4">
        <v>1999</v>
      </c>
      <c r="I391" s="4" t="s">
        <v>33</v>
      </c>
      <c r="J391" s="4" t="s">
        <v>55</v>
      </c>
      <c r="K391" s="29">
        <v>72</v>
      </c>
      <c r="L391" s="4" t="s">
        <v>34</v>
      </c>
      <c r="M391" s="4" t="s">
        <v>35</v>
      </c>
      <c r="N391" s="4">
        <v>2003</v>
      </c>
      <c r="O391" s="4">
        <v>20425</v>
      </c>
      <c r="P391" s="15" t="str">
        <f t="shared" si="8"/>
        <v>1999-0-NA</v>
      </c>
    </row>
    <row r="392" spans="7:16">
      <c r="G392" s="4" t="s">
        <v>32</v>
      </c>
      <c r="H392" s="4">
        <v>1999</v>
      </c>
      <c r="I392" s="4" t="s">
        <v>33</v>
      </c>
      <c r="J392" s="4" t="s">
        <v>55</v>
      </c>
      <c r="K392" s="29">
        <v>73</v>
      </c>
      <c r="L392" s="4" t="s">
        <v>34</v>
      </c>
      <c r="M392" s="4" t="s">
        <v>35</v>
      </c>
      <c r="N392" s="4">
        <v>2003</v>
      </c>
      <c r="O392" s="4">
        <v>15104</v>
      </c>
      <c r="P392" s="15" t="str">
        <f t="shared" si="8"/>
        <v>1999-0-NA</v>
      </c>
    </row>
    <row r="393" spans="7:16">
      <c r="G393" s="4" t="s">
        <v>32</v>
      </c>
      <c r="H393" s="4">
        <v>1999</v>
      </c>
      <c r="I393" s="4" t="s">
        <v>33</v>
      </c>
      <c r="J393" s="4" t="s">
        <v>55</v>
      </c>
      <c r="K393" s="29">
        <v>74</v>
      </c>
      <c r="L393" s="4" t="s">
        <v>34</v>
      </c>
      <c r="M393" s="4" t="s">
        <v>35</v>
      </c>
      <c r="N393" s="4">
        <v>2003</v>
      </c>
      <c r="O393" s="4">
        <v>15223</v>
      </c>
      <c r="P393" s="15" t="str">
        <f t="shared" si="8"/>
        <v>1999-0-NA</v>
      </c>
    </row>
    <row r="394" spans="7:16">
      <c r="G394" s="4" t="s">
        <v>32</v>
      </c>
      <c r="H394" s="4">
        <v>1999</v>
      </c>
      <c r="I394" s="4" t="s">
        <v>33</v>
      </c>
      <c r="J394" s="4" t="s">
        <v>55</v>
      </c>
      <c r="K394" s="29">
        <v>75</v>
      </c>
      <c r="L394" s="4" t="s">
        <v>34</v>
      </c>
      <c r="M394" s="4" t="s">
        <v>35</v>
      </c>
      <c r="N394" s="4">
        <v>2003</v>
      </c>
      <c r="O394" s="4">
        <v>27135</v>
      </c>
      <c r="P394" s="15" t="str">
        <f t="shared" si="8"/>
        <v>1999-0-NA</v>
      </c>
    </row>
    <row r="395" spans="7:16">
      <c r="G395" s="4" t="s">
        <v>32</v>
      </c>
      <c r="H395" s="4">
        <v>1999</v>
      </c>
      <c r="I395" s="4" t="s">
        <v>33</v>
      </c>
      <c r="J395" s="4" t="s">
        <v>55</v>
      </c>
      <c r="K395" s="29" t="s">
        <v>92</v>
      </c>
      <c r="L395" s="4" t="s">
        <v>34</v>
      </c>
      <c r="M395" s="4" t="s">
        <v>35</v>
      </c>
      <c r="N395" s="4">
        <v>2009</v>
      </c>
      <c r="O395" s="4">
        <v>81620</v>
      </c>
      <c r="P395" s="15" t="str">
        <f t="shared" si="8"/>
        <v>1999-0-NA</v>
      </c>
    </row>
    <row r="396" spans="7:16">
      <c r="G396" s="4" t="s">
        <v>32</v>
      </c>
      <c r="H396" s="4">
        <v>1999</v>
      </c>
      <c r="I396" s="4" t="s">
        <v>33</v>
      </c>
      <c r="J396" s="4" t="s">
        <v>55</v>
      </c>
      <c r="K396" s="29">
        <v>76</v>
      </c>
      <c r="L396" s="4" t="s">
        <v>34</v>
      </c>
      <c r="M396" s="4" t="s">
        <v>35</v>
      </c>
      <c r="N396" s="4">
        <v>2003</v>
      </c>
      <c r="O396" s="4">
        <v>12053</v>
      </c>
      <c r="P396" s="15" t="str">
        <f t="shared" si="8"/>
        <v>1999-0-NA</v>
      </c>
    </row>
    <row r="397" spans="7:16">
      <c r="G397" s="4" t="s">
        <v>32</v>
      </c>
      <c r="H397" s="4">
        <v>1999</v>
      </c>
      <c r="I397" s="4" t="s">
        <v>33</v>
      </c>
      <c r="J397" s="4" t="s">
        <v>55</v>
      </c>
      <c r="K397" s="29">
        <v>77</v>
      </c>
      <c r="L397" s="4" t="s">
        <v>34</v>
      </c>
      <c r="M397" s="4" t="s">
        <v>35</v>
      </c>
      <c r="N397" s="4">
        <v>2003</v>
      </c>
      <c r="O397" s="4">
        <v>12541</v>
      </c>
      <c r="P397" s="15" t="str">
        <f t="shared" si="8"/>
        <v>1999-0-NA</v>
      </c>
    </row>
    <row r="398" spans="7:16">
      <c r="G398" s="4" t="s">
        <v>32</v>
      </c>
      <c r="H398" s="4">
        <v>1999</v>
      </c>
      <c r="I398" s="4" t="s">
        <v>33</v>
      </c>
      <c r="J398" s="4" t="s">
        <v>55</v>
      </c>
      <c r="K398" s="29">
        <v>78</v>
      </c>
      <c r="L398" s="4" t="s">
        <v>34</v>
      </c>
      <c r="M398" s="4" t="s">
        <v>35</v>
      </c>
      <c r="N398" s="4">
        <v>2003</v>
      </c>
      <c r="O398" s="4">
        <v>13465</v>
      </c>
      <c r="P398" s="15" t="str">
        <f t="shared" si="8"/>
        <v>1999-0-NA</v>
      </c>
    </row>
    <row r="399" spans="7:16">
      <c r="G399" s="4" t="s">
        <v>32</v>
      </c>
      <c r="H399" s="4">
        <v>1999</v>
      </c>
      <c r="I399" s="4" t="s">
        <v>33</v>
      </c>
      <c r="J399" s="4" t="s">
        <v>55</v>
      </c>
      <c r="K399" s="29">
        <v>79</v>
      </c>
      <c r="L399" s="4" t="s">
        <v>34</v>
      </c>
      <c r="M399" s="4" t="s">
        <v>35</v>
      </c>
      <c r="N399" s="4">
        <v>2003</v>
      </c>
      <c r="O399" s="4">
        <v>16426</v>
      </c>
      <c r="P399" s="15" t="str">
        <f t="shared" si="8"/>
        <v>1999-0-NA</v>
      </c>
    </row>
    <row r="400" spans="7:16">
      <c r="G400" s="4" t="s">
        <v>32</v>
      </c>
      <c r="H400" s="4">
        <v>1999</v>
      </c>
      <c r="I400" s="4" t="s">
        <v>33</v>
      </c>
      <c r="J400" s="4" t="s">
        <v>55</v>
      </c>
      <c r="K400" s="29" t="s">
        <v>93</v>
      </c>
      <c r="L400" s="4" t="s">
        <v>34</v>
      </c>
      <c r="M400" s="4" t="s">
        <v>35</v>
      </c>
      <c r="N400" s="4">
        <v>2009</v>
      </c>
      <c r="O400" s="4">
        <v>121038</v>
      </c>
      <c r="P400" s="15" t="str">
        <f t="shared" si="8"/>
        <v>1999-0-NA</v>
      </c>
    </row>
    <row r="401" spans="7:16">
      <c r="G401" s="4" t="s">
        <v>32</v>
      </c>
      <c r="H401" s="4">
        <v>1999</v>
      </c>
      <c r="I401" s="4" t="s">
        <v>33</v>
      </c>
      <c r="J401" s="4" t="s">
        <v>55</v>
      </c>
      <c r="K401" s="29" t="s">
        <v>53</v>
      </c>
      <c r="L401" s="4" t="s">
        <v>34</v>
      </c>
      <c r="M401" s="4" t="s">
        <v>35</v>
      </c>
      <c r="N401" s="4">
        <v>2009</v>
      </c>
      <c r="O401" s="4">
        <v>86956</v>
      </c>
      <c r="P401" s="15" t="str">
        <f t="shared" si="8"/>
        <v>1999-0-NA</v>
      </c>
    </row>
    <row r="402" spans="7:16">
      <c r="G402" s="4" t="s">
        <v>32</v>
      </c>
      <c r="H402" s="4">
        <v>1989</v>
      </c>
      <c r="I402" s="4" t="s">
        <v>33</v>
      </c>
      <c r="J402" s="4" t="s">
        <v>54</v>
      </c>
      <c r="K402" s="29" t="s">
        <v>33</v>
      </c>
      <c r="L402" s="4" t="s">
        <v>94</v>
      </c>
      <c r="M402" s="4" t="s">
        <v>35</v>
      </c>
      <c r="N402" s="4">
        <v>1996</v>
      </c>
      <c r="O402" s="4">
        <v>10629770</v>
      </c>
      <c r="P402" s="15" t="str">
        <f t="shared" si="8"/>
        <v>1989-1-NA</v>
      </c>
    </row>
    <row r="403" spans="7:16">
      <c r="G403" s="4" t="s">
        <v>32</v>
      </c>
      <c r="H403" s="4">
        <v>1989</v>
      </c>
      <c r="I403" s="4" t="s">
        <v>33</v>
      </c>
      <c r="J403" s="4" t="s">
        <v>54</v>
      </c>
      <c r="K403" s="29">
        <v>0</v>
      </c>
      <c r="L403" s="4" t="s">
        <v>94</v>
      </c>
      <c r="M403" s="4" t="s">
        <v>35</v>
      </c>
      <c r="N403" s="4">
        <v>1996</v>
      </c>
      <c r="O403" s="4">
        <v>406801</v>
      </c>
      <c r="P403" s="15" t="str">
        <f t="shared" si="8"/>
        <v>1989-1-1</v>
      </c>
    </row>
    <row r="404" spans="7:16">
      <c r="G404" s="4" t="s">
        <v>32</v>
      </c>
      <c r="H404" s="4">
        <v>1989</v>
      </c>
      <c r="I404" s="4" t="s">
        <v>33</v>
      </c>
      <c r="J404" s="4" t="s">
        <v>54</v>
      </c>
      <c r="K404" s="29">
        <v>1</v>
      </c>
      <c r="L404" s="4" t="s">
        <v>94</v>
      </c>
      <c r="M404" s="4" t="s">
        <v>35</v>
      </c>
      <c r="N404" s="4">
        <v>1996</v>
      </c>
      <c r="O404" s="4">
        <v>339312</v>
      </c>
      <c r="P404" s="15" t="str">
        <f t="shared" si="8"/>
        <v>1989-1-NA</v>
      </c>
    </row>
    <row r="405" spans="7:16">
      <c r="G405" s="4" t="s">
        <v>32</v>
      </c>
      <c r="H405" s="4">
        <v>1989</v>
      </c>
      <c r="I405" s="4" t="s">
        <v>33</v>
      </c>
      <c r="J405" s="4" t="s">
        <v>54</v>
      </c>
      <c r="K405" s="30" t="s">
        <v>37</v>
      </c>
      <c r="L405" s="4" t="s">
        <v>94</v>
      </c>
      <c r="M405" s="4" t="s">
        <v>35</v>
      </c>
      <c r="N405" s="4">
        <v>1996</v>
      </c>
      <c r="O405" s="4">
        <v>1504731</v>
      </c>
      <c r="P405" s="15" t="str">
        <f t="shared" si="8"/>
        <v>1989-1-1</v>
      </c>
    </row>
    <row r="406" spans="7:16">
      <c r="G406" s="4" t="s">
        <v>32</v>
      </c>
      <c r="H406" s="4">
        <v>1989</v>
      </c>
      <c r="I406" s="4" t="s">
        <v>33</v>
      </c>
      <c r="J406" s="4" t="s">
        <v>54</v>
      </c>
      <c r="K406" s="29">
        <v>2</v>
      </c>
      <c r="L406" s="4" t="s">
        <v>94</v>
      </c>
      <c r="M406" s="4" t="s">
        <v>35</v>
      </c>
      <c r="N406" s="4">
        <v>1996</v>
      </c>
      <c r="O406" s="4">
        <v>395320</v>
      </c>
      <c r="P406" s="15" t="str">
        <f t="shared" si="8"/>
        <v>1989-1-NA</v>
      </c>
    </row>
    <row r="407" spans="7:16">
      <c r="G407" s="4" t="s">
        <v>32</v>
      </c>
      <c r="H407" s="4">
        <v>1989</v>
      </c>
      <c r="I407" s="4" t="s">
        <v>33</v>
      </c>
      <c r="J407" s="4" t="s">
        <v>54</v>
      </c>
      <c r="K407" s="29">
        <v>3</v>
      </c>
      <c r="L407" s="4" t="s">
        <v>94</v>
      </c>
      <c r="M407" s="4" t="s">
        <v>35</v>
      </c>
      <c r="N407" s="4">
        <v>1996</v>
      </c>
      <c r="O407" s="4">
        <v>393971</v>
      </c>
      <c r="P407" s="15" t="str">
        <f t="shared" si="8"/>
        <v>1989-1-NA</v>
      </c>
    </row>
    <row r="408" spans="7:16">
      <c r="G408" s="4" t="s">
        <v>32</v>
      </c>
      <c r="H408" s="4">
        <v>1989</v>
      </c>
      <c r="I408" s="4" t="s">
        <v>33</v>
      </c>
      <c r="J408" s="4" t="s">
        <v>54</v>
      </c>
      <c r="K408" s="29">
        <v>4</v>
      </c>
      <c r="L408" s="4" t="s">
        <v>94</v>
      </c>
      <c r="M408" s="4" t="s">
        <v>35</v>
      </c>
      <c r="N408" s="4">
        <v>1996</v>
      </c>
      <c r="O408" s="4">
        <v>376128</v>
      </c>
      <c r="P408" s="15" t="str">
        <f t="shared" si="8"/>
        <v>1989-1-NA</v>
      </c>
    </row>
    <row r="409" spans="7:16">
      <c r="G409" s="4" t="s">
        <v>32</v>
      </c>
      <c r="H409" s="4">
        <v>1989</v>
      </c>
      <c r="I409" s="4" t="s">
        <v>33</v>
      </c>
      <c r="J409" s="4" t="s">
        <v>54</v>
      </c>
      <c r="K409" s="29">
        <v>5</v>
      </c>
      <c r="L409" s="4" t="s">
        <v>94</v>
      </c>
      <c r="M409" s="4" t="s">
        <v>35</v>
      </c>
      <c r="N409" s="4">
        <v>1996</v>
      </c>
      <c r="O409" s="4">
        <v>395397</v>
      </c>
      <c r="P409" s="15" t="str">
        <f t="shared" si="8"/>
        <v>1989-1-NA</v>
      </c>
    </row>
    <row r="410" spans="7:16">
      <c r="G410" s="4" t="s">
        <v>32</v>
      </c>
      <c r="H410" s="4">
        <v>1989</v>
      </c>
      <c r="I410" s="4" t="s">
        <v>33</v>
      </c>
      <c r="J410" s="4" t="s">
        <v>54</v>
      </c>
      <c r="K410" s="30" t="s">
        <v>38</v>
      </c>
      <c r="L410" s="4" t="s">
        <v>94</v>
      </c>
      <c r="M410" s="4" t="s">
        <v>35</v>
      </c>
      <c r="N410" s="4">
        <v>1996</v>
      </c>
      <c r="O410" s="4">
        <v>1744106</v>
      </c>
      <c r="P410" s="15" t="str">
        <f t="shared" si="8"/>
        <v>1989-1-2</v>
      </c>
    </row>
    <row r="411" spans="7:16">
      <c r="G411" s="4" t="s">
        <v>32</v>
      </c>
      <c r="H411" s="4">
        <v>1989</v>
      </c>
      <c r="I411" s="4" t="s">
        <v>33</v>
      </c>
      <c r="J411" s="4" t="s">
        <v>54</v>
      </c>
      <c r="K411" s="29">
        <v>6</v>
      </c>
      <c r="L411" s="4" t="s">
        <v>94</v>
      </c>
      <c r="M411" s="4" t="s">
        <v>35</v>
      </c>
      <c r="N411" s="4">
        <v>1996</v>
      </c>
      <c r="O411" s="4">
        <v>348456</v>
      </c>
      <c r="P411" s="15" t="str">
        <f t="shared" si="8"/>
        <v>1989-1-NA</v>
      </c>
    </row>
    <row r="412" spans="7:16">
      <c r="G412" s="4" t="s">
        <v>32</v>
      </c>
      <c r="H412" s="4">
        <v>1989</v>
      </c>
      <c r="I412" s="4" t="s">
        <v>33</v>
      </c>
      <c r="J412" s="4" t="s">
        <v>54</v>
      </c>
      <c r="K412" s="29">
        <v>7</v>
      </c>
      <c r="L412" s="4" t="s">
        <v>94</v>
      </c>
      <c r="M412" s="4" t="s">
        <v>35</v>
      </c>
      <c r="N412" s="4">
        <v>1996</v>
      </c>
      <c r="O412" s="4">
        <v>329599</v>
      </c>
      <c r="P412" s="15" t="str">
        <f t="shared" si="8"/>
        <v>1989-1-NA</v>
      </c>
    </row>
    <row r="413" spans="7:16">
      <c r="G413" s="4" t="s">
        <v>32</v>
      </c>
      <c r="H413" s="4">
        <v>1989</v>
      </c>
      <c r="I413" s="4" t="s">
        <v>33</v>
      </c>
      <c r="J413" s="4" t="s">
        <v>54</v>
      </c>
      <c r="K413" s="29">
        <v>8</v>
      </c>
      <c r="L413" s="4" t="s">
        <v>94</v>
      </c>
      <c r="M413" s="4" t="s">
        <v>35</v>
      </c>
      <c r="N413" s="4">
        <v>1996</v>
      </c>
      <c r="O413" s="4">
        <v>337033</v>
      </c>
      <c r="P413" s="15" t="str">
        <f t="shared" si="8"/>
        <v>1989-1-NA</v>
      </c>
    </row>
    <row r="414" spans="7:16">
      <c r="G414" s="4" t="s">
        <v>32</v>
      </c>
      <c r="H414" s="4">
        <v>1989</v>
      </c>
      <c r="I414" s="4" t="s">
        <v>33</v>
      </c>
      <c r="J414" s="4" t="s">
        <v>54</v>
      </c>
      <c r="K414" s="29">
        <v>9</v>
      </c>
      <c r="L414" s="4" t="s">
        <v>94</v>
      </c>
      <c r="M414" s="4" t="s">
        <v>35</v>
      </c>
      <c r="N414" s="4">
        <v>1996</v>
      </c>
      <c r="O414" s="4">
        <v>333621</v>
      </c>
      <c r="P414" s="15" t="str">
        <f t="shared" si="8"/>
        <v>1989-1-NA</v>
      </c>
    </row>
    <row r="415" spans="7:16">
      <c r="G415" s="4" t="s">
        <v>32</v>
      </c>
      <c r="H415" s="4">
        <v>1989</v>
      </c>
      <c r="I415" s="4" t="s">
        <v>33</v>
      </c>
      <c r="J415" s="4" t="s">
        <v>54</v>
      </c>
      <c r="K415" s="29">
        <v>10</v>
      </c>
      <c r="L415" s="4" t="s">
        <v>94</v>
      </c>
      <c r="M415" s="4" t="s">
        <v>35</v>
      </c>
      <c r="N415" s="4">
        <v>1996</v>
      </c>
      <c r="O415" s="4">
        <v>357537</v>
      </c>
      <c r="P415" s="15" t="str">
        <f t="shared" si="8"/>
        <v>1989-1-NA</v>
      </c>
    </row>
    <row r="416" spans="7:16">
      <c r="G416" s="4" t="s">
        <v>32</v>
      </c>
      <c r="H416" s="4">
        <v>1989</v>
      </c>
      <c r="I416" s="4" t="s">
        <v>33</v>
      </c>
      <c r="J416" s="4" t="s">
        <v>54</v>
      </c>
      <c r="K416" s="30" t="s">
        <v>39</v>
      </c>
      <c r="L416" s="4" t="s">
        <v>94</v>
      </c>
      <c r="M416" s="4" t="s">
        <v>35</v>
      </c>
      <c r="N416" s="4">
        <v>1996</v>
      </c>
      <c r="O416" s="4">
        <v>1504425</v>
      </c>
      <c r="P416" s="15" t="str">
        <f t="shared" si="8"/>
        <v>1989-1-3</v>
      </c>
    </row>
    <row r="417" spans="7:16">
      <c r="G417" s="4" t="s">
        <v>32</v>
      </c>
      <c r="H417" s="4">
        <v>1989</v>
      </c>
      <c r="I417" s="4" t="s">
        <v>33</v>
      </c>
      <c r="J417" s="4" t="s">
        <v>54</v>
      </c>
      <c r="K417" s="29">
        <v>11</v>
      </c>
      <c r="L417" s="4" t="s">
        <v>94</v>
      </c>
      <c r="M417" s="4" t="s">
        <v>35</v>
      </c>
      <c r="N417" s="4">
        <v>1996</v>
      </c>
      <c r="O417" s="4">
        <v>275058</v>
      </c>
      <c r="P417" s="15" t="str">
        <f t="shared" si="8"/>
        <v>1989-1-NA</v>
      </c>
    </row>
    <row r="418" spans="7:16">
      <c r="G418" s="4" t="s">
        <v>32</v>
      </c>
      <c r="H418" s="4">
        <v>1989</v>
      </c>
      <c r="I418" s="4" t="s">
        <v>33</v>
      </c>
      <c r="J418" s="4" t="s">
        <v>54</v>
      </c>
      <c r="K418" s="29">
        <v>12</v>
      </c>
      <c r="L418" s="4" t="s">
        <v>94</v>
      </c>
      <c r="M418" s="4" t="s">
        <v>35</v>
      </c>
      <c r="N418" s="4">
        <v>1996</v>
      </c>
      <c r="O418" s="4">
        <v>313262</v>
      </c>
      <c r="P418" s="15" t="str">
        <f t="shared" si="8"/>
        <v>1989-1-NA</v>
      </c>
    </row>
    <row r="419" spans="7:16">
      <c r="G419" s="4" t="s">
        <v>32</v>
      </c>
      <c r="H419" s="4">
        <v>1989</v>
      </c>
      <c r="I419" s="4" t="s">
        <v>33</v>
      </c>
      <c r="J419" s="4" t="s">
        <v>54</v>
      </c>
      <c r="K419" s="29">
        <v>13</v>
      </c>
      <c r="L419" s="4" t="s">
        <v>94</v>
      </c>
      <c r="M419" s="4" t="s">
        <v>35</v>
      </c>
      <c r="N419" s="4">
        <v>1996</v>
      </c>
      <c r="O419" s="4">
        <v>275765</v>
      </c>
      <c r="P419" s="15" t="str">
        <f t="shared" si="8"/>
        <v>1989-1-NA</v>
      </c>
    </row>
    <row r="420" spans="7:16">
      <c r="G420" s="4" t="s">
        <v>32</v>
      </c>
      <c r="H420" s="4">
        <v>1989</v>
      </c>
      <c r="I420" s="4" t="s">
        <v>33</v>
      </c>
      <c r="J420" s="4" t="s">
        <v>54</v>
      </c>
      <c r="K420" s="29">
        <v>14</v>
      </c>
      <c r="L420" s="4" t="s">
        <v>94</v>
      </c>
      <c r="M420" s="4" t="s">
        <v>35</v>
      </c>
      <c r="N420" s="4">
        <v>1996</v>
      </c>
      <c r="O420" s="4">
        <v>282803</v>
      </c>
      <c r="P420" s="15" t="str">
        <f t="shared" si="8"/>
        <v>1989-1-NA</v>
      </c>
    </row>
    <row r="421" spans="7:16">
      <c r="G421" s="4" t="s">
        <v>32</v>
      </c>
      <c r="H421" s="4">
        <v>1989</v>
      </c>
      <c r="I421" s="4" t="s">
        <v>33</v>
      </c>
      <c r="J421" s="4" t="s">
        <v>54</v>
      </c>
      <c r="K421" s="29">
        <v>15</v>
      </c>
      <c r="L421" s="4" t="s">
        <v>94</v>
      </c>
      <c r="M421" s="4" t="s">
        <v>35</v>
      </c>
      <c r="N421" s="4">
        <v>1996</v>
      </c>
      <c r="O421" s="4">
        <v>269633</v>
      </c>
      <c r="P421" s="15" t="str">
        <f t="shared" si="8"/>
        <v>1989-1-NA</v>
      </c>
    </row>
    <row r="422" spans="7:16">
      <c r="G422" s="4" t="s">
        <v>32</v>
      </c>
      <c r="H422" s="4">
        <v>1989</v>
      </c>
      <c r="I422" s="4" t="s">
        <v>33</v>
      </c>
      <c r="J422" s="4" t="s">
        <v>54</v>
      </c>
      <c r="K422" s="29" t="s">
        <v>40</v>
      </c>
      <c r="L422" s="4" t="s">
        <v>94</v>
      </c>
      <c r="M422" s="4" t="s">
        <v>35</v>
      </c>
      <c r="N422" s="4">
        <v>1996</v>
      </c>
      <c r="O422" s="4">
        <v>1178277</v>
      </c>
      <c r="P422" s="15" t="str">
        <f t="shared" si="8"/>
        <v>1989-1-4</v>
      </c>
    </row>
    <row r="423" spans="7:16">
      <c r="G423" s="4" t="s">
        <v>32</v>
      </c>
      <c r="H423" s="4">
        <v>1989</v>
      </c>
      <c r="I423" s="4" t="s">
        <v>33</v>
      </c>
      <c r="J423" s="4" t="s">
        <v>54</v>
      </c>
      <c r="K423" s="29">
        <v>16</v>
      </c>
      <c r="L423" s="4" t="s">
        <v>94</v>
      </c>
      <c r="M423" s="4" t="s">
        <v>35</v>
      </c>
      <c r="N423" s="4">
        <v>1996</v>
      </c>
      <c r="O423" s="4">
        <v>245119</v>
      </c>
      <c r="P423" s="15" t="str">
        <f t="shared" si="8"/>
        <v>1989-1-NA</v>
      </c>
    </row>
    <row r="424" spans="7:16">
      <c r="G424" s="4" t="s">
        <v>32</v>
      </c>
      <c r="H424" s="4">
        <v>1989</v>
      </c>
      <c r="I424" s="4" t="s">
        <v>33</v>
      </c>
      <c r="J424" s="4" t="s">
        <v>54</v>
      </c>
      <c r="K424" s="29">
        <v>17</v>
      </c>
      <c r="L424" s="4" t="s">
        <v>94</v>
      </c>
      <c r="M424" s="4" t="s">
        <v>35</v>
      </c>
      <c r="N424" s="4">
        <v>1996</v>
      </c>
      <c r="O424" s="4">
        <v>220183</v>
      </c>
      <c r="P424" s="15" t="str">
        <f t="shared" si="8"/>
        <v>1989-1-NA</v>
      </c>
    </row>
    <row r="425" spans="7:16">
      <c r="G425" s="4" t="s">
        <v>32</v>
      </c>
      <c r="H425" s="4">
        <v>1989</v>
      </c>
      <c r="I425" s="4" t="s">
        <v>33</v>
      </c>
      <c r="J425" s="4" t="s">
        <v>54</v>
      </c>
      <c r="K425" s="29">
        <v>18</v>
      </c>
      <c r="L425" s="4" t="s">
        <v>94</v>
      </c>
      <c r="M425" s="4" t="s">
        <v>35</v>
      </c>
      <c r="N425" s="4">
        <v>1996</v>
      </c>
      <c r="O425" s="4">
        <v>251028</v>
      </c>
      <c r="P425" s="15" t="str">
        <f t="shared" si="8"/>
        <v>1989-1-NA</v>
      </c>
    </row>
    <row r="426" spans="7:16">
      <c r="G426" s="4" t="s">
        <v>32</v>
      </c>
      <c r="H426" s="4">
        <v>1989</v>
      </c>
      <c r="I426" s="4" t="s">
        <v>33</v>
      </c>
      <c r="J426" s="4" t="s">
        <v>54</v>
      </c>
      <c r="K426" s="29">
        <v>19</v>
      </c>
      <c r="L426" s="4" t="s">
        <v>94</v>
      </c>
      <c r="M426" s="4" t="s">
        <v>35</v>
      </c>
      <c r="N426" s="4">
        <v>1996</v>
      </c>
      <c r="O426" s="4">
        <v>192314</v>
      </c>
      <c r="P426" s="15" t="str">
        <f t="shared" si="8"/>
        <v>1989-1-NA</v>
      </c>
    </row>
    <row r="427" spans="7:16">
      <c r="G427" s="4" t="s">
        <v>32</v>
      </c>
      <c r="H427" s="4">
        <v>1989</v>
      </c>
      <c r="I427" s="4" t="s">
        <v>33</v>
      </c>
      <c r="J427" s="4" t="s">
        <v>54</v>
      </c>
      <c r="K427" s="29">
        <v>20</v>
      </c>
      <c r="L427" s="4" t="s">
        <v>94</v>
      </c>
      <c r="M427" s="4" t="s">
        <v>35</v>
      </c>
      <c r="N427" s="4">
        <v>1996</v>
      </c>
      <c r="O427" s="4">
        <v>239318</v>
      </c>
      <c r="P427" s="15" t="str">
        <f t="shared" si="8"/>
        <v>1989-1-NA</v>
      </c>
    </row>
    <row r="428" spans="7:16">
      <c r="G428" s="4" t="s">
        <v>32</v>
      </c>
      <c r="H428" s="4">
        <v>1989</v>
      </c>
      <c r="I428" s="4" t="s">
        <v>33</v>
      </c>
      <c r="J428" s="4" t="s">
        <v>54</v>
      </c>
      <c r="K428" s="29" t="s">
        <v>41</v>
      </c>
      <c r="L428" s="4" t="s">
        <v>94</v>
      </c>
      <c r="M428" s="4" t="s">
        <v>35</v>
      </c>
      <c r="N428" s="4">
        <v>1996</v>
      </c>
      <c r="O428" s="4">
        <v>889679</v>
      </c>
      <c r="P428" s="15" t="str">
        <f t="shared" si="8"/>
        <v>1989-1-5</v>
      </c>
    </row>
    <row r="429" spans="7:16">
      <c r="G429" s="4" t="s">
        <v>32</v>
      </c>
      <c r="H429" s="4">
        <v>1989</v>
      </c>
      <c r="I429" s="4" t="s">
        <v>33</v>
      </c>
      <c r="J429" s="4" t="s">
        <v>54</v>
      </c>
      <c r="K429" s="29">
        <v>21</v>
      </c>
      <c r="L429" s="4" t="s">
        <v>94</v>
      </c>
      <c r="M429" s="4" t="s">
        <v>35</v>
      </c>
      <c r="N429" s="4">
        <v>1996</v>
      </c>
      <c r="O429" s="4">
        <v>169440</v>
      </c>
      <c r="P429" s="15" t="str">
        <f t="shared" si="8"/>
        <v>1989-1-NA</v>
      </c>
    </row>
    <row r="430" spans="7:16">
      <c r="G430" s="4" t="s">
        <v>32</v>
      </c>
      <c r="H430" s="4">
        <v>1989</v>
      </c>
      <c r="I430" s="4" t="s">
        <v>33</v>
      </c>
      <c r="J430" s="4" t="s">
        <v>54</v>
      </c>
      <c r="K430" s="29">
        <v>22</v>
      </c>
      <c r="L430" s="4" t="s">
        <v>94</v>
      </c>
      <c r="M430" s="4" t="s">
        <v>35</v>
      </c>
      <c r="N430" s="4">
        <v>1996</v>
      </c>
      <c r="O430" s="4">
        <v>167087</v>
      </c>
      <c r="P430" s="15" t="str">
        <f t="shared" si="8"/>
        <v>1989-1-NA</v>
      </c>
    </row>
    <row r="431" spans="7:16">
      <c r="G431" s="4" t="s">
        <v>32</v>
      </c>
      <c r="H431" s="4">
        <v>1989</v>
      </c>
      <c r="I431" s="4" t="s">
        <v>33</v>
      </c>
      <c r="J431" s="4" t="s">
        <v>54</v>
      </c>
      <c r="K431" s="29">
        <v>23</v>
      </c>
      <c r="L431" s="4" t="s">
        <v>94</v>
      </c>
      <c r="M431" s="4" t="s">
        <v>35</v>
      </c>
      <c r="N431" s="4">
        <v>1996</v>
      </c>
      <c r="O431" s="4">
        <v>151645</v>
      </c>
      <c r="P431" s="15" t="str">
        <f t="shared" si="8"/>
        <v>1989-1-NA</v>
      </c>
    </row>
    <row r="432" spans="7:16">
      <c r="G432" s="4" t="s">
        <v>32</v>
      </c>
      <c r="H432" s="4">
        <v>1989</v>
      </c>
      <c r="I432" s="4" t="s">
        <v>33</v>
      </c>
      <c r="J432" s="4" t="s">
        <v>54</v>
      </c>
      <c r="K432" s="29">
        <v>24</v>
      </c>
      <c r="L432" s="4" t="s">
        <v>94</v>
      </c>
      <c r="M432" s="4" t="s">
        <v>35</v>
      </c>
      <c r="N432" s="4">
        <v>1996</v>
      </c>
      <c r="O432" s="4">
        <v>162189</v>
      </c>
      <c r="P432" s="15" t="str">
        <f t="shared" si="8"/>
        <v>1989-1-NA</v>
      </c>
    </row>
    <row r="433" spans="7:16">
      <c r="G433" s="4" t="s">
        <v>32</v>
      </c>
      <c r="H433" s="4">
        <v>1989</v>
      </c>
      <c r="I433" s="4" t="s">
        <v>33</v>
      </c>
      <c r="J433" s="4" t="s">
        <v>54</v>
      </c>
      <c r="K433" s="29">
        <v>25</v>
      </c>
      <c r="L433" s="4" t="s">
        <v>94</v>
      </c>
      <c r="M433" s="4" t="s">
        <v>35</v>
      </c>
      <c r="N433" s="4">
        <v>1996</v>
      </c>
      <c r="O433" s="4">
        <v>200743</v>
      </c>
      <c r="P433" s="15" t="str">
        <f t="shared" si="8"/>
        <v>1989-1-NA</v>
      </c>
    </row>
    <row r="434" spans="7:16">
      <c r="G434" s="4" t="s">
        <v>32</v>
      </c>
      <c r="H434" s="4">
        <v>1989</v>
      </c>
      <c r="I434" s="4" t="s">
        <v>33</v>
      </c>
      <c r="J434" s="4" t="s">
        <v>54</v>
      </c>
      <c r="K434" s="29" t="s">
        <v>42</v>
      </c>
      <c r="L434" s="4" t="s">
        <v>94</v>
      </c>
      <c r="M434" s="4" t="s">
        <v>35</v>
      </c>
      <c r="N434" s="4">
        <v>1996</v>
      </c>
      <c r="O434" s="4">
        <v>782430</v>
      </c>
      <c r="P434" s="15" t="str">
        <f t="shared" si="8"/>
        <v>1989-1-6</v>
      </c>
    </row>
    <row r="435" spans="7:16">
      <c r="G435" s="4" t="s">
        <v>32</v>
      </c>
      <c r="H435" s="4">
        <v>1989</v>
      </c>
      <c r="I435" s="4" t="s">
        <v>33</v>
      </c>
      <c r="J435" s="4" t="s">
        <v>54</v>
      </c>
      <c r="K435" s="29">
        <v>26</v>
      </c>
      <c r="L435" s="4" t="s">
        <v>94</v>
      </c>
      <c r="M435" s="4" t="s">
        <v>35</v>
      </c>
      <c r="N435" s="4">
        <v>1996</v>
      </c>
      <c r="O435" s="4">
        <v>159737</v>
      </c>
      <c r="P435" s="15" t="str">
        <f t="shared" si="8"/>
        <v>1989-1-NA</v>
      </c>
    </row>
    <row r="436" spans="7:16">
      <c r="G436" s="4" t="s">
        <v>32</v>
      </c>
      <c r="H436" s="4">
        <v>1989</v>
      </c>
      <c r="I436" s="4" t="s">
        <v>33</v>
      </c>
      <c r="J436" s="4" t="s">
        <v>54</v>
      </c>
      <c r="K436" s="29">
        <v>27</v>
      </c>
      <c r="L436" s="4" t="s">
        <v>94</v>
      </c>
      <c r="M436" s="4" t="s">
        <v>35</v>
      </c>
      <c r="N436" s="4">
        <v>1996</v>
      </c>
      <c r="O436" s="4">
        <v>143228</v>
      </c>
      <c r="P436" s="15" t="str">
        <f t="shared" si="8"/>
        <v>1989-1-NA</v>
      </c>
    </row>
    <row r="437" spans="7:16">
      <c r="G437" s="4" t="s">
        <v>32</v>
      </c>
      <c r="H437" s="4">
        <v>1989</v>
      </c>
      <c r="I437" s="4" t="s">
        <v>33</v>
      </c>
      <c r="J437" s="4" t="s">
        <v>54</v>
      </c>
      <c r="K437" s="29">
        <v>28</v>
      </c>
      <c r="L437" s="4" t="s">
        <v>94</v>
      </c>
      <c r="M437" s="4" t="s">
        <v>35</v>
      </c>
      <c r="N437" s="4">
        <v>1996</v>
      </c>
      <c r="O437" s="4">
        <v>147093</v>
      </c>
      <c r="P437" s="15" t="str">
        <f t="shared" si="8"/>
        <v>1989-1-NA</v>
      </c>
    </row>
    <row r="438" spans="7:16">
      <c r="G438" s="4" t="s">
        <v>32</v>
      </c>
      <c r="H438" s="4">
        <v>1989</v>
      </c>
      <c r="I438" s="4" t="s">
        <v>33</v>
      </c>
      <c r="J438" s="4" t="s">
        <v>54</v>
      </c>
      <c r="K438" s="29">
        <v>29</v>
      </c>
      <c r="L438" s="4" t="s">
        <v>94</v>
      </c>
      <c r="M438" s="4" t="s">
        <v>35</v>
      </c>
      <c r="N438" s="4">
        <v>1996</v>
      </c>
      <c r="O438" s="4">
        <v>131629</v>
      </c>
      <c r="P438" s="15" t="str">
        <f t="shared" si="8"/>
        <v>1989-1-NA</v>
      </c>
    </row>
    <row r="439" spans="7:16">
      <c r="G439" s="4" t="s">
        <v>32</v>
      </c>
      <c r="H439" s="4">
        <v>1989</v>
      </c>
      <c r="I439" s="4" t="s">
        <v>33</v>
      </c>
      <c r="J439" s="4" t="s">
        <v>54</v>
      </c>
      <c r="K439" s="29">
        <v>30</v>
      </c>
      <c r="L439" s="4" t="s">
        <v>94</v>
      </c>
      <c r="M439" s="4" t="s">
        <v>35</v>
      </c>
      <c r="N439" s="4">
        <v>1996</v>
      </c>
      <c r="O439" s="4">
        <v>201307</v>
      </c>
      <c r="P439" s="15" t="str">
        <f t="shared" si="8"/>
        <v>1989-1-NA</v>
      </c>
    </row>
    <row r="440" spans="7:16">
      <c r="G440" s="4" t="s">
        <v>32</v>
      </c>
      <c r="H440" s="4">
        <v>1989</v>
      </c>
      <c r="I440" s="4" t="s">
        <v>33</v>
      </c>
      <c r="J440" s="4" t="s">
        <v>54</v>
      </c>
      <c r="K440" s="29" t="s">
        <v>43</v>
      </c>
      <c r="L440" s="4" t="s">
        <v>94</v>
      </c>
      <c r="M440" s="4" t="s">
        <v>35</v>
      </c>
      <c r="N440" s="4">
        <v>1996</v>
      </c>
      <c r="O440" s="4">
        <v>583788</v>
      </c>
      <c r="P440" s="15" t="str">
        <f t="shared" si="8"/>
        <v>1989-1-7</v>
      </c>
    </row>
    <row r="441" spans="7:16">
      <c r="G441" s="4" t="s">
        <v>32</v>
      </c>
      <c r="H441" s="4">
        <v>1989</v>
      </c>
      <c r="I441" s="4" t="s">
        <v>33</v>
      </c>
      <c r="J441" s="4" t="s">
        <v>54</v>
      </c>
      <c r="K441" s="29">
        <v>31</v>
      </c>
      <c r="L441" s="4" t="s">
        <v>94</v>
      </c>
      <c r="M441" s="4" t="s">
        <v>35</v>
      </c>
      <c r="N441" s="4">
        <v>1996</v>
      </c>
      <c r="O441" s="4">
        <v>100129</v>
      </c>
      <c r="P441" s="15" t="str">
        <f t="shared" si="8"/>
        <v>1989-1-NA</v>
      </c>
    </row>
    <row r="442" spans="7:16">
      <c r="G442" s="4" t="s">
        <v>32</v>
      </c>
      <c r="H442" s="4">
        <v>1989</v>
      </c>
      <c r="I442" s="4" t="s">
        <v>33</v>
      </c>
      <c r="J442" s="4" t="s">
        <v>54</v>
      </c>
      <c r="K442" s="29">
        <v>32</v>
      </c>
      <c r="L442" s="4" t="s">
        <v>94</v>
      </c>
      <c r="M442" s="4" t="s">
        <v>35</v>
      </c>
      <c r="N442" s="4">
        <v>1996</v>
      </c>
      <c r="O442" s="4">
        <v>116717</v>
      </c>
      <c r="P442" s="15" t="str">
        <f t="shared" si="8"/>
        <v>1989-1-NA</v>
      </c>
    </row>
    <row r="443" spans="7:16">
      <c r="G443" s="4" t="s">
        <v>32</v>
      </c>
      <c r="H443" s="4">
        <v>1989</v>
      </c>
      <c r="I443" s="4" t="s">
        <v>33</v>
      </c>
      <c r="J443" s="4" t="s">
        <v>54</v>
      </c>
      <c r="K443" s="29">
        <v>33</v>
      </c>
      <c r="L443" s="4" t="s">
        <v>94</v>
      </c>
      <c r="M443" s="4" t="s">
        <v>35</v>
      </c>
      <c r="N443" s="4">
        <v>1996</v>
      </c>
      <c r="O443" s="4">
        <v>86425</v>
      </c>
      <c r="P443" s="15" t="str">
        <f t="shared" si="8"/>
        <v>1989-1-NA</v>
      </c>
    </row>
    <row r="444" spans="7:16">
      <c r="G444" s="4" t="s">
        <v>32</v>
      </c>
      <c r="H444" s="4">
        <v>1989</v>
      </c>
      <c r="I444" s="4" t="s">
        <v>33</v>
      </c>
      <c r="J444" s="4" t="s">
        <v>54</v>
      </c>
      <c r="K444" s="29">
        <v>34</v>
      </c>
      <c r="L444" s="4" t="s">
        <v>94</v>
      </c>
      <c r="M444" s="4" t="s">
        <v>35</v>
      </c>
      <c r="N444" s="4">
        <v>1996</v>
      </c>
      <c r="O444" s="4">
        <v>79210</v>
      </c>
      <c r="P444" s="15" t="str">
        <f t="shared" si="8"/>
        <v>1989-1-NA</v>
      </c>
    </row>
    <row r="445" spans="7:16">
      <c r="G445" s="4" t="s">
        <v>32</v>
      </c>
      <c r="H445" s="4">
        <v>1989</v>
      </c>
      <c r="I445" s="4" t="s">
        <v>33</v>
      </c>
      <c r="J445" s="4" t="s">
        <v>54</v>
      </c>
      <c r="K445" s="29">
        <v>35</v>
      </c>
      <c r="L445" s="4" t="s">
        <v>94</v>
      </c>
      <c r="M445" s="4" t="s">
        <v>35</v>
      </c>
      <c r="N445" s="4">
        <v>1996</v>
      </c>
      <c r="O445" s="4">
        <v>135654</v>
      </c>
      <c r="P445" s="15" t="str">
        <f t="shared" si="8"/>
        <v>1989-1-NA</v>
      </c>
    </row>
    <row r="446" spans="7:16">
      <c r="G446" s="4" t="s">
        <v>32</v>
      </c>
      <c r="H446" s="4">
        <v>1989</v>
      </c>
      <c r="I446" s="4" t="s">
        <v>33</v>
      </c>
      <c r="J446" s="4" t="s">
        <v>54</v>
      </c>
      <c r="K446" s="29" t="s">
        <v>44</v>
      </c>
      <c r="L446" s="4" t="s">
        <v>94</v>
      </c>
      <c r="M446" s="4" t="s">
        <v>35</v>
      </c>
      <c r="N446" s="4">
        <v>1996</v>
      </c>
      <c r="O446" s="4">
        <v>462963</v>
      </c>
      <c r="P446" s="15" t="str">
        <f t="shared" si="8"/>
        <v>1989-1-8</v>
      </c>
    </row>
    <row r="447" spans="7:16">
      <c r="G447" s="4" t="s">
        <v>32</v>
      </c>
      <c r="H447" s="4">
        <v>1989</v>
      </c>
      <c r="I447" s="4" t="s">
        <v>33</v>
      </c>
      <c r="J447" s="4" t="s">
        <v>54</v>
      </c>
      <c r="K447" s="29">
        <v>36</v>
      </c>
      <c r="L447" s="4" t="s">
        <v>94</v>
      </c>
      <c r="M447" s="4" t="s">
        <v>35</v>
      </c>
      <c r="N447" s="4">
        <v>1996</v>
      </c>
      <c r="O447" s="4">
        <v>84664</v>
      </c>
      <c r="P447" s="15" t="str">
        <f t="shared" si="8"/>
        <v>1989-1-NA</v>
      </c>
    </row>
    <row r="448" spans="7:16">
      <c r="G448" s="4" t="s">
        <v>32</v>
      </c>
      <c r="H448" s="4">
        <v>1989</v>
      </c>
      <c r="I448" s="4" t="s">
        <v>33</v>
      </c>
      <c r="J448" s="4" t="s">
        <v>54</v>
      </c>
      <c r="K448" s="29">
        <v>37</v>
      </c>
      <c r="L448" s="4" t="s">
        <v>94</v>
      </c>
      <c r="M448" s="4" t="s">
        <v>35</v>
      </c>
      <c r="N448" s="4">
        <v>1996</v>
      </c>
      <c r="O448" s="4">
        <v>91410</v>
      </c>
      <c r="P448" s="15" t="str">
        <f t="shared" si="8"/>
        <v>1989-1-NA</v>
      </c>
    </row>
    <row r="449" spans="7:16">
      <c r="G449" s="4" t="s">
        <v>32</v>
      </c>
      <c r="H449" s="4">
        <v>1989</v>
      </c>
      <c r="I449" s="4" t="s">
        <v>33</v>
      </c>
      <c r="J449" s="4" t="s">
        <v>54</v>
      </c>
      <c r="K449" s="29">
        <v>38</v>
      </c>
      <c r="L449" s="4" t="s">
        <v>94</v>
      </c>
      <c r="M449" s="4" t="s">
        <v>35</v>
      </c>
      <c r="N449" s="4">
        <v>1996</v>
      </c>
      <c r="O449" s="4">
        <v>77521</v>
      </c>
      <c r="P449" s="15" t="str">
        <f t="shared" si="8"/>
        <v>1989-1-NA</v>
      </c>
    </row>
    <row r="450" spans="7:16">
      <c r="G450" s="4" t="s">
        <v>32</v>
      </c>
      <c r="H450" s="4">
        <v>1989</v>
      </c>
      <c r="I450" s="4" t="s">
        <v>33</v>
      </c>
      <c r="J450" s="4" t="s">
        <v>54</v>
      </c>
      <c r="K450" s="29">
        <v>39</v>
      </c>
      <c r="L450" s="4" t="s">
        <v>94</v>
      </c>
      <c r="M450" s="4" t="s">
        <v>35</v>
      </c>
      <c r="N450" s="4">
        <v>1996</v>
      </c>
      <c r="O450" s="4">
        <v>73714</v>
      </c>
      <c r="P450" s="15" t="str">
        <f t="shared" si="8"/>
        <v>1989-1-NA</v>
      </c>
    </row>
    <row r="451" spans="7:16">
      <c r="G451" s="4" t="s">
        <v>32</v>
      </c>
      <c r="H451" s="4">
        <v>1989</v>
      </c>
      <c r="I451" s="4" t="s">
        <v>33</v>
      </c>
      <c r="J451" s="4" t="s">
        <v>54</v>
      </c>
      <c r="K451" s="29">
        <v>40</v>
      </c>
      <c r="L451" s="4" t="s">
        <v>94</v>
      </c>
      <c r="M451" s="4" t="s">
        <v>35</v>
      </c>
      <c r="N451" s="4">
        <v>1996</v>
      </c>
      <c r="O451" s="4">
        <v>129188</v>
      </c>
      <c r="P451" s="15" t="str">
        <f t="shared" si="8"/>
        <v>1989-1-NA</v>
      </c>
    </row>
    <row r="452" spans="7:16">
      <c r="G452" s="4" t="s">
        <v>32</v>
      </c>
      <c r="H452" s="4">
        <v>1989</v>
      </c>
      <c r="I452" s="4" t="s">
        <v>33</v>
      </c>
      <c r="J452" s="4" t="s">
        <v>54</v>
      </c>
      <c r="K452" s="29" t="s">
        <v>45</v>
      </c>
      <c r="L452" s="4" t="s">
        <v>94</v>
      </c>
      <c r="M452" s="4" t="s">
        <v>35</v>
      </c>
      <c r="N452" s="4">
        <v>1996</v>
      </c>
      <c r="O452" s="4">
        <v>367899</v>
      </c>
      <c r="P452" s="15" t="str">
        <f t="shared" si="8"/>
        <v>1989-1-9</v>
      </c>
    </row>
    <row r="453" spans="7:16">
      <c r="G453" s="4" t="s">
        <v>32</v>
      </c>
      <c r="H453" s="4">
        <v>1989</v>
      </c>
      <c r="I453" s="4" t="s">
        <v>33</v>
      </c>
      <c r="J453" s="4" t="s">
        <v>54</v>
      </c>
      <c r="K453" s="29">
        <v>41</v>
      </c>
      <c r="L453" s="4" t="s">
        <v>94</v>
      </c>
      <c r="M453" s="4" t="s">
        <v>35</v>
      </c>
      <c r="N453" s="4">
        <v>1996</v>
      </c>
      <c r="O453" s="4">
        <v>64174</v>
      </c>
      <c r="P453" s="15" t="str">
        <f t="shared" ref="P453:P516" si="9">H453 &amp;"-"&amp; IF(J453="Male",1,0) &amp;"-"&amp; IFERROR(INDEX($S$4:$S$16,MATCH(K453,$R$4:$R$16,0)),"NA")</f>
        <v>1989-1-NA</v>
      </c>
    </row>
    <row r="454" spans="7:16">
      <c r="G454" s="4" t="s">
        <v>32</v>
      </c>
      <c r="H454" s="4">
        <v>1989</v>
      </c>
      <c r="I454" s="4" t="s">
        <v>33</v>
      </c>
      <c r="J454" s="4" t="s">
        <v>54</v>
      </c>
      <c r="K454" s="29">
        <v>42</v>
      </c>
      <c r="L454" s="4" t="s">
        <v>94</v>
      </c>
      <c r="M454" s="4" t="s">
        <v>35</v>
      </c>
      <c r="N454" s="4">
        <v>1996</v>
      </c>
      <c r="O454" s="4">
        <v>70592</v>
      </c>
      <c r="P454" s="15" t="str">
        <f t="shared" si="9"/>
        <v>1989-1-NA</v>
      </c>
    </row>
    <row r="455" spans="7:16">
      <c r="G455" s="4" t="s">
        <v>32</v>
      </c>
      <c r="H455" s="4">
        <v>1989</v>
      </c>
      <c r="I455" s="4" t="s">
        <v>33</v>
      </c>
      <c r="J455" s="4" t="s">
        <v>54</v>
      </c>
      <c r="K455" s="29">
        <v>43</v>
      </c>
      <c r="L455" s="4" t="s">
        <v>94</v>
      </c>
      <c r="M455" s="4" t="s">
        <v>35</v>
      </c>
      <c r="N455" s="4">
        <v>1996</v>
      </c>
      <c r="O455" s="4">
        <v>55635</v>
      </c>
      <c r="P455" s="15" t="str">
        <f t="shared" si="9"/>
        <v>1989-1-NA</v>
      </c>
    </row>
    <row r="456" spans="7:16">
      <c r="G456" s="4" t="s">
        <v>32</v>
      </c>
      <c r="H456" s="4">
        <v>1989</v>
      </c>
      <c r="I456" s="4" t="s">
        <v>33</v>
      </c>
      <c r="J456" s="4" t="s">
        <v>54</v>
      </c>
      <c r="K456" s="29">
        <v>44</v>
      </c>
      <c r="L456" s="4" t="s">
        <v>94</v>
      </c>
      <c r="M456" s="4" t="s">
        <v>35</v>
      </c>
      <c r="N456" s="4">
        <v>1996</v>
      </c>
      <c r="O456" s="4">
        <v>48310</v>
      </c>
      <c r="P456" s="15" t="str">
        <f t="shared" si="9"/>
        <v>1989-1-NA</v>
      </c>
    </row>
    <row r="457" spans="7:16">
      <c r="G457" s="4" t="s">
        <v>32</v>
      </c>
      <c r="H457" s="4">
        <v>1989</v>
      </c>
      <c r="I457" s="4" t="s">
        <v>33</v>
      </c>
      <c r="J457" s="4" t="s">
        <v>54</v>
      </c>
      <c r="K457" s="29">
        <v>45</v>
      </c>
      <c r="L457" s="4" t="s">
        <v>94</v>
      </c>
      <c r="M457" s="4" t="s">
        <v>35</v>
      </c>
      <c r="N457" s="4">
        <v>1996</v>
      </c>
      <c r="O457" s="4">
        <v>86397</v>
      </c>
      <c r="P457" s="15" t="str">
        <f t="shared" si="9"/>
        <v>1989-1-NA</v>
      </c>
    </row>
    <row r="458" spans="7:16">
      <c r="G458" s="4" t="s">
        <v>32</v>
      </c>
      <c r="H458" s="4">
        <v>1989</v>
      </c>
      <c r="I458" s="4" t="s">
        <v>33</v>
      </c>
      <c r="J458" s="4" t="s">
        <v>54</v>
      </c>
      <c r="K458" s="29" t="s">
        <v>46</v>
      </c>
      <c r="L458" s="4" t="s">
        <v>94</v>
      </c>
      <c r="M458" s="4" t="s">
        <v>35</v>
      </c>
      <c r="N458" s="4">
        <v>1996</v>
      </c>
      <c r="O458" s="4">
        <v>281035</v>
      </c>
      <c r="P458" s="15" t="str">
        <f t="shared" si="9"/>
        <v>1989-1-10</v>
      </c>
    </row>
    <row r="459" spans="7:16">
      <c r="G459" s="4" t="s">
        <v>32</v>
      </c>
      <c r="H459" s="4">
        <v>1989</v>
      </c>
      <c r="I459" s="4" t="s">
        <v>33</v>
      </c>
      <c r="J459" s="4" t="s">
        <v>54</v>
      </c>
      <c r="K459" s="29">
        <v>46</v>
      </c>
      <c r="L459" s="4" t="s">
        <v>94</v>
      </c>
      <c r="M459" s="4" t="s">
        <v>35</v>
      </c>
      <c r="N459" s="4">
        <v>1996</v>
      </c>
      <c r="O459" s="4">
        <v>49892</v>
      </c>
      <c r="P459" s="15" t="str">
        <f t="shared" si="9"/>
        <v>1989-1-NA</v>
      </c>
    </row>
    <row r="460" spans="7:16">
      <c r="G460" s="4" t="s">
        <v>32</v>
      </c>
      <c r="H460" s="4">
        <v>1989</v>
      </c>
      <c r="I460" s="4" t="s">
        <v>33</v>
      </c>
      <c r="J460" s="4" t="s">
        <v>54</v>
      </c>
      <c r="K460" s="29">
        <v>47</v>
      </c>
      <c r="L460" s="4" t="s">
        <v>94</v>
      </c>
      <c r="M460" s="4" t="s">
        <v>35</v>
      </c>
      <c r="N460" s="4">
        <v>1996</v>
      </c>
      <c r="O460" s="4">
        <v>49140</v>
      </c>
      <c r="P460" s="15" t="str">
        <f t="shared" si="9"/>
        <v>1989-1-NA</v>
      </c>
    </row>
    <row r="461" spans="7:16">
      <c r="G461" s="4" t="s">
        <v>32</v>
      </c>
      <c r="H461" s="4">
        <v>1989</v>
      </c>
      <c r="I461" s="4" t="s">
        <v>33</v>
      </c>
      <c r="J461" s="4" t="s">
        <v>54</v>
      </c>
      <c r="K461" s="29">
        <v>48</v>
      </c>
      <c r="L461" s="4" t="s">
        <v>94</v>
      </c>
      <c r="M461" s="4" t="s">
        <v>35</v>
      </c>
      <c r="N461" s="4">
        <v>1996</v>
      </c>
      <c r="O461" s="4">
        <v>49350</v>
      </c>
      <c r="P461" s="15" t="str">
        <f t="shared" si="9"/>
        <v>1989-1-NA</v>
      </c>
    </row>
    <row r="462" spans="7:16">
      <c r="G462" s="4" t="s">
        <v>32</v>
      </c>
      <c r="H462" s="4">
        <v>1989</v>
      </c>
      <c r="I462" s="4" t="s">
        <v>33</v>
      </c>
      <c r="J462" s="4" t="s">
        <v>54</v>
      </c>
      <c r="K462" s="29">
        <v>49</v>
      </c>
      <c r="L462" s="4" t="s">
        <v>94</v>
      </c>
      <c r="M462" s="4" t="s">
        <v>35</v>
      </c>
      <c r="N462" s="4">
        <v>1996</v>
      </c>
      <c r="O462" s="4">
        <v>46256</v>
      </c>
      <c r="P462" s="15" t="str">
        <f t="shared" si="9"/>
        <v>1989-1-NA</v>
      </c>
    </row>
    <row r="463" spans="7:16">
      <c r="G463" s="4" t="s">
        <v>32</v>
      </c>
      <c r="H463" s="4">
        <v>1989</v>
      </c>
      <c r="I463" s="4" t="s">
        <v>33</v>
      </c>
      <c r="J463" s="4" t="s">
        <v>54</v>
      </c>
      <c r="K463" s="29">
        <v>50</v>
      </c>
      <c r="L463" s="4" t="s">
        <v>94</v>
      </c>
      <c r="M463" s="4" t="s">
        <v>35</v>
      </c>
      <c r="N463" s="4">
        <v>1996</v>
      </c>
      <c r="O463" s="4">
        <v>84470</v>
      </c>
      <c r="P463" s="15" t="str">
        <f t="shared" si="9"/>
        <v>1989-1-NA</v>
      </c>
    </row>
    <row r="464" spans="7:16">
      <c r="G464" s="4" t="s">
        <v>32</v>
      </c>
      <c r="H464" s="4">
        <v>1989</v>
      </c>
      <c r="I464" s="4" t="s">
        <v>33</v>
      </c>
      <c r="J464" s="4" t="s">
        <v>54</v>
      </c>
      <c r="K464" s="29" t="s">
        <v>47</v>
      </c>
      <c r="L464" s="4" t="s">
        <v>94</v>
      </c>
      <c r="M464" s="4" t="s">
        <v>35</v>
      </c>
      <c r="N464" s="4">
        <v>1996</v>
      </c>
      <c r="O464" s="4">
        <v>235851</v>
      </c>
      <c r="P464" s="15" t="str">
        <f t="shared" si="9"/>
        <v>1989-1-11</v>
      </c>
    </row>
    <row r="465" spans="7:16">
      <c r="G465" s="4" t="s">
        <v>32</v>
      </c>
      <c r="H465" s="4">
        <v>1989</v>
      </c>
      <c r="I465" s="4" t="s">
        <v>33</v>
      </c>
      <c r="J465" s="4" t="s">
        <v>54</v>
      </c>
      <c r="K465" s="29">
        <v>51</v>
      </c>
      <c r="L465" s="4" t="s">
        <v>94</v>
      </c>
      <c r="M465" s="4" t="s">
        <v>35</v>
      </c>
      <c r="N465" s="4">
        <v>1996</v>
      </c>
      <c r="O465" s="4">
        <v>33624</v>
      </c>
      <c r="P465" s="15" t="str">
        <f t="shared" si="9"/>
        <v>1989-1-NA</v>
      </c>
    </row>
    <row r="466" spans="7:16">
      <c r="G466" s="4" t="s">
        <v>32</v>
      </c>
      <c r="H466" s="4">
        <v>1989</v>
      </c>
      <c r="I466" s="4" t="s">
        <v>33</v>
      </c>
      <c r="J466" s="4" t="s">
        <v>54</v>
      </c>
      <c r="K466" s="29">
        <v>52</v>
      </c>
      <c r="L466" s="4" t="s">
        <v>94</v>
      </c>
      <c r="M466" s="4" t="s">
        <v>35</v>
      </c>
      <c r="N466" s="4">
        <v>1996</v>
      </c>
      <c r="O466" s="4">
        <v>42100</v>
      </c>
      <c r="P466" s="15" t="str">
        <f t="shared" si="9"/>
        <v>1989-1-NA</v>
      </c>
    </row>
    <row r="467" spans="7:16">
      <c r="G467" s="4" t="s">
        <v>32</v>
      </c>
      <c r="H467" s="4">
        <v>1989</v>
      </c>
      <c r="I467" s="4" t="s">
        <v>33</v>
      </c>
      <c r="J467" s="4" t="s">
        <v>54</v>
      </c>
      <c r="K467" s="29">
        <v>53</v>
      </c>
      <c r="L467" s="4" t="s">
        <v>94</v>
      </c>
      <c r="M467" s="4" t="s">
        <v>35</v>
      </c>
      <c r="N467" s="4">
        <v>1996</v>
      </c>
      <c r="O467" s="4">
        <v>38444</v>
      </c>
      <c r="P467" s="15" t="str">
        <f t="shared" si="9"/>
        <v>1989-1-NA</v>
      </c>
    </row>
    <row r="468" spans="7:16">
      <c r="G468" s="4" t="s">
        <v>32</v>
      </c>
      <c r="H468" s="4">
        <v>1989</v>
      </c>
      <c r="I468" s="4" t="s">
        <v>33</v>
      </c>
      <c r="J468" s="4" t="s">
        <v>54</v>
      </c>
      <c r="K468" s="29">
        <v>54</v>
      </c>
      <c r="L468" s="4" t="s">
        <v>94</v>
      </c>
      <c r="M468" s="4" t="s">
        <v>35</v>
      </c>
      <c r="N468" s="4">
        <v>1996</v>
      </c>
      <c r="O468" s="4">
        <v>37213</v>
      </c>
      <c r="P468" s="15" t="str">
        <f t="shared" si="9"/>
        <v>1989-1-NA</v>
      </c>
    </row>
    <row r="469" spans="7:16">
      <c r="G469" s="4" t="s">
        <v>32</v>
      </c>
      <c r="H469" s="4">
        <v>1989</v>
      </c>
      <c r="I469" s="4" t="s">
        <v>33</v>
      </c>
      <c r="J469" s="4" t="s">
        <v>54</v>
      </c>
      <c r="K469" s="29">
        <v>55</v>
      </c>
      <c r="L469" s="4" t="s">
        <v>94</v>
      </c>
      <c r="M469" s="4" t="s">
        <v>35</v>
      </c>
      <c r="N469" s="4">
        <v>1996</v>
      </c>
      <c r="O469" s="4">
        <v>49395</v>
      </c>
      <c r="P469" s="15" t="str">
        <f t="shared" si="9"/>
        <v>1989-1-NA</v>
      </c>
    </row>
    <row r="470" spans="7:16">
      <c r="G470" s="4" t="s">
        <v>32</v>
      </c>
      <c r="H470" s="4">
        <v>1989</v>
      </c>
      <c r="I470" s="4" t="s">
        <v>33</v>
      </c>
      <c r="J470" s="4" t="s">
        <v>54</v>
      </c>
      <c r="K470" s="29" t="s">
        <v>48</v>
      </c>
      <c r="L470" s="4" t="s">
        <v>94</v>
      </c>
      <c r="M470" s="4" t="s">
        <v>35</v>
      </c>
      <c r="N470" s="4">
        <v>1996</v>
      </c>
      <c r="O470" s="4">
        <v>178996</v>
      </c>
      <c r="P470" s="15" t="str">
        <f t="shared" si="9"/>
        <v>1989-1-12</v>
      </c>
    </row>
    <row r="471" spans="7:16">
      <c r="G471" s="4" t="s">
        <v>32</v>
      </c>
      <c r="H471" s="4">
        <v>1989</v>
      </c>
      <c r="I471" s="4" t="s">
        <v>33</v>
      </c>
      <c r="J471" s="4" t="s">
        <v>54</v>
      </c>
      <c r="K471" s="29">
        <v>56</v>
      </c>
      <c r="L471" s="4" t="s">
        <v>94</v>
      </c>
      <c r="M471" s="4" t="s">
        <v>35</v>
      </c>
      <c r="N471" s="4">
        <v>1996</v>
      </c>
      <c r="O471" s="4">
        <v>37066</v>
      </c>
      <c r="P471" s="15" t="str">
        <f t="shared" si="9"/>
        <v>1989-1-NA</v>
      </c>
    </row>
    <row r="472" spans="7:16">
      <c r="G472" s="4" t="s">
        <v>32</v>
      </c>
      <c r="H472" s="4">
        <v>1989</v>
      </c>
      <c r="I472" s="4" t="s">
        <v>33</v>
      </c>
      <c r="J472" s="4" t="s">
        <v>54</v>
      </c>
      <c r="K472" s="29">
        <v>57</v>
      </c>
      <c r="L472" s="4" t="s">
        <v>94</v>
      </c>
      <c r="M472" s="4" t="s">
        <v>35</v>
      </c>
      <c r="N472" s="4">
        <v>1996</v>
      </c>
      <c r="O472" s="4">
        <v>32366</v>
      </c>
      <c r="P472" s="15" t="str">
        <f t="shared" si="9"/>
        <v>1989-1-NA</v>
      </c>
    </row>
    <row r="473" spans="7:16">
      <c r="G473" s="4" t="s">
        <v>32</v>
      </c>
      <c r="H473" s="4">
        <v>1989</v>
      </c>
      <c r="I473" s="4" t="s">
        <v>33</v>
      </c>
      <c r="J473" s="4" t="s">
        <v>54</v>
      </c>
      <c r="K473" s="29">
        <v>58</v>
      </c>
      <c r="L473" s="4" t="s">
        <v>94</v>
      </c>
      <c r="M473" s="4" t="s">
        <v>35</v>
      </c>
      <c r="N473" s="4">
        <v>1996</v>
      </c>
      <c r="O473" s="4">
        <v>31138</v>
      </c>
      <c r="P473" s="15" t="str">
        <f t="shared" si="9"/>
        <v>1989-1-NA</v>
      </c>
    </row>
    <row r="474" spans="7:16">
      <c r="G474" s="4" t="s">
        <v>32</v>
      </c>
      <c r="H474" s="4">
        <v>1989</v>
      </c>
      <c r="I474" s="4" t="s">
        <v>33</v>
      </c>
      <c r="J474" s="4" t="s">
        <v>54</v>
      </c>
      <c r="K474" s="29">
        <v>59</v>
      </c>
      <c r="L474" s="4" t="s">
        <v>94</v>
      </c>
      <c r="M474" s="4" t="s">
        <v>35</v>
      </c>
      <c r="N474" s="4">
        <v>1996</v>
      </c>
      <c r="O474" s="4">
        <v>29031</v>
      </c>
      <c r="P474" s="15" t="str">
        <f t="shared" si="9"/>
        <v>1989-1-NA</v>
      </c>
    </row>
    <row r="475" spans="7:16">
      <c r="G475" s="4" t="s">
        <v>32</v>
      </c>
      <c r="H475" s="4">
        <v>1989</v>
      </c>
      <c r="I475" s="4" t="s">
        <v>33</v>
      </c>
      <c r="J475" s="4" t="s">
        <v>54</v>
      </c>
      <c r="K475" s="29">
        <v>60</v>
      </c>
      <c r="L475" s="4" t="s">
        <v>94</v>
      </c>
      <c r="M475" s="4" t="s">
        <v>35</v>
      </c>
      <c r="N475" s="4">
        <v>1996</v>
      </c>
      <c r="O475" s="4">
        <v>58482</v>
      </c>
      <c r="P475" s="15" t="str">
        <f t="shared" si="9"/>
        <v>1989-1-NA</v>
      </c>
    </row>
    <row r="476" spans="7:16">
      <c r="G476" s="4" t="s">
        <v>32</v>
      </c>
      <c r="H476" s="4">
        <v>1989</v>
      </c>
      <c r="I476" s="4" t="s">
        <v>33</v>
      </c>
      <c r="J476" s="4" t="s">
        <v>54</v>
      </c>
      <c r="K476" s="29" t="s">
        <v>49</v>
      </c>
      <c r="L476" s="4" t="s">
        <v>94</v>
      </c>
      <c r="M476" s="4" t="s">
        <v>35</v>
      </c>
      <c r="N476" s="4">
        <v>1996</v>
      </c>
      <c r="O476" s="4">
        <v>150502</v>
      </c>
      <c r="P476" s="15" t="str">
        <f t="shared" si="9"/>
        <v>1989-1-NA</v>
      </c>
    </row>
    <row r="477" spans="7:16">
      <c r="G477" s="4" t="s">
        <v>32</v>
      </c>
      <c r="H477" s="4">
        <v>1989</v>
      </c>
      <c r="I477" s="4" t="s">
        <v>33</v>
      </c>
      <c r="J477" s="4" t="s">
        <v>54</v>
      </c>
      <c r="K477" s="29">
        <v>61</v>
      </c>
      <c r="L477" s="4" t="s">
        <v>94</v>
      </c>
      <c r="M477" s="4" t="s">
        <v>35</v>
      </c>
      <c r="N477" s="4">
        <v>1996</v>
      </c>
      <c r="O477" s="4">
        <v>26107</v>
      </c>
      <c r="P477" s="15" t="str">
        <f t="shared" si="9"/>
        <v>1989-1-NA</v>
      </c>
    </row>
    <row r="478" spans="7:16">
      <c r="G478" s="4" t="s">
        <v>32</v>
      </c>
      <c r="H478" s="4">
        <v>1989</v>
      </c>
      <c r="I478" s="4" t="s">
        <v>33</v>
      </c>
      <c r="J478" s="4" t="s">
        <v>54</v>
      </c>
      <c r="K478" s="29">
        <v>62</v>
      </c>
      <c r="L478" s="4" t="s">
        <v>94</v>
      </c>
      <c r="M478" s="4" t="s">
        <v>35</v>
      </c>
      <c r="N478" s="4">
        <v>1996</v>
      </c>
      <c r="O478" s="4">
        <v>24532</v>
      </c>
      <c r="P478" s="15" t="str">
        <f t="shared" si="9"/>
        <v>1989-1-NA</v>
      </c>
    </row>
    <row r="479" spans="7:16">
      <c r="G479" s="4" t="s">
        <v>32</v>
      </c>
      <c r="H479" s="4">
        <v>1989</v>
      </c>
      <c r="I479" s="4" t="s">
        <v>33</v>
      </c>
      <c r="J479" s="4" t="s">
        <v>54</v>
      </c>
      <c r="K479" s="29">
        <v>63</v>
      </c>
      <c r="L479" s="4" t="s">
        <v>94</v>
      </c>
      <c r="M479" s="4" t="s">
        <v>35</v>
      </c>
      <c r="N479" s="4">
        <v>1996</v>
      </c>
      <c r="O479" s="4">
        <v>20675</v>
      </c>
      <c r="P479" s="15" t="str">
        <f t="shared" si="9"/>
        <v>1989-1-NA</v>
      </c>
    </row>
    <row r="480" spans="7:16">
      <c r="G480" s="4" t="s">
        <v>32</v>
      </c>
      <c r="H480" s="4">
        <v>1989</v>
      </c>
      <c r="I480" s="4" t="s">
        <v>33</v>
      </c>
      <c r="J480" s="4" t="s">
        <v>54</v>
      </c>
      <c r="K480" s="29">
        <v>64</v>
      </c>
      <c r="L480" s="4" t="s">
        <v>94</v>
      </c>
      <c r="M480" s="4" t="s">
        <v>35</v>
      </c>
      <c r="N480" s="4">
        <v>1996</v>
      </c>
      <c r="O480" s="4">
        <v>20706</v>
      </c>
      <c r="P480" s="15" t="str">
        <f t="shared" si="9"/>
        <v>1989-1-NA</v>
      </c>
    </row>
    <row r="481" spans="7:16">
      <c r="G481" s="4" t="s">
        <v>32</v>
      </c>
      <c r="H481" s="4">
        <v>1989</v>
      </c>
      <c r="I481" s="4" t="s">
        <v>33</v>
      </c>
      <c r="J481" s="4" t="s">
        <v>54</v>
      </c>
      <c r="K481" s="29">
        <v>65</v>
      </c>
      <c r="L481" s="4" t="s">
        <v>94</v>
      </c>
      <c r="M481" s="4" t="s">
        <v>35</v>
      </c>
      <c r="N481" s="4">
        <v>1996</v>
      </c>
      <c r="O481" s="4">
        <v>35351</v>
      </c>
      <c r="P481" s="15" t="str">
        <f t="shared" si="9"/>
        <v>1989-1-NA</v>
      </c>
    </row>
    <row r="482" spans="7:16">
      <c r="G482" s="4" t="s">
        <v>32</v>
      </c>
      <c r="H482" s="4">
        <v>1989</v>
      </c>
      <c r="I482" s="4" t="s">
        <v>33</v>
      </c>
      <c r="J482" s="4" t="s">
        <v>54</v>
      </c>
      <c r="K482" s="29" t="s">
        <v>50</v>
      </c>
      <c r="L482" s="4" t="s">
        <v>94</v>
      </c>
      <c r="M482" s="4" t="s">
        <v>35</v>
      </c>
      <c r="N482" s="4">
        <v>1996</v>
      </c>
      <c r="O482" s="4">
        <v>111698</v>
      </c>
      <c r="P482" s="15" t="str">
        <f t="shared" si="9"/>
        <v>1989-1-NA</v>
      </c>
    </row>
    <row r="483" spans="7:16">
      <c r="G483" s="4" t="s">
        <v>32</v>
      </c>
      <c r="H483" s="4">
        <v>1989</v>
      </c>
      <c r="I483" s="4" t="s">
        <v>33</v>
      </c>
      <c r="J483" s="4" t="s">
        <v>54</v>
      </c>
      <c r="K483" s="29">
        <v>66</v>
      </c>
      <c r="L483" s="4" t="s">
        <v>94</v>
      </c>
      <c r="M483" s="4" t="s">
        <v>35</v>
      </c>
      <c r="N483" s="4">
        <v>1996</v>
      </c>
      <c r="O483" s="4">
        <v>16072</v>
      </c>
      <c r="P483" s="15" t="str">
        <f t="shared" si="9"/>
        <v>1989-1-NA</v>
      </c>
    </row>
    <row r="484" spans="7:16">
      <c r="G484" s="4" t="s">
        <v>32</v>
      </c>
      <c r="H484" s="4">
        <v>1989</v>
      </c>
      <c r="I484" s="4" t="s">
        <v>33</v>
      </c>
      <c r="J484" s="4" t="s">
        <v>54</v>
      </c>
      <c r="K484" s="29">
        <v>67</v>
      </c>
      <c r="L484" s="4" t="s">
        <v>94</v>
      </c>
      <c r="M484" s="4" t="s">
        <v>35</v>
      </c>
      <c r="N484" s="4">
        <v>1996</v>
      </c>
      <c r="O484" s="4">
        <v>22815</v>
      </c>
      <c r="P484" s="15" t="str">
        <f t="shared" si="9"/>
        <v>1989-1-NA</v>
      </c>
    </row>
    <row r="485" spans="7:16">
      <c r="G485" s="4" t="s">
        <v>32</v>
      </c>
      <c r="H485" s="4">
        <v>1989</v>
      </c>
      <c r="I485" s="4" t="s">
        <v>33</v>
      </c>
      <c r="J485" s="4" t="s">
        <v>54</v>
      </c>
      <c r="K485" s="29">
        <v>68</v>
      </c>
      <c r="L485" s="4" t="s">
        <v>94</v>
      </c>
      <c r="M485" s="4" t="s">
        <v>35</v>
      </c>
      <c r="N485" s="4">
        <v>1996</v>
      </c>
      <c r="O485" s="4">
        <v>17748</v>
      </c>
      <c r="P485" s="15" t="str">
        <f t="shared" si="9"/>
        <v>1989-1-NA</v>
      </c>
    </row>
    <row r="486" spans="7:16">
      <c r="G486" s="4" t="s">
        <v>32</v>
      </c>
      <c r="H486" s="4">
        <v>1989</v>
      </c>
      <c r="I486" s="4" t="s">
        <v>33</v>
      </c>
      <c r="J486" s="4" t="s">
        <v>54</v>
      </c>
      <c r="K486" s="29">
        <v>69</v>
      </c>
      <c r="L486" s="4" t="s">
        <v>94</v>
      </c>
      <c r="M486" s="4" t="s">
        <v>35</v>
      </c>
      <c r="N486" s="4">
        <v>1996</v>
      </c>
      <c r="O486" s="4">
        <v>19712</v>
      </c>
      <c r="P486" s="15" t="str">
        <f t="shared" si="9"/>
        <v>1989-1-NA</v>
      </c>
    </row>
    <row r="487" spans="7:16">
      <c r="G487" s="4" t="s">
        <v>32</v>
      </c>
      <c r="H487" s="4">
        <v>1989</v>
      </c>
      <c r="I487" s="4" t="s">
        <v>33</v>
      </c>
      <c r="J487" s="4" t="s">
        <v>54</v>
      </c>
      <c r="K487" s="29">
        <v>70</v>
      </c>
      <c r="L487" s="4" t="s">
        <v>94</v>
      </c>
      <c r="M487" s="4" t="s">
        <v>35</v>
      </c>
      <c r="N487" s="4">
        <v>1996</v>
      </c>
      <c r="O487" s="4">
        <v>35816</v>
      </c>
      <c r="P487" s="15" t="str">
        <f t="shared" si="9"/>
        <v>1989-1-NA</v>
      </c>
    </row>
    <row r="488" spans="7:16">
      <c r="G488" s="4" t="s">
        <v>32</v>
      </c>
      <c r="H488" s="4">
        <v>1989</v>
      </c>
      <c r="I488" s="4" t="s">
        <v>33</v>
      </c>
      <c r="J488" s="4" t="s">
        <v>54</v>
      </c>
      <c r="K488" s="29" t="s">
        <v>51</v>
      </c>
      <c r="L488" s="4" t="s">
        <v>94</v>
      </c>
      <c r="M488" s="4" t="s">
        <v>35</v>
      </c>
      <c r="N488" s="4">
        <v>1996</v>
      </c>
      <c r="O488" s="4">
        <v>82989</v>
      </c>
      <c r="P488" s="15" t="str">
        <f t="shared" si="9"/>
        <v>1989-1-NA</v>
      </c>
    </row>
    <row r="489" spans="7:16">
      <c r="G489" s="4" t="s">
        <v>32</v>
      </c>
      <c r="H489" s="4">
        <v>1989</v>
      </c>
      <c r="I489" s="4" t="s">
        <v>33</v>
      </c>
      <c r="J489" s="4" t="s">
        <v>54</v>
      </c>
      <c r="K489" s="29">
        <v>71</v>
      </c>
      <c r="L489" s="4" t="s">
        <v>94</v>
      </c>
      <c r="M489" s="4" t="s">
        <v>35</v>
      </c>
      <c r="N489" s="4">
        <v>1996</v>
      </c>
      <c r="O489" s="4">
        <v>16814</v>
      </c>
      <c r="P489" s="15" t="str">
        <f t="shared" si="9"/>
        <v>1989-1-NA</v>
      </c>
    </row>
    <row r="490" spans="7:16">
      <c r="G490" s="4" t="s">
        <v>32</v>
      </c>
      <c r="H490" s="4">
        <v>1989</v>
      </c>
      <c r="I490" s="4" t="s">
        <v>33</v>
      </c>
      <c r="J490" s="4" t="s">
        <v>54</v>
      </c>
      <c r="K490" s="29">
        <v>72</v>
      </c>
      <c r="L490" s="4" t="s">
        <v>94</v>
      </c>
      <c r="M490" s="4" t="s">
        <v>35</v>
      </c>
      <c r="N490" s="4">
        <v>1996</v>
      </c>
      <c r="O490" s="4">
        <v>11193</v>
      </c>
      <c r="P490" s="15" t="str">
        <f t="shared" si="9"/>
        <v>1989-1-NA</v>
      </c>
    </row>
    <row r="491" spans="7:16">
      <c r="G491" s="4" t="s">
        <v>32</v>
      </c>
      <c r="H491" s="4">
        <v>1989</v>
      </c>
      <c r="I491" s="4" t="s">
        <v>33</v>
      </c>
      <c r="J491" s="4" t="s">
        <v>54</v>
      </c>
      <c r="K491" s="29">
        <v>73</v>
      </c>
      <c r="L491" s="4" t="s">
        <v>94</v>
      </c>
      <c r="M491" s="4" t="s">
        <v>35</v>
      </c>
      <c r="N491" s="4">
        <v>1996</v>
      </c>
      <c r="O491" s="4">
        <v>7843</v>
      </c>
      <c r="P491" s="15" t="str">
        <f t="shared" si="9"/>
        <v>1989-1-NA</v>
      </c>
    </row>
    <row r="492" spans="7:16">
      <c r="G492" s="4" t="s">
        <v>32</v>
      </c>
      <c r="H492" s="4">
        <v>1989</v>
      </c>
      <c r="I492" s="4" t="s">
        <v>33</v>
      </c>
      <c r="J492" s="4" t="s">
        <v>54</v>
      </c>
      <c r="K492" s="29">
        <v>74</v>
      </c>
      <c r="L492" s="4" t="s">
        <v>94</v>
      </c>
      <c r="M492" s="4" t="s">
        <v>35</v>
      </c>
      <c r="N492" s="4">
        <v>1996</v>
      </c>
      <c r="O492" s="4">
        <v>11323</v>
      </c>
      <c r="P492" s="15" t="str">
        <f t="shared" si="9"/>
        <v>1989-1-NA</v>
      </c>
    </row>
    <row r="493" spans="7:16">
      <c r="G493" s="4" t="s">
        <v>32</v>
      </c>
      <c r="H493" s="4">
        <v>1989</v>
      </c>
      <c r="I493" s="4" t="s">
        <v>33</v>
      </c>
      <c r="J493" s="4" t="s">
        <v>54</v>
      </c>
      <c r="K493" s="29">
        <v>75</v>
      </c>
      <c r="L493" s="4" t="s">
        <v>94</v>
      </c>
      <c r="M493" s="4" t="s">
        <v>35</v>
      </c>
      <c r="N493" s="4">
        <v>1996</v>
      </c>
      <c r="O493" s="4">
        <v>26917</v>
      </c>
      <c r="P493" s="15" t="str">
        <f t="shared" si="9"/>
        <v>1989-1-NA</v>
      </c>
    </row>
    <row r="494" spans="7:16">
      <c r="G494" s="4" t="s">
        <v>32</v>
      </c>
      <c r="H494" s="4">
        <v>1989</v>
      </c>
      <c r="I494" s="4" t="s">
        <v>33</v>
      </c>
      <c r="J494" s="4" t="s">
        <v>54</v>
      </c>
      <c r="K494" s="29" t="s">
        <v>92</v>
      </c>
      <c r="L494" s="4" t="s">
        <v>94</v>
      </c>
      <c r="M494" s="4" t="s">
        <v>35</v>
      </c>
      <c r="N494" s="4">
        <v>1996</v>
      </c>
      <c r="O494" s="4">
        <v>66613</v>
      </c>
      <c r="P494" s="15" t="str">
        <f t="shared" si="9"/>
        <v>1989-1-NA</v>
      </c>
    </row>
    <row r="495" spans="7:16">
      <c r="G495" s="4" t="s">
        <v>32</v>
      </c>
      <c r="H495" s="4">
        <v>1989</v>
      </c>
      <c r="I495" s="4" t="s">
        <v>33</v>
      </c>
      <c r="J495" s="4" t="s">
        <v>54</v>
      </c>
      <c r="K495" s="29">
        <v>76</v>
      </c>
      <c r="L495" s="4" t="s">
        <v>94</v>
      </c>
      <c r="M495" s="4" t="s">
        <v>35</v>
      </c>
      <c r="N495" s="4">
        <v>1996</v>
      </c>
      <c r="O495" s="4">
        <v>9219</v>
      </c>
      <c r="P495" s="15" t="str">
        <f t="shared" si="9"/>
        <v>1989-1-NA</v>
      </c>
    </row>
    <row r="496" spans="7:16">
      <c r="G496" s="4" t="s">
        <v>32</v>
      </c>
      <c r="H496" s="4">
        <v>1989</v>
      </c>
      <c r="I496" s="4" t="s">
        <v>33</v>
      </c>
      <c r="J496" s="4" t="s">
        <v>54</v>
      </c>
      <c r="K496" s="29">
        <v>77</v>
      </c>
      <c r="L496" s="4" t="s">
        <v>94</v>
      </c>
      <c r="M496" s="4" t="s">
        <v>35</v>
      </c>
      <c r="N496" s="4">
        <v>1996</v>
      </c>
      <c r="O496" s="4">
        <v>8530</v>
      </c>
      <c r="P496" s="15" t="str">
        <f t="shared" si="9"/>
        <v>1989-1-NA</v>
      </c>
    </row>
    <row r="497" spans="7:16">
      <c r="G497" s="4" t="s">
        <v>32</v>
      </c>
      <c r="H497" s="4">
        <v>1989</v>
      </c>
      <c r="I497" s="4" t="s">
        <v>33</v>
      </c>
      <c r="J497" s="4" t="s">
        <v>54</v>
      </c>
      <c r="K497" s="29">
        <v>78</v>
      </c>
      <c r="L497" s="4" t="s">
        <v>94</v>
      </c>
      <c r="M497" s="4" t="s">
        <v>35</v>
      </c>
      <c r="N497" s="4">
        <v>1996</v>
      </c>
      <c r="O497" s="4">
        <v>10913</v>
      </c>
      <c r="P497" s="15" t="str">
        <f t="shared" si="9"/>
        <v>1989-1-NA</v>
      </c>
    </row>
    <row r="498" spans="7:16">
      <c r="G498" s="4" t="s">
        <v>32</v>
      </c>
      <c r="H498" s="4">
        <v>1989</v>
      </c>
      <c r="I498" s="4" t="s">
        <v>33</v>
      </c>
      <c r="J498" s="4" t="s">
        <v>54</v>
      </c>
      <c r="K498" s="29">
        <v>79</v>
      </c>
      <c r="L498" s="4" t="s">
        <v>94</v>
      </c>
      <c r="M498" s="4" t="s">
        <v>35</v>
      </c>
      <c r="N498" s="4">
        <v>1996</v>
      </c>
      <c r="O498" s="4">
        <v>11034</v>
      </c>
      <c r="P498" s="15" t="str">
        <f t="shared" si="9"/>
        <v>1989-1-NA</v>
      </c>
    </row>
    <row r="499" spans="7:16">
      <c r="G499" s="4" t="s">
        <v>32</v>
      </c>
      <c r="H499" s="4">
        <v>1989</v>
      </c>
      <c r="I499" s="4" t="s">
        <v>33</v>
      </c>
      <c r="J499" s="4" t="s">
        <v>54</v>
      </c>
      <c r="K499" s="29" t="s">
        <v>93</v>
      </c>
      <c r="L499" s="4" t="s">
        <v>94</v>
      </c>
      <c r="M499" s="4" t="s">
        <v>35</v>
      </c>
      <c r="N499" s="4">
        <v>1996</v>
      </c>
      <c r="O499" s="4">
        <v>82233</v>
      </c>
      <c r="P499" s="15" t="str">
        <f t="shared" si="9"/>
        <v>1989-1-NA</v>
      </c>
    </row>
    <row r="500" spans="7:16">
      <c r="G500" s="4" t="s">
        <v>32</v>
      </c>
      <c r="H500" s="4">
        <v>1989</v>
      </c>
      <c r="I500" s="4" t="s">
        <v>33</v>
      </c>
      <c r="J500" s="4" t="s">
        <v>54</v>
      </c>
      <c r="K500" s="29" t="s">
        <v>53</v>
      </c>
      <c r="L500" s="4" t="s">
        <v>94</v>
      </c>
      <c r="M500" s="4" t="s">
        <v>35</v>
      </c>
      <c r="N500" s="4">
        <v>1996</v>
      </c>
      <c r="O500" s="4">
        <v>14754</v>
      </c>
      <c r="P500" s="15" t="str">
        <f t="shared" si="9"/>
        <v>1989-1-NA</v>
      </c>
    </row>
    <row r="501" spans="7:16">
      <c r="G501" s="4" t="s">
        <v>32</v>
      </c>
      <c r="H501" s="4">
        <v>1989</v>
      </c>
      <c r="I501" s="4" t="s">
        <v>33</v>
      </c>
      <c r="J501" s="4" t="s">
        <v>55</v>
      </c>
      <c r="K501" s="29" t="s">
        <v>33</v>
      </c>
      <c r="L501" s="4" t="s">
        <v>94</v>
      </c>
      <c r="M501" s="4" t="s">
        <v>35</v>
      </c>
      <c r="N501" s="4">
        <v>1996</v>
      </c>
      <c r="O501" s="4">
        <v>10819004</v>
      </c>
      <c r="P501" s="15" t="str">
        <f t="shared" si="9"/>
        <v>1989-0-NA</v>
      </c>
    </row>
    <row r="502" spans="7:16">
      <c r="G502" s="4" t="s">
        <v>32</v>
      </c>
      <c r="H502" s="4">
        <v>1989</v>
      </c>
      <c r="I502" s="4" t="s">
        <v>33</v>
      </c>
      <c r="J502" s="4" t="s">
        <v>55</v>
      </c>
      <c r="K502" s="29">
        <v>0</v>
      </c>
      <c r="L502" s="4" t="s">
        <v>94</v>
      </c>
      <c r="M502" s="4" t="s">
        <v>35</v>
      </c>
      <c r="N502" s="4">
        <v>1996</v>
      </c>
      <c r="O502" s="4">
        <v>401207</v>
      </c>
      <c r="P502" s="15" t="str">
        <f t="shared" si="9"/>
        <v>1989-0-1</v>
      </c>
    </row>
    <row r="503" spans="7:16">
      <c r="G503" s="4" t="s">
        <v>32</v>
      </c>
      <c r="H503" s="4">
        <v>1989</v>
      </c>
      <c r="I503" s="4" t="s">
        <v>33</v>
      </c>
      <c r="J503" s="4" t="s">
        <v>55</v>
      </c>
      <c r="K503" s="29">
        <v>1</v>
      </c>
      <c r="L503" s="4" t="s">
        <v>94</v>
      </c>
      <c r="M503" s="4" t="s">
        <v>35</v>
      </c>
      <c r="N503" s="4">
        <v>1996</v>
      </c>
      <c r="O503" s="4">
        <v>332359</v>
      </c>
      <c r="P503" s="15" t="str">
        <f t="shared" si="9"/>
        <v>1989-0-NA</v>
      </c>
    </row>
    <row r="504" spans="7:16">
      <c r="G504" s="4" t="s">
        <v>32</v>
      </c>
      <c r="H504" s="4">
        <v>1989</v>
      </c>
      <c r="I504" s="4" t="s">
        <v>33</v>
      </c>
      <c r="J504" s="4" t="s">
        <v>55</v>
      </c>
      <c r="K504" s="30" t="s">
        <v>37</v>
      </c>
      <c r="L504" s="4" t="s">
        <v>94</v>
      </c>
      <c r="M504" s="4" t="s">
        <v>35</v>
      </c>
      <c r="N504" s="4">
        <v>1996</v>
      </c>
      <c r="O504" s="4">
        <v>1488520</v>
      </c>
      <c r="P504" s="15" t="str">
        <f t="shared" si="9"/>
        <v>1989-0-1</v>
      </c>
    </row>
    <row r="505" spans="7:16">
      <c r="G505" s="4" t="s">
        <v>32</v>
      </c>
      <c r="H505" s="4">
        <v>1989</v>
      </c>
      <c r="I505" s="4" t="s">
        <v>33</v>
      </c>
      <c r="J505" s="4" t="s">
        <v>55</v>
      </c>
      <c r="K505" s="29">
        <v>2</v>
      </c>
      <c r="L505" s="4" t="s">
        <v>94</v>
      </c>
      <c r="M505" s="4" t="s">
        <v>35</v>
      </c>
      <c r="N505" s="4">
        <v>1996</v>
      </c>
      <c r="O505" s="4">
        <v>394363</v>
      </c>
      <c r="P505" s="15" t="str">
        <f t="shared" si="9"/>
        <v>1989-0-NA</v>
      </c>
    </row>
    <row r="506" spans="7:16">
      <c r="G506" s="4" t="s">
        <v>32</v>
      </c>
      <c r="H506" s="4">
        <v>1989</v>
      </c>
      <c r="I506" s="4" t="s">
        <v>33</v>
      </c>
      <c r="J506" s="4" t="s">
        <v>55</v>
      </c>
      <c r="K506" s="29">
        <v>3</v>
      </c>
      <c r="L506" s="4" t="s">
        <v>94</v>
      </c>
      <c r="M506" s="4" t="s">
        <v>35</v>
      </c>
      <c r="N506" s="4">
        <v>1996</v>
      </c>
      <c r="O506" s="4">
        <v>390448</v>
      </c>
      <c r="P506" s="15" t="str">
        <f t="shared" si="9"/>
        <v>1989-0-NA</v>
      </c>
    </row>
    <row r="507" spans="7:16">
      <c r="G507" s="4" t="s">
        <v>32</v>
      </c>
      <c r="H507" s="4">
        <v>1989</v>
      </c>
      <c r="I507" s="4" t="s">
        <v>33</v>
      </c>
      <c r="J507" s="4" t="s">
        <v>55</v>
      </c>
      <c r="K507" s="29">
        <v>4</v>
      </c>
      <c r="L507" s="4" t="s">
        <v>94</v>
      </c>
      <c r="M507" s="4" t="s">
        <v>35</v>
      </c>
      <c r="N507" s="4">
        <v>1996</v>
      </c>
      <c r="O507" s="4">
        <v>371350</v>
      </c>
      <c r="P507" s="15" t="str">
        <f t="shared" si="9"/>
        <v>1989-0-NA</v>
      </c>
    </row>
    <row r="508" spans="7:16">
      <c r="G508" s="4" t="s">
        <v>32</v>
      </c>
      <c r="H508" s="4">
        <v>1989</v>
      </c>
      <c r="I508" s="4" t="s">
        <v>33</v>
      </c>
      <c r="J508" s="4" t="s">
        <v>55</v>
      </c>
      <c r="K508" s="29">
        <v>5</v>
      </c>
      <c r="L508" s="4" t="s">
        <v>94</v>
      </c>
      <c r="M508" s="4" t="s">
        <v>35</v>
      </c>
      <c r="N508" s="4">
        <v>1996</v>
      </c>
      <c r="O508" s="4">
        <v>385167</v>
      </c>
      <c r="P508" s="15" t="str">
        <f t="shared" si="9"/>
        <v>1989-0-NA</v>
      </c>
    </row>
    <row r="509" spans="7:16">
      <c r="G509" s="4" t="s">
        <v>32</v>
      </c>
      <c r="H509" s="4">
        <v>1989</v>
      </c>
      <c r="I509" s="4" t="s">
        <v>33</v>
      </c>
      <c r="J509" s="4" t="s">
        <v>55</v>
      </c>
      <c r="K509" s="30" t="s">
        <v>38</v>
      </c>
      <c r="L509" s="4" t="s">
        <v>94</v>
      </c>
      <c r="M509" s="4" t="s">
        <v>35</v>
      </c>
      <c r="N509" s="4">
        <v>1996</v>
      </c>
      <c r="O509" s="4">
        <v>1726102</v>
      </c>
      <c r="P509" s="15" t="str">
        <f t="shared" si="9"/>
        <v>1989-0-2</v>
      </c>
    </row>
    <row r="510" spans="7:16">
      <c r="G510" s="4" t="s">
        <v>32</v>
      </c>
      <c r="H510" s="4">
        <v>1989</v>
      </c>
      <c r="I510" s="4" t="s">
        <v>33</v>
      </c>
      <c r="J510" s="4" t="s">
        <v>55</v>
      </c>
      <c r="K510" s="29">
        <v>6</v>
      </c>
      <c r="L510" s="4" t="s">
        <v>94</v>
      </c>
      <c r="M510" s="4" t="s">
        <v>35</v>
      </c>
      <c r="N510" s="4">
        <v>1996</v>
      </c>
      <c r="O510" s="4">
        <v>346487</v>
      </c>
      <c r="P510" s="15" t="str">
        <f t="shared" si="9"/>
        <v>1989-0-NA</v>
      </c>
    </row>
    <row r="511" spans="7:16">
      <c r="G511" s="4" t="s">
        <v>32</v>
      </c>
      <c r="H511" s="4">
        <v>1989</v>
      </c>
      <c r="I511" s="4" t="s">
        <v>33</v>
      </c>
      <c r="J511" s="4" t="s">
        <v>55</v>
      </c>
      <c r="K511" s="29">
        <v>7</v>
      </c>
      <c r="L511" s="4" t="s">
        <v>94</v>
      </c>
      <c r="M511" s="4" t="s">
        <v>35</v>
      </c>
      <c r="N511" s="4">
        <v>1996</v>
      </c>
      <c r="O511" s="4">
        <v>324311</v>
      </c>
      <c r="P511" s="15" t="str">
        <f t="shared" si="9"/>
        <v>1989-0-NA</v>
      </c>
    </row>
    <row r="512" spans="7:16">
      <c r="G512" s="4" t="s">
        <v>32</v>
      </c>
      <c r="H512" s="4">
        <v>1989</v>
      </c>
      <c r="I512" s="4" t="s">
        <v>33</v>
      </c>
      <c r="J512" s="4" t="s">
        <v>55</v>
      </c>
      <c r="K512" s="29">
        <v>8</v>
      </c>
      <c r="L512" s="4" t="s">
        <v>94</v>
      </c>
      <c r="M512" s="4" t="s">
        <v>35</v>
      </c>
      <c r="N512" s="4">
        <v>1996</v>
      </c>
      <c r="O512" s="4">
        <v>339809</v>
      </c>
      <c r="P512" s="15" t="str">
        <f t="shared" si="9"/>
        <v>1989-0-NA</v>
      </c>
    </row>
    <row r="513" spans="7:16">
      <c r="G513" s="4" t="s">
        <v>32</v>
      </c>
      <c r="H513" s="4">
        <v>1989</v>
      </c>
      <c r="I513" s="4" t="s">
        <v>33</v>
      </c>
      <c r="J513" s="4" t="s">
        <v>55</v>
      </c>
      <c r="K513" s="29">
        <v>9</v>
      </c>
      <c r="L513" s="4" t="s">
        <v>94</v>
      </c>
      <c r="M513" s="4" t="s">
        <v>35</v>
      </c>
      <c r="N513" s="4">
        <v>1996</v>
      </c>
      <c r="O513" s="4">
        <v>330328</v>
      </c>
      <c r="P513" s="15" t="str">
        <f t="shared" si="9"/>
        <v>1989-0-NA</v>
      </c>
    </row>
    <row r="514" spans="7:16">
      <c r="G514" s="4" t="s">
        <v>32</v>
      </c>
      <c r="H514" s="4">
        <v>1989</v>
      </c>
      <c r="I514" s="4" t="s">
        <v>33</v>
      </c>
      <c r="J514" s="4" t="s">
        <v>55</v>
      </c>
      <c r="K514" s="29">
        <v>10</v>
      </c>
      <c r="L514" s="4" t="s">
        <v>94</v>
      </c>
      <c r="M514" s="4" t="s">
        <v>35</v>
      </c>
      <c r="N514" s="4">
        <v>1996</v>
      </c>
      <c r="O514" s="4">
        <v>349772</v>
      </c>
      <c r="P514" s="15" t="str">
        <f t="shared" si="9"/>
        <v>1989-0-NA</v>
      </c>
    </row>
    <row r="515" spans="7:16">
      <c r="G515" s="4" t="s">
        <v>32</v>
      </c>
      <c r="H515" s="4">
        <v>1989</v>
      </c>
      <c r="I515" s="4" t="s">
        <v>33</v>
      </c>
      <c r="J515" s="4" t="s">
        <v>55</v>
      </c>
      <c r="K515" s="30" t="s">
        <v>39</v>
      </c>
      <c r="L515" s="4" t="s">
        <v>94</v>
      </c>
      <c r="M515" s="4" t="s">
        <v>35</v>
      </c>
      <c r="N515" s="4">
        <v>1996</v>
      </c>
      <c r="O515" s="4">
        <v>1486319</v>
      </c>
      <c r="P515" s="15" t="str">
        <f t="shared" si="9"/>
        <v>1989-0-3</v>
      </c>
    </row>
    <row r="516" spans="7:16">
      <c r="G516" s="4" t="s">
        <v>32</v>
      </c>
      <c r="H516" s="4">
        <v>1989</v>
      </c>
      <c r="I516" s="4" t="s">
        <v>33</v>
      </c>
      <c r="J516" s="4" t="s">
        <v>55</v>
      </c>
      <c r="K516" s="29">
        <v>11</v>
      </c>
      <c r="L516" s="4" t="s">
        <v>94</v>
      </c>
      <c r="M516" s="4" t="s">
        <v>35</v>
      </c>
      <c r="N516" s="4">
        <v>1996</v>
      </c>
      <c r="O516" s="4">
        <v>278494</v>
      </c>
      <c r="P516" s="15" t="str">
        <f t="shared" si="9"/>
        <v>1989-0-NA</v>
      </c>
    </row>
    <row r="517" spans="7:16">
      <c r="G517" s="4" t="s">
        <v>32</v>
      </c>
      <c r="H517" s="4">
        <v>1989</v>
      </c>
      <c r="I517" s="4" t="s">
        <v>33</v>
      </c>
      <c r="J517" s="4" t="s">
        <v>55</v>
      </c>
      <c r="K517" s="29">
        <v>12</v>
      </c>
      <c r="L517" s="4" t="s">
        <v>94</v>
      </c>
      <c r="M517" s="4" t="s">
        <v>35</v>
      </c>
      <c r="N517" s="4">
        <v>1996</v>
      </c>
      <c r="O517" s="4">
        <v>305334</v>
      </c>
      <c r="P517" s="15" t="str">
        <f t="shared" ref="P517:P580" si="10">H517 &amp;"-"&amp; IF(J517="Male",1,0) &amp;"-"&amp; IFERROR(INDEX($S$4:$S$16,MATCH(K517,$R$4:$R$16,0)),"NA")</f>
        <v>1989-0-NA</v>
      </c>
    </row>
    <row r="518" spans="7:16">
      <c r="G518" s="4" t="s">
        <v>32</v>
      </c>
      <c r="H518" s="4">
        <v>1989</v>
      </c>
      <c r="I518" s="4" t="s">
        <v>33</v>
      </c>
      <c r="J518" s="4" t="s">
        <v>55</v>
      </c>
      <c r="K518" s="29">
        <v>13</v>
      </c>
      <c r="L518" s="4" t="s">
        <v>94</v>
      </c>
      <c r="M518" s="4" t="s">
        <v>35</v>
      </c>
      <c r="N518" s="4">
        <v>1996</v>
      </c>
      <c r="O518" s="4">
        <v>274249</v>
      </c>
      <c r="P518" s="15" t="str">
        <f t="shared" si="10"/>
        <v>1989-0-NA</v>
      </c>
    </row>
    <row r="519" spans="7:16">
      <c r="G519" s="4" t="s">
        <v>32</v>
      </c>
      <c r="H519" s="4">
        <v>1989</v>
      </c>
      <c r="I519" s="4" t="s">
        <v>33</v>
      </c>
      <c r="J519" s="4" t="s">
        <v>55</v>
      </c>
      <c r="K519" s="29">
        <v>14</v>
      </c>
      <c r="L519" s="4" t="s">
        <v>94</v>
      </c>
      <c r="M519" s="4" t="s">
        <v>35</v>
      </c>
      <c r="N519" s="4">
        <v>1996</v>
      </c>
      <c r="O519" s="4">
        <v>278470</v>
      </c>
      <c r="P519" s="15" t="str">
        <f t="shared" si="10"/>
        <v>1989-0-NA</v>
      </c>
    </row>
    <row r="520" spans="7:16">
      <c r="G520" s="4" t="s">
        <v>32</v>
      </c>
      <c r="H520" s="4">
        <v>1989</v>
      </c>
      <c r="I520" s="4" t="s">
        <v>33</v>
      </c>
      <c r="J520" s="4" t="s">
        <v>55</v>
      </c>
      <c r="K520" s="29">
        <v>15</v>
      </c>
      <c r="L520" s="4" t="s">
        <v>94</v>
      </c>
      <c r="M520" s="4" t="s">
        <v>35</v>
      </c>
      <c r="N520" s="4">
        <v>1996</v>
      </c>
      <c r="O520" s="4">
        <v>269938</v>
      </c>
      <c r="P520" s="15" t="str">
        <f t="shared" si="10"/>
        <v>1989-0-NA</v>
      </c>
    </row>
    <row r="521" spans="7:16">
      <c r="G521" s="4" t="s">
        <v>32</v>
      </c>
      <c r="H521" s="4">
        <v>1989</v>
      </c>
      <c r="I521" s="4" t="s">
        <v>33</v>
      </c>
      <c r="J521" s="4" t="s">
        <v>55</v>
      </c>
      <c r="K521" s="29" t="s">
        <v>40</v>
      </c>
      <c r="L521" s="4" t="s">
        <v>94</v>
      </c>
      <c r="M521" s="4" t="s">
        <v>35</v>
      </c>
      <c r="N521" s="4">
        <v>1996</v>
      </c>
      <c r="O521" s="4">
        <v>1201189</v>
      </c>
      <c r="P521" s="15" t="str">
        <f t="shared" si="10"/>
        <v>1989-0-4</v>
      </c>
    </row>
    <row r="522" spans="7:16">
      <c r="G522" s="4" t="s">
        <v>32</v>
      </c>
      <c r="H522" s="4">
        <v>1989</v>
      </c>
      <c r="I522" s="4" t="s">
        <v>33</v>
      </c>
      <c r="J522" s="4" t="s">
        <v>55</v>
      </c>
      <c r="K522" s="29">
        <v>16</v>
      </c>
      <c r="L522" s="4" t="s">
        <v>94</v>
      </c>
      <c r="M522" s="4" t="s">
        <v>35</v>
      </c>
      <c r="N522" s="4">
        <v>1996</v>
      </c>
      <c r="O522" s="4">
        <v>250162</v>
      </c>
      <c r="P522" s="15" t="str">
        <f t="shared" si="10"/>
        <v>1989-0-NA</v>
      </c>
    </row>
    <row r="523" spans="7:16">
      <c r="G523" s="4" t="s">
        <v>32</v>
      </c>
      <c r="H523" s="4">
        <v>1989</v>
      </c>
      <c r="I523" s="4" t="s">
        <v>33</v>
      </c>
      <c r="J523" s="4" t="s">
        <v>55</v>
      </c>
      <c r="K523" s="29">
        <v>17</v>
      </c>
      <c r="L523" s="4" t="s">
        <v>94</v>
      </c>
      <c r="M523" s="4" t="s">
        <v>35</v>
      </c>
      <c r="N523" s="4">
        <v>1996</v>
      </c>
      <c r="O523" s="4">
        <v>218058</v>
      </c>
      <c r="P523" s="15" t="str">
        <f t="shared" si="10"/>
        <v>1989-0-NA</v>
      </c>
    </row>
    <row r="524" spans="7:16">
      <c r="G524" s="4" t="s">
        <v>32</v>
      </c>
      <c r="H524" s="4">
        <v>1989</v>
      </c>
      <c r="I524" s="4" t="s">
        <v>33</v>
      </c>
      <c r="J524" s="4" t="s">
        <v>55</v>
      </c>
      <c r="K524" s="29">
        <v>18</v>
      </c>
      <c r="L524" s="4" t="s">
        <v>94</v>
      </c>
      <c r="M524" s="4" t="s">
        <v>35</v>
      </c>
      <c r="N524" s="4">
        <v>1996</v>
      </c>
      <c r="O524" s="4">
        <v>258485</v>
      </c>
      <c r="P524" s="15" t="str">
        <f t="shared" si="10"/>
        <v>1989-0-NA</v>
      </c>
    </row>
    <row r="525" spans="7:16">
      <c r="G525" s="4" t="s">
        <v>32</v>
      </c>
      <c r="H525" s="4">
        <v>1989</v>
      </c>
      <c r="I525" s="4" t="s">
        <v>33</v>
      </c>
      <c r="J525" s="4" t="s">
        <v>55</v>
      </c>
      <c r="K525" s="29">
        <v>19</v>
      </c>
      <c r="L525" s="4" t="s">
        <v>94</v>
      </c>
      <c r="M525" s="4" t="s">
        <v>35</v>
      </c>
      <c r="N525" s="4">
        <v>1996</v>
      </c>
      <c r="O525" s="4">
        <v>204546</v>
      </c>
      <c r="P525" s="15" t="str">
        <f t="shared" si="10"/>
        <v>1989-0-NA</v>
      </c>
    </row>
    <row r="526" spans="7:16">
      <c r="G526" s="4" t="s">
        <v>32</v>
      </c>
      <c r="H526" s="4">
        <v>1989</v>
      </c>
      <c r="I526" s="4" t="s">
        <v>33</v>
      </c>
      <c r="J526" s="4" t="s">
        <v>55</v>
      </c>
      <c r="K526" s="29">
        <v>20</v>
      </c>
      <c r="L526" s="4" t="s">
        <v>94</v>
      </c>
      <c r="M526" s="4" t="s">
        <v>35</v>
      </c>
      <c r="N526" s="4">
        <v>1996</v>
      </c>
      <c r="O526" s="4">
        <v>287494</v>
      </c>
      <c r="P526" s="15" t="str">
        <f t="shared" si="10"/>
        <v>1989-0-NA</v>
      </c>
    </row>
    <row r="527" spans="7:16">
      <c r="G527" s="4" t="s">
        <v>32</v>
      </c>
      <c r="H527" s="4">
        <v>1989</v>
      </c>
      <c r="I527" s="4" t="s">
        <v>33</v>
      </c>
      <c r="J527" s="4" t="s">
        <v>55</v>
      </c>
      <c r="K527" s="29" t="s">
        <v>41</v>
      </c>
      <c r="L527" s="4" t="s">
        <v>94</v>
      </c>
      <c r="M527" s="4" t="s">
        <v>35</v>
      </c>
      <c r="N527" s="4">
        <v>1996</v>
      </c>
      <c r="O527" s="4">
        <v>1012621</v>
      </c>
      <c r="P527" s="15" t="str">
        <f t="shared" si="10"/>
        <v>1989-0-5</v>
      </c>
    </row>
    <row r="528" spans="7:16">
      <c r="G528" s="4" t="s">
        <v>32</v>
      </c>
      <c r="H528" s="4">
        <v>1989</v>
      </c>
      <c r="I528" s="4" t="s">
        <v>33</v>
      </c>
      <c r="J528" s="4" t="s">
        <v>55</v>
      </c>
      <c r="K528" s="29">
        <v>21</v>
      </c>
      <c r="L528" s="4" t="s">
        <v>94</v>
      </c>
      <c r="M528" s="4" t="s">
        <v>35</v>
      </c>
      <c r="N528" s="4">
        <v>1996</v>
      </c>
      <c r="O528" s="4">
        <v>186868</v>
      </c>
      <c r="P528" s="15" t="str">
        <f t="shared" si="10"/>
        <v>1989-0-NA</v>
      </c>
    </row>
    <row r="529" spans="7:16">
      <c r="G529" s="4" t="s">
        <v>32</v>
      </c>
      <c r="H529" s="4">
        <v>1989</v>
      </c>
      <c r="I529" s="4" t="s">
        <v>33</v>
      </c>
      <c r="J529" s="4" t="s">
        <v>55</v>
      </c>
      <c r="K529" s="29">
        <v>22</v>
      </c>
      <c r="L529" s="4" t="s">
        <v>94</v>
      </c>
      <c r="M529" s="4" t="s">
        <v>35</v>
      </c>
      <c r="N529" s="4">
        <v>1996</v>
      </c>
      <c r="O529" s="4">
        <v>194032</v>
      </c>
      <c r="P529" s="15" t="str">
        <f t="shared" si="10"/>
        <v>1989-0-NA</v>
      </c>
    </row>
    <row r="530" spans="7:16">
      <c r="G530" s="4" t="s">
        <v>32</v>
      </c>
      <c r="H530" s="4">
        <v>1989</v>
      </c>
      <c r="I530" s="4" t="s">
        <v>33</v>
      </c>
      <c r="J530" s="4" t="s">
        <v>55</v>
      </c>
      <c r="K530" s="29">
        <v>23</v>
      </c>
      <c r="L530" s="4" t="s">
        <v>94</v>
      </c>
      <c r="M530" s="4" t="s">
        <v>35</v>
      </c>
      <c r="N530" s="4">
        <v>1996</v>
      </c>
      <c r="O530" s="4">
        <v>167775</v>
      </c>
      <c r="P530" s="15" t="str">
        <f t="shared" si="10"/>
        <v>1989-0-NA</v>
      </c>
    </row>
    <row r="531" spans="7:16">
      <c r="G531" s="4" t="s">
        <v>32</v>
      </c>
      <c r="H531" s="4">
        <v>1989</v>
      </c>
      <c r="I531" s="4" t="s">
        <v>33</v>
      </c>
      <c r="J531" s="4" t="s">
        <v>55</v>
      </c>
      <c r="K531" s="29">
        <v>24</v>
      </c>
      <c r="L531" s="4" t="s">
        <v>94</v>
      </c>
      <c r="M531" s="4" t="s">
        <v>35</v>
      </c>
      <c r="N531" s="4">
        <v>1996</v>
      </c>
      <c r="O531" s="4">
        <v>176452</v>
      </c>
      <c r="P531" s="15" t="str">
        <f t="shared" si="10"/>
        <v>1989-0-NA</v>
      </c>
    </row>
    <row r="532" spans="7:16">
      <c r="G532" s="4" t="s">
        <v>32</v>
      </c>
      <c r="H532" s="4">
        <v>1989</v>
      </c>
      <c r="I532" s="4" t="s">
        <v>33</v>
      </c>
      <c r="J532" s="4" t="s">
        <v>55</v>
      </c>
      <c r="K532" s="29">
        <v>25</v>
      </c>
      <c r="L532" s="4" t="s">
        <v>94</v>
      </c>
      <c r="M532" s="4" t="s">
        <v>35</v>
      </c>
      <c r="N532" s="4">
        <v>1996</v>
      </c>
      <c r="O532" s="4">
        <v>226688</v>
      </c>
      <c r="P532" s="15" t="str">
        <f t="shared" si="10"/>
        <v>1989-0-NA</v>
      </c>
    </row>
    <row r="533" spans="7:16">
      <c r="G533" s="4" t="s">
        <v>32</v>
      </c>
      <c r="H533" s="4">
        <v>1989</v>
      </c>
      <c r="I533" s="4" t="s">
        <v>33</v>
      </c>
      <c r="J533" s="4" t="s">
        <v>55</v>
      </c>
      <c r="K533" s="29" t="s">
        <v>42</v>
      </c>
      <c r="L533" s="4" t="s">
        <v>94</v>
      </c>
      <c r="M533" s="4" t="s">
        <v>35</v>
      </c>
      <c r="N533" s="4">
        <v>1996</v>
      </c>
      <c r="O533" s="4">
        <v>847484</v>
      </c>
      <c r="P533" s="15" t="str">
        <f t="shared" si="10"/>
        <v>1989-0-6</v>
      </c>
    </row>
    <row r="534" spans="7:16">
      <c r="G534" s="4" t="s">
        <v>32</v>
      </c>
      <c r="H534" s="4">
        <v>1989</v>
      </c>
      <c r="I534" s="4" t="s">
        <v>33</v>
      </c>
      <c r="J534" s="4" t="s">
        <v>55</v>
      </c>
      <c r="K534" s="29">
        <v>26</v>
      </c>
      <c r="L534" s="4" t="s">
        <v>94</v>
      </c>
      <c r="M534" s="4" t="s">
        <v>35</v>
      </c>
      <c r="N534" s="4">
        <v>1996</v>
      </c>
      <c r="O534" s="4">
        <v>169264</v>
      </c>
      <c r="P534" s="15" t="str">
        <f t="shared" si="10"/>
        <v>1989-0-NA</v>
      </c>
    </row>
    <row r="535" spans="7:16">
      <c r="G535" s="4" t="s">
        <v>32</v>
      </c>
      <c r="H535" s="4">
        <v>1989</v>
      </c>
      <c r="I535" s="4" t="s">
        <v>33</v>
      </c>
      <c r="J535" s="4" t="s">
        <v>55</v>
      </c>
      <c r="K535" s="29">
        <v>27</v>
      </c>
      <c r="L535" s="4" t="s">
        <v>94</v>
      </c>
      <c r="M535" s="4" t="s">
        <v>35</v>
      </c>
      <c r="N535" s="4">
        <v>1996</v>
      </c>
      <c r="O535" s="4">
        <v>150535</v>
      </c>
      <c r="P535" s="15" t="str">
        <f t="shared" si="10"/>
        <v>1989-0-NA</v>
      </c>
    </row>
    <row r="536" spans="7:16">
      <c r="G536" s="4" t="s">
        <v>32</v>
      </c>
      <c r="H536" s="4">
        <v>1989</v>
      </c>
      <c r="I536" s="4" t="s">
        <v>33</v>
      </c>
      <c r="J536" s="4" t="s">
        <v>55</v>
      </c>
      <c r="K536" s="29">
        <v>28</v>
      </c>
      <c r="L536" s="4" t="s">
        <v>94</v>
      </c>
      <c r="M536" s="4" t="s">
        <v>35</v>
      </c>
      <c r="N536" s="4">
        <v>1996</v>
      </c>
      <c r="O536" s="4">
        <v>171264</v>
      </c>
      <c r="P536" s="15" t="str">
        <f t="shared" si="10"/>
        <v>1989-0-NA</v>
      </c>
    </row>
    <row r="537" spans="7:16">
      <c r="G537" s="4" t="s">
        <v>32</v>
      </c>
      <c r="H537" s="4">
        <v>1989</v>
      </c>
      <c r="I537" s="4" t="s">
        <v>33</v>
      </c>
      <c r="J537" s="4" t="s">
        <v>55</v>
      </c>
      <c r="K537" s="29">
        <v>29</v>
      </c>
      <c r="L537" s="4" t="s">
        <v>94</v>
      </c>
      <c r="M537" s="4" t="s">
        <v>35</v>
      </c>
      <c r="N537" s="4">
        <v>1996</v>
      </c>
      <c r="O537" s="4">
        <v>129733</v>
      </c>
      <c r="P537" s="15" t="str">
        <f t="shared" si="10"/>
        <v>1989-0-NA</v>
      </c>
    </row>
    <row r="538" spans="7:16">
      <c r="G538" s="4" t="s">
        <v>32</v>
      </c>
      <c r="H538" s="4">
        <v>1989</v>
      </c>
      <c r="I538" s="4" t="s">
        <v>33</v>
      </c>
      <c r="J538" s="4" t="s">
        <v>55</v>
      </c>
      <c r="K538" s="29">
        <v>30</v>
      </c>
      <c r="L538" s="4" t="s">
        <v>94</v>
      </c>
      <c r="M538" s="4" t="s">
        <v>35</v>
      </c>
      <c r="N538" s="4">
        <v>1996</v>
      </c>
      <c r="O538" s="4">
        <v>223180</v>
      </c>
      <c r="P538" s="15" t="str">
        <f t="shared" si="10"/>
        <v>1989-0-NA</v>
      </c>
    </row>
    <row r="539" spans="7:16">
      <c r="G539" s="4" t="s">
        <v>32</v>
      </c>
      <c r="H539" s="4">
        <v>1989</v>
      </c>
      <c r="I539" s="4" t="s">
        <v>33</v>
      </c>
      <c r="J539" s="4" t="s">
        <v>55</v>
      </c>
      <c r="K539" s="29" t="s">
        <v>43</v>
      </c>
      <c r="L539" s="4" t="s">
        <v>94</v>
      </c>
      <c r="M539" s="4" t="s">
        <v>35</v>
      </c>
      <c r="N539" s="4">
        <v>1996</v>
      </c>
      <c r="O539" s="4">
        <v>576824</v>
      </c>
      <c r="P539" s="15" t="str">
        <f t="shared" si="10"/>
        <v>1989-0-7</v>
      </c>
    </row>
    <row r="540" spans="7:16">
      <c r="G540" s="4" t="s">
        <v>32</v>
      </c>
      <c r="H540" s="4">
        <v>1989</v>
      </c>
      <c r="I540" s="4" t="s">
        <v>33</v>
      </c>
      <c r="J540" s="4" t="s">
        <v>55</v>
      </c>
      <c r="K540" s="29">
        <v>31</v>
      </c>
      <c r="L540" s="4" t="s">
        <v>94</v>
      </c>
      <c r="M540" s="4" t="s">
        <v>35</v>
      </c>
      <c r="N540" s="4">
        <v>1996</v>
      </c>
      <c r="O540" s="4">
        <v>89612</v>
      </c>
      <c r="P540" s="15" t="str">
        <f t="shared" si="10"/>
        <v>1989-0-NA</v>
      </c>
    </row>
    <row r="541" spans="7:16">
      <c r="G541" s="4" t="s">
        <v>32</v>
      </c>
      <c r="H541" s="4">
        <v>1989</v>
      </c>
      <c r="I541" s="4" t="s">
        <v>33</v>
      </c>
      <c r="J541" s="4" t="s">
        <v>55</v>
      </c>
      <c r="K541" s="29">
        <v>32</v>
      </c>
      <c r="L541" s="4" t="s">
        <v>94</v>
      </c>
      <c r="M541" s="4" t="s">
        <v>35</v>
      </c>
      <c r="N541" s="4">
        <v>1996</v>
      </c>
      <c r="O541" s="4">
        <v>107749</v>
      </c>
      <c r="P541" s="15" t="str">
        <f t="shared" si="10"/>
        <v>1989-0-NA</v>
      </c>
    </row>
    <row r="542" spans="7:16">
      <c r="G542" s="4" t="s">
        <v>32</v>
      </c>
      <c r="H542" s="4">
        <v>1989</v>
      </c>
      <c r="I542" s="4" t="s">
        <v>33</v>
      </c>
      <c r="J542" s="4" t="s">
        <v>55</v>
      </c>
      <c r="K542" s="29">
        <v>33</v>
      </c>
      <c r="L542" s="4" t="s">
        <v>94</v>
      </c>
      <c r="M542" s="4" t="s">
        <v>35</v>
      </c>
      <c r="N542" s="4">
        <v>1996</v>
      </c>
      <c r="O542" s="4">
        <v>80624</v>
      </c>
      <c r="P542" s="15" t="str">
        <f t="shared" si="10"/>
        <v>1989-0-NA</v>
      </c>
    </row>
    <row r="543" spans="7:16">
      <c r="G543" s="4" t="s">
        <v>32</v>
      </c>
      <c r="H543" s="4">
        <v>1989</v>
      </c>
      <c r="I543" s="4" t="s">
        <v>33</v>
      </c>
      <c r="J543" s="4" t="s">
        <v>55</v>
      </c>
      <c r="K543" s="29">
        <v>34</v>
      </c>
      <c r="L543" s="4" t="s">
        <v>94</v>
      </c>
      <c r="M543" s="4" t="s">
        <v>35</v>
      </c>
      <c r="N543" s="4">
        <v>1996</v>
      </c>
      <c r="O543" s="4">
        <v>75659</v>
      </c>
      <c r="P543" s="15" t="str">
        <f t="shared" si="10"/>
        <v>1989-0-NA</v>
      </c>
    </row>
    <row r="544" spans="7:16">
      <c r="G544" s="4" t="s">
        <v>32</v>
      </c>
      <c r="H544" s="4">
        <v>1989</v>
      </c>
      <c r="I544" s="4" t="s">
        <v>33</v>
      </c>
      <c r="J544" s="4" t="s">
        <v>55</v>
      </c>
      <c r="K544" s="29">
        <v>35</v>
      </c>
      <c r="L544" s="4" t="s">
        <v>94</v>
      </c>
      <c r="M544" s="4" t="s">
        <v>35</v>
      </c>
      <c r="N544" s="4">
        <v>1996</v>
      </c>
      <c r="O544" s="4">
        <v>138930</v>
      </c>
      <c r="P544" s="15" t="str">
        <f t="shared" si="10"/>
        <v>1989-0-NA</v>
      </c>
    </row>
    <row r="545" spans="7:16">
      <c r="G545" s="4" t="s">
        <v>32</v>
      </c>
      <c r="H545" s="4">
        <v>1989</v>
      </c>
      <c r="I545" s="4" t="s">
        <v>33</v>
      </c>
      <c r="J545" s="4" t="s">
        <v>55</v>
      </c>
      <c r="K545" s="29" t="s">
        <v>44</v>
      </c>
      <c r="L545" s="4" t="s">
        <v>94</v>
      </c>
      <c r="M545" s="4" t="s">
        <v>35</v>
      </c>
      <c r="N545" s="4">
        <v>1996</v>
      </c>
      <c r="O545" s="4">
        <v>458021</v>
      </c>
      <c r="P545" s="15" t="str">
        <f t="shared" si="10"/>
        <v>1989-0-8</v>
      </c>
    </row>
    <row r="546" spans="7:16">
      <c r="G546" s="4" t="s">
        <v>32</v>
      </c>
      <c r="H546" s="4">
        <v>1989</v>
      </c>
      <c r="I546" s="4" t="s">
        <v>33</v>
      </c>
      <c r="J546" s="4" t="s">
        <v>55</v>
      </c>
      <c r="K546" s="29">
        <v>36</v>
      </c>
      <c r="L546" s="4" t="s">
        <v>94</v>
      </c>
      <c r="M546" s="4" t="s">
        <v>35</v>
      </c>
      <c r="N546" s="4">
        <v>1996</v>
      </c>
      <c r="O546" s="4">
        <v>83076</v>
      </c>
      <c r="P546" s="15" t="str">
        <f t="shared" si="10"/>
        <v>1989-0-NA</v>
      </c>
    </row>
    <row r="547" spans="7:16">
      <c r="G547" s="4" t="s">
        <v>32</v>
      </c>
      <c r="H547" s="4">
        <v>1989</v>
      </c>
      <c r="I547" s="4" t="s">
        <v>33</v>
      </c>
      <c r="J547" s="4" t="s">
        <v>55</v>
      </c>
      <c r="K547" s="29">
        <v>37</v>
      </c>
      <c r="L547" s="4" t="s">
        <v>94</v>
      </c>
      <c r="M547" s="4" t="s">
        <v>35</v>
      </c>
      <c r="N547" s="4">
        <v>1996</v>
      </c>
      <c r="O547" s="4">
        <v>85135</v>
      </c>
      <c r="P547" s="15" t="str">
        <f t="shared" si="10"/>
        <v>1989-0-NA</v>
      </c>
    </row>
    <row r="548" spans="7:16">
      <c r="G548" s="4" t="s">
        <v>32</v>
      </c>
      <c r="H548" s="4">
        <v>1989</v>
      </c>
      <c r="I548" s="4" t="s">
        <v>33</v>
      </c>
      <c r="J548" s="4" t="s">
        <v>55</v>
      </c>
      <c r="K548" s="29">
        <v>38</v>
      </c>
      <c r="L548" s="4" t="s">
        <v>94</v>
      </c>
      <c r="M548" s="4" t="s">
        <v>35</v>
      </c>
      <c r="N548" s="4">
        <v>1996</v>
      </c>
      <c r="O548" s="4">
        <v>80837</v>
      </c>
      <c r="P548" s="15" t="str">
        <f t="shared" si="10"/>
        <v>1989-0-NA</v>
      </c>
    </row>
    <row r="549" spans="7:16">
      <c r="G549" s="4" t="s">
        <v>32</v>
      </c>
      <c r="H549" s="4">
        <v>1989</v>
      </c>
      <c r="I549" s="4" t="s">
        <v>33</v>
      </c>
      <c r="J549" s="4" t="s">
        <v>55</v>
      </c>
      <c r="K549" s="29">
        <v>39</v>
      </c>
      <c r="L549" s="4" t="s">
        <v>94</v>
      </c>
      <c r="M549" s="4" t="s">
        <v>35</v>
      </c>
      <c r="N549" s="4">
        <v>1996</v>
      </c>
      <c r="O549" s="4">
        <v>70043</v>
      </c>
      <c r="P549" s="15" t="str">
        <f t="shared" si="10"/>
        <v>1989-0-NA</v>
      </c>
    </row>
    <row r="550" spans="7:16">
      <c r="G550" s="4" t="s">
        <v>32</v>
      </c>
      <c r="H550" s="4">
        <v>1989</v>
      </c>
      <c r="I550" s="4" t="s">
        <v>33</v>
      </c>
      <c r="J550" s="4" t="s">
        <v>55</v>
      </c>
      <c r="K550" s="29">
        <v>40</v>
      </c>
      <c r="L550" s="4" t="s">
        <v>94</v>
      </c>
      <c r="M550" s="4" t="s">
        <v>35</v>
      </c>
      <c r="N550" s="4">
        <v>1996</v>
      </c>
      <c r="O550" s="4">
        <v>145167</v>
      </c>
      <c r="P550" s="15" t="str">
        <f t="shared" si="10"/>
        <v>1989-0-NA</v>
      </c>
    </row>
    <row r="551" spans="7:16">
      <c r="G551" s="4" t="s">
        <v>32</v>
      </c>
      <c r="H551" s="4">
        <v>1989</v>
      </c>
      <c r="I551" s="4" t="s">
        <v>33</v>
      </c>
      <c r="J551" s="4" t="s">
        <v>55</v>
      </c>
      <c r="K551" s="29" t="s">
        <v>45</v>
      </c>
      <c r="L551" s="4" t="s">
        <v>94</v>
      </c>
      <c r="M551" s="4" t="s">
        <v>35</v>
      </c>
      <c r="N551" s="4">
        <v>1996</v>
      </c>
      <c r="O551" s="4">
        <v>364088</v>
      </c>
      <c r="P551" s="15" t="str">
        <f t="shared" si="10"/>
        <v>1989-0-9</v>
      </c>
    </row>
    <row r="552" spans="7:16">
      <c r="G552" s="4" t="s">
        <v>32</v>
      </c>
      <c r="H552" s="4">
        <v>1989</v>
      </c>
      <c r="I552" s="4" t="s">
        <v>33</v>
      </c>
      <c r="J552" s="4" t="s">
        <v>55</v>
      </c>
      <c r="K552" s="29">
        <v>41</v>
      </c>
      <c r="L552" s="4" t="s">
        <v>94</v>
      </c>
      <c r="M552" s="4" t="s">
        <v>35</v>
      </c>
      <c r="N552" s="4">
        <v>1996</v>
      </c>
      <c r="O552" s="4">
        <v>56994</v>
      </c>
      <c r="P552" s="15" t="str">
        <f t="shared" si="10"/>
        <v>1989-0-NA</v>
      </c>
    </row>
    <row r="553" spans="7:16">
      <c r="G553" s="4" t="s">
        <v>32</v>
      </c>
      <c r="H553" s="4">
        <v>1989</v>
      </c>
      <c r="I553" s="4" t="s">
        <v>33</v>
      </c>
      <c r="J553" s="4" t="s">
        <v>55</v>
      </c>
      <c r="K553" s="29">
        <v>42</v>
      </c>
      <c r="L553" s="4" t="s">
        <v>94</v>
      </c>
      <c r="M553" s="4" t="s">
        <v>35</v>
      </c>
      <c r="N553" s="4">
        <v>1996</v>
      </c>
      <c r="O553" s="4">
        <v>60132</v>
      </c>
      <c r="P553" s="15" t="str">
        <f t="shared" si="10"/>
        <v>1989-0-NA</v>
      </c>
    </row>
    <row r="554" spans="7:16">
      <c r="G554" s="4" t="s">
        <v>32</v>
      </c>
      <c r="H554" s="4">
        <v>1989</v>
      </c>
      <c r="I554" s="4" t="s">
        <v>33</v>
      </c>
      <c r="J554" s="4" t="s">
        <v>55</v>
      </c>
      <c r="K554" s="29">
        <v>43</v>
      </c>
      <c r="L554" s="4" t="s">
        <v>94</v>
      </c>
      <c r="M554" s="4" t="s">
        <v>35</v>
      </c>
      <c r="N554" s="4">
        <v>1996</v>
      </c>
      <c r="O554" s="4">
        <v>52637</v>
      </c>
      <c r="P554" s="15" t="str">
        <f t="shared" si="10"/>
        <v>1989-0-NA</v>
      </c>
    </row>
    <row r="555" spans="7:16">
      <c r="G555" s="4" t="s">
        <v>32</v>
      </c>
      <c r="H555" s="4">
        <v>1989</v>
      </c>
      <c r="I555" s="4" t="s">
        <v>33</v>
      </c>
      <c r="J555" s="4" t="s">
        <v>55</v>
      </c>
      <c r="K555" s="29">
        <v>44</v>
      </c>
      <c r="L555" s="4" t="s">
        <v>94</v>
      </c>
      <c r="M555" s="4" t="s">
        <v>35</v>
      </c>
      <c r="N555" s="4">
        <v>1996</v>
      </c>
      <c r="O555" s="4">
        <v>49158</v>
      </c>
      <c r="P555" s="15" t="str">
        <f t="shared" si="10"/>
        <v>1989-0-NA</v>
      </c>
    </row>
    <row r="556" spans="7:16">
      <c r="G556" s="4" t="s">
        <v>32</v>
      </c>
      <c r="H556" s="4">
        <v>1989</v>
      </c>
      <c r="I556" s="4" t="s">
        <v>33</v>
      </c>
      <c r="J556" s="4" t="s">
        <v>55</v>
      </c>
      <c r="K556" s="29">
        <v>45</v>
      </c>
      <c r="L556" s="4" t="s">
        <v>94</v>
      </c>
      <c r="M556" s="4" t="s">
        <v>35</v>
      </c>
      <c r="N556" s="4">
        <v>1996</v>
      </c>
      <c r="O556" s="4">
        <v>92865</v>
      </c>
      <c r="P556" s="15" t="str">
        <f t="shared" si="10"/>
        <v>1989-0-NA</v>
      </c>
    </row>
    <row r="557" spans="7:16">
      <c r="G557" s="4" t="s">
        <v>32</v>
      </c>
      <c r="H557" s="4">
        <v>1989</v>
      </c>
      <c r="I557" s="4" t="s">
        <v>33</v>
      </c>
      <c r="J557" s="4" t="s">
        <v>55</v>
      </c>
      <c r="K557" s="29" t="s">
        <v>46</v>
      </c>
      <c r="L557" s="4" t="s">
        <v>94</v>
      </c>
      <c r="M557" s="4" t="s">
        <v>35</v>
      </c>
      <c r="N557" s="4">
        <v>1996</v>
      </c>
      <c r="O557" s="4">
        <v>293406</v>
      </c>
      <c r="P557" s="15" t="str">
        <f t="shared" si="10"/>
        <v>1989-0-10</v>
      </c>
    </row>
    <row r="558" spans="7:16">
      <c r="G558" s="4" t="s">
        <v>32</v>
      </c>
      <c r="H558" s="4">
        <v>1989</v>
      </c>
      <c r="I558" s="4" t="s">
        <v>33</v>
      </c>
      <c r="J558" s="4" t="s">
        <v>55</v>
      </c>
      <c r="K558" s="29">
        <v>46</v>
      </c>
      <c r="L558" s="4" t="s">
        <v>94</v>
      </c>
      <c r="M558" s="4" t="s">
        <v>35</v>
      </c>
      <c r="N558" s="4">
        <v>1996</v>
      </c>
      <c r="O558" s="4">
        <v>54923</v>
      </c>
      <c r="P558" s="15" t="str">
        <f t="shared" si="10"/>
        <v>1989-0-NA</v>
      </c>
    </row>
    <row r="559" spans="7:16">
      <c r="G559" s="4" t="s">
        <v>32</v>
      </c>
      <c r="H559" s="4">
        <v>1989</v>
      </c>
      <c r="I559" s="4" t="s">
        <v>33</v>
      </c>
      <c r="J559" s="4" t="s">
        <v>55</v>
      </c>
      <c r="K559" s="29">
        <v>47</v>
      </c>
      <c r="L559" s="4" t="s">
        <v>94</v>
      </c>
      <c r="M559" s="4" t="s">
        <v>35</v>
      </c>
      <c r="N559" s="4">
        <v>1996</v>
      </c>
      <c r="O559" s="4">
        <v>46139</v>
      </c>
      <c r="P559" s="15" t="str">
        <f t="shared" si="10"/>
        <v>1989-0-NA</v>
      </c>
    </row>
    <row r="560" spans="7:16">
      <c r="G560" s="4" t="s">
        <v>32</v>
      </c>
      <c r="H560" s="4">
        <v>1989</v>
      </c>
      <c r="I560" s="4" t="s">
        <v>33</v>
      </c>
      <c r="J560" s="4" t="s">
        <v>55</v>
      </c>
      <c r="K560" s="29">
        <v>48</v>
      </c>
      <c r="L560" s="4" t="s">
        <v>94</v>
      </c>
      <c r="M560" s="4" t="s">
        <v>35</v>
      </c>
      <c r="N560" s="4">
        <v>1996</v>
      </c>
      <c r="O560" s="4">
        <v>52016</v>
      </c>
      <c r="P560" s="15" t="str">
        <f t="shared" si="10"/>
        <v>1989-0-NA</v>
      </c>
    </row>
    <row r="561" spans="7:16">
      <c r="G561" s="4" t="s">
        <v>32</v>
      </c>
      <c r="H561" s="4">
        <v>1989</v>
      </c>
      <c r="I561" s="4" t="s">
        <v>33</v>
      </c>
      <c r="J561" s="4" t="s">
        <v>55</v>
      </c>
      <c r="K561" s="29">
        <v>49</v>
      </c>
      <c r="L561" s="4" t="s">
        <v>94</v>
      </c>
      <c r="M561" s="4" t="s">
        <v>35</v>
      </c>
      <c r="N561" s="4">
        <v>1996</v>
      </c>
      <c r="O561" s="4">
        <v>47463</v>
      </c>
      <c r="P561" s="15" t="str">
        <f t="shared" si="10"/>
        <v>1989-0-NA</v>
      </c>
    </row>
    <row r="562" spans="7:16">
      <c r="G562" s="4" t="s">
        <v>32</v>
      </c>
      <c r="H562" s="4">
        <v>1989</v>
      </c>
      <c r="I562" s="4" t="s">
        <v>33</v>
      </c>
      <c r="J562" s="4" t="s">
        <v>55</v>
      </c>
      <c r="K562" s="29">
        <v>50</v>
      </c>
      <c r="L562" s="4" t="s">
        <v>94</v>
      </c>
      <c r="M562" s="4" t="s">
        <v>35</v>
      </c>
      <c r="N562" s="4">
        <v>1996</v>
      </c>
      <c r="O562" s="4">
        <v>99653</v>
      </c>
      <c r="P562" s="15" t="str">
        <f t="shared" si="10"/>
        <v>1989-0-NA</v>
      </c>
    </row>
    <row r="563" spans="7:16">
      <c r="G563" s="4" t="s">
        <v>32</v>
      </c>
      <c r="H563" s="4">
        <v>1989</v>
      </c>
      <c r="I563" s="4" t="s">
        <v>33</v>
      </c>
      <c r="J563" s="4" t="s">
        <v>55</v>
      </c>
      <c r="K563" s="29" t="s">
        <v>47</v>
      </c>
      <c r="L563" s="4" t="s">
        <v>94</v>
      </c>
      <c r="M563" s="4" t="s">
        <v>35</v>
      </c>
      <c r="N563" s="4">
        <v>1996</v>
      </c>
      <c r="O563" s="4">
        <v>240663</v>
      </c>
      <c r="P563" s="15" t="str">
        <f t="shared" si="10"/>
        <v>1989-0-11</v>
      </c>
    </row>
    <row r="564" spans="7:16">
      <c r="G564" s="4" t="s">
        <v>32</v>
      </c>
      <c r="H564" s="4">
        <v>1989</v>
      </c>
      <c r="I564" s="4" t="s">
        <v>33</v>
      </c>
      <c r="J564" s="4" t="s">
        <v>55</v>
      </c>
      <c r="K564" s="29">
        <v>51</v>
      </c>
      <c r="L564" s="4" t="s">
        <v>94</v>
      </c>
      <c r="M564" s="4" t="s">
        <v>35</v>
      </c>
      <c r="N564" s="4">
        <v>1996</v>
      </c>
      <c r="O564" s="4">
        <v>33036</v>
      </c>
      <c r="P564" s="15" t="str">
        <f t="shared" si="10"/>
        <v>1989-0-NA</v>
      </c>
    </row>
    <row r="565" spans="7:16">
      <c r="G565" s="4" t="s">
        <v>32</v>
      </c>
      <c r="H565" s="4">
        <v>1989</v>
      </c>
      <c r="I565" s="4" t="s">
        <v>33</v>
      </c>
      <c r="J565" s="4" t="s">
        <v>55</v>
      </c>
      <c r="K565" s="29">
        <v>52</v>
      </c>
      <c r="L565" s="4" t="s">
        <v>94</v>
      </c>
      <c r="M565" s="4" t="s">
        <v>35</v>
      </c>
      <c r="N565" s="4">
        <v>1996</v>
      </c>
      <c r="O565" s="4">
        <v>36515</v>
      </c>
      <c r="P565" s="15" t="str">
        <f t="shared" si="10"/>
        <v>1989-0-NA</v>
      </c>
    </row>
    <row r="566" spans="7:16">
      <c r="G566" s="4" t="s">
        <v>32</v>
      </c>
      <c r="H566" s="4">
        <v>1989</v>
      </c>
      <c r="I566" s="4" t="s">
        <v>33</v>
      </c>
      <c r="J566" s="4" t="s">
        <v>55</v>
      </c>
      <c r="K566" s="29">
        <v>53</v>
      </c>
      <c r="L566" s="4" t="s">
        <v>94</v>
      </c>
      <c r="M566" s="4" t="s">
        <v>35</v>
      </c>
      <c r="N566" s="4">
        <v>1996</v>
      </c>
      <c r="O566" s="4">
        <v>33917</v>
      </c>
      <c r="P566" s="15" t="str">
        <f t="shared" si="10"/>
        <v>1989-0-NA</v>
      </c>
    </row>
    <row r="567" spans="7:16">
      <c r="G567" s="4" t="s">
        <v>32</v>
      </c>
      <c r="H567" s="4">
        <v>1989</v>
      </c>
      <c r="I567" s="4" t="s">
        <v>33</v>
      </c>
      <c r="J567" s="4" t="s">
        <v>55</v>
      </c>
      <c r="K567" s="29">
        <v>54</v>
      </c>
      <c r="L567" s="4" t="s">
        <v>94</v>
      </c>
      <c r="M567" s="4" t="s">
        <v>35</v>
      </c>
      <c r="N567" s="4">
        <v>1996</v>
      </c>
      <c r="O567" s="4">
        <v>37542</v>
      </c>
      <c r="P567" s="15" t="str">
        <f t="shared" si="10"/>
        <v>1989-0-NA</v>
      </c>
    </row>
    <row r="568" spans="7:16">
      <c r="G568" s="4" t="s">
        <v>32</v>
      </c>
      <c r="H568" s="4">
        <v>1989</v>
      </c>
      <c r="I568" s="4" t="s">
        <v>33</v>
      </c>
      <c r="J568" s="4" t="s">
        <v>55</v>
      </c>
      <c r="K568" s="29">
        <v>55</v>
      </c>
      <c r="L568" s="4" t="s">
        <v>94</v>
      </c>
      <c r="M568" s="4" t="s">
        <v>35</v>
      </c>
      <c r="N568" s="4">
        <v>1996</v>
      </c>
      <c r="O568" s="4">
        <v>47769</v>
      </c>
      <c r="P568" s="15" t="str">
        <f t="shared" si="10"/>
        <v>1989-0-NA</v>
      </c>
    </row>
    <row r="569" spans="7:16">
      <c r="G569" s="4" t="s">
        <v>32</v>
      </c>
      <c r="H569" s="4">
        <v>1989</v>
      </c>
      <c r="I569" s="4" t="s">
        <v>33</v>
      </c>
      <c r="J569" s="4" t="s">
        <v>55</v>
      </c>
      <c r="K569" s="29" t="s">
        <v>48</v>
      </c>
      <c r="L569" s="4" t="s">
        <v>94</v>
      </c>
      <c r="M569" s="4" t="s">
        <v>35</v>
      </c>
      <c r="N569" s="4">
        <v>1996</v>
      </c>
      <c r="O569" s="4">
        <v>181200</v>
      </c>
      <c r="P569" s="15" t="str">
        <f t="shared" si="10"/>
        <v>1989-0-12</v>
      </c>
    </row>
    <row r="570" spans="7:16">
      <c r="G570" s="4" t="s">
        <v>32</v>
      </c>
      <c r="H570" s="4">
        <v>1989</v>
      </c>
      <c r="I570" s="4" t="s">
        <v>33</v>
      </c>
      <c r="J570" s="4" t="s">
        <v>55</v>
      </c>
      <c r="K570" s="29">
        <v>56</v>
      </c>
      <c r="L570" s="4" t="s">
        <v>94</v>
      </c>
      <c r="M570" s="4" t="s">
        <v>35</v>
      </c>
      <c r="N570" s="4">
        <v>1996</v>
      </c>
      <c r="O570" s="4">
        <v>33382</v>
      </c>
      <c r="P570" s="15" t="str">
        <f t="shared" si="10"/>
        <v>1989-0-NA</v>
      </c>
    </row>
    <row r="571" spans="7:16">
      <c r="G571" s="4" t="s">
        <v>32</v>
      </c>
      <c r="H571" s="4">
        <v>1989</v>
      </c>
      <c r="I571" s="4" t="s">
        <v>33</v>
      </c>
      <c r="J571" s="4" t="s">
        <v>55</v>
      </c>
      <c r="K571" s="29">
        <v>57</v>
      </c>
      <c r="L571" s="4" t="s">
        <v>94</v>
      </c>
      <c r="M571" s="4" t="s">
        <v>35</v>
      </c>
      <c r="N571" s="4">
        <v>1996</v>
      </c>
      <c r="O571" s="4">
        <v>30595</v>
      </c>
      <c r="P571" s="15" t="str">
        <f t="shared" si="10"/>
        <v>1989-0-NA</v>
      </c>
    </row>
    <row r="572" spans="7:16">
      <c r="G572" s="4" t="s">
        <v>32</v>
      </c>
      <c r="H572" s="4">
        <v>1989</v>
      </c>
      <c r="I572" s="4" t="s">
        <v>33</v>
      </c>
      <c r="J572" s="4" t="s">
        <v>55</v>
      </c>
      <c r="K572" s="29">
        <v>58</v>
      </c>
      <c r="L572" s="4" t="s">
        <v>94</v>
      </c>
      <c r="M572" s="4" t="s">
        <v>35</v>
      </c>
      <c r="N572" s="4">
        <v>1996</v>
      </c>
      <c r="O572" s="4">
        <v>33886</v>
      </c>
      <c r="P572" s="15" t="str">
        <f t="shared" si="10"/>
        <v>1989-0-NA</v>
      </c>
    </row>
    <row r="573" spans="7:16">
      <c r="G573" s="4" t="s">
        <v>32</v>
      </c>
      <c r="H573" s="4">
        <v>1989</v>
      </c>
      <c r="I573" s="4" t="s">
        <v>33</v>
      </c>
      <c r="J573" s="4" t="s">
        <v>55</v>
      </c>
      <c r="K573" s="29">
        <v>59</v>
      </c>
      <c r="L573" s="4" t="s">
        <v>94</v>
      </c>
      <c r="M573" s="4" t="s">
        <v>35</v>
      </c>
      <c r="N573" s="4">
        <v>1996</v>
      </c>
      <c r="O573" s="4">
        <v>35568</v>
      </c>
      <c r="P573" s="15" t="str">
        <f t="shared" si="10"/>
        <v>1989-0-NA</v>
      </c>
    </row>
    <row r="574" spans="7:16">
      <c r="G574" s="4" t="s">
        <v>32</v>
      </c>
      <c r="H574" s="4">
        <v>1989</v>
      </c>
      <c r="I574" s="4" t="s">
        <v>33</v>
      </c>
      <c r="J574" s="4" t="s">
        <v>55</v>
      </c>
      <c r="K574" s="29">
        <v>60</v>
      </c>
      <c r="L574" s="4" t="s">
        <v>94</v>
      </c>
      <c r="M574" s="4" t="s">
        <v>35</v>
      </c>
      <c r="N574" s="4">
        <v>1996</v>
      </c>
      <c r="O574" s="4">
        <v>74902</v>
      </c>
      <c r="P574" s="15" t="str">
        <f t="shared" si="10"/>
        <v>1989-0-NA</v>
      </c>
    </row>
    <row r="575" spans="7:16">
      <c r="G575" s="4" t="s">
        <v>32</v>
      </c>
      <c r="H575" s="4">
        <v>1989</v>
      </c>
      <c r="I575" s="4" t="s">
        <v>33</v>
      </c>
      <c r="J575" s="4" t="s">
        <v>55</v>
      </c>
      <c r="K575" s="29" t="s">
        <v>49</v>
      </c>
      <c r="L575" s="4" t="s">
        <v>94</v>
      </c>
      <c r="M575" s="4" t="s">
        <v>35</v>
      </c>
      <c r="N575" s="4">
        <v>1996</v>
      </c>
      <c r="O575" s="4">
        <v>167955</v>
      </c>
      <c r="P575" s="15" t="str">
        <f t="shared" si="10"/>
        <v>1989-0-NA</v>
      </c>
    </row>
    <row r="576" spans="7:16">
      <c r="G576" s="4" t="s">
        <v>32</v>
      </c>
      <c r="H576" s="4">
        <v>1989</v>
      </c>
      <c r="I576" s="4" t="s">
        <v>33</v>
      </c>
      <c r="J576" s="4" t="s">
        <v>55</v>
      </c>
      <c r="K576" s="29">
        <v>61</v>
      </c>
      <c r="L576" s="4" t="s">
        <v>94</v>
      </c>
      <c r="M576" s="4" t="s">
        <v>35</v>
      </c>
      <c r="N576" s="4">
        <v>1996</v>
      </c>
      <c r="O576" s="4">
        <v>28152</v>
      </c>
      <c r="P576" s="15" t="str">
        <f t="shared" si="10"/>
        <v>1989-0-NA</v>
      </c>
    </row>
    <row r="577" spans="7:16">
      <c r="G577" s="4" t="s">
        <v>32</v>
      </c>
      <c r="H577" s="4">
        <v>1989</v>
      </c>
      <c r="I577" s="4" t="s">
        <v>33</v>
      </c>
      <c r="J577" s="4" t="s">
        <v>55</v>
      </c>
      <c r="K577" s="29">
        <v>62</v>
      </c>
      <c r="L577" s="4" t="s">
        <v>94</v>
      </c>
      <c r="M577" s="4" t="s">
        <v>35</v>
      </c>
      <c r="N577" s="4">
        <v>1996</v>
      </c>
      <c r="O577" s="4">
        <v>23347</v>
      </c>
      <c r="P577" s="15" t="str">
        <f t="shared" si="10"/>
        <v>1989-0-NA</v>
      </c>
    </row>
    <row r="578" spans="7:16">
      <c r="G578" s="4" t="s">
        <v>32</v>
      </c>
      <c r="H578" s="4">
        <v>1989</v>
      </c>
      <c r="I578" s="4" t="s">
        <v>33</v>
      </c>
      <c r="J578" s="4" t="s">
        <v>55</v>
      </c>
      <c r="K578" s="29">
        <v>63</v>
      </c>
      <c r="L578" s="4" t="s">
        <v>94</v>
      </c>
      <c r="M578" s="4" t="s">
        <v>35</v>
      </c>
      <c r="N578" s="4">
        <v>1996</v>
      </c>
      <c r="O578" s="4">
        <v>20212</v>
      </c>
      <c r="P578" s="15" t="str">
        <f t="shared" si="10"/>
        <v>1989-0-NA</v>
      </c>
    </row>
    <row r="579" spans="7:16">
      <c r="G579" s="4" t="s">
        <v>32</v>
      </c>
      <c r="H579" s="4">
        <v>1989</v>
      </c>
      <c r="I579" s="4" t="s">
        <v>33</v>
      </c>
      <c r="J579" s="4" t="s">
        <v>55</v>
      </c>
      <c r="K579" s="29">
        <v>64</v>
      </c>
      <c r="L579" s="4" t="s">
        <v>94</v>
      </c>
      <c r="M579" s="4" t="s">
        <v>35</v>
      </c>
      <c r="N579" s="4">
        <v>1996</v>
      </c>
      <c r="O579" s="4">
        <v>21342</v>
      </c>
      <c r="P579" s="15" t="str">
        <f t="shared" si="10"/>
        <v>1989-0-NA</v>
      </c>
    </row>
    <row r="580" spans="7:16">
      <c r="G580" s="4" t="s">
        <v>32</v>
      </c>
      <c r="H580" s="4">
        <v>1989</v>
      </c>
      <c r="I580" s="4" t="s">
        <v>33</v>
      </c>
      <c r="J580" s="4" t="s">
        <v>55</v>
      </c>
      <c r="K580" s="29">
        <v>65</v>
      </c>
      <c r="L580" s="4" t="s">
        <v>94</v>
      </c>
      <c r="M580" s="4" t="s">
        <v>35</v>
      </c>
      <c r="N580" s="4">
        <v>1996</v>
      </c>
      <c r="O580" s="4">
        <v>37641</v>
      </c>
      <c r="P580" s="15" t="str">
        <f t="shared" si="10"/>
        <v>1989-0-NA</v>
      </c>
    </row>
    <row r="581" spans="7:16">
      <c r="G581" s="4" t="s">
        <v>32</v>
      </c>
      <c r="H581" s="4">
        <v>1989</v>
      </c>
      <c r="I581" s="4" t="s">
        <v>33</v>
      </c>
      <c r="J581" s="4" t="s">
        <v>55</v>
      </c>
      <c r="K581" s="29" t="s">
        <v>50</v>
      </c>
      <c r="L581" s="4" t="s">
        <v>94</v>
      </c>
      <c r="M581" s="4" t="s">
        <v>35</v>
      </c>
      <c r="N581" s="4">
        <v>1996</v>
      </c>
      <c r="O581" s="4">
        <v>117018</v>
      </c>
      <c r="P581" s="15" t="str">
        <f t="shared" ref="P581:P637" si="11">H581 &amp;"-"&amp; IF(J581="Male",1,0) &amp;"-"&amp; IFERROR(INDEX($S$4:$S$16,MATCH(K581,$R$4:$R$16,0)),"NA")</f>
        <v>1989-0-NA</v>
      </c>
    </row>
    <row r="582" spans="7:16">
      <c r="G582" s="4" t="s">
        <v>32</v>
      </c>
      <c r="H582" s="4">
        <v>1989</v>
      </c>
      <c r="I582" s="4" t="s">
        <v>33</v>
      </c>
      <c r="J582" s="4" t="s">
        <v>55</v>
      </c>
      <c r="K582" s="29">
        <v>66</v>
      </c>
      <c r="L582" s="4" t="s">
        <v>94</v>
      </c>
      <c r="M582" s="4" t="s">
        <v>35</v>
      </c>
      <c r="N582" s="4">
        <v>1996</v>
      </c>
      <c r="O582" s="4">
        <v>14231</v>
      </c>
      <c r="P582" s="15" t="str">
        <f t="shared" si="11"/>
        <v>1989-0-NA</v>
      </c>
    </row>
    <row r="583" spans="7:16">
      <c r="G583" s="4" t="s">
        <v>32</v>
      </c>
      <c r="H583" s="4">
        <v>1989</v>
      </c>
      <c r="I583" s="4" t="s">
        <v>33</v>
      </c>
      <c r="J583" s="4" t="s">
        <v>55</v>
      </c>
      <c r="K583" s="29">
        <v>67</v>
      </c>
      <c r="L583" s="4" t="s">
        <v>94</v>
      </c>
      <c r="M583" s="4" t="s">
        <v>35</v>
      </c>
      <c r="N583" s="4">
        <v>1996</v>
      </c>
      <c r="O583" s="4">
        <v>18550</v>
      </c>
      <c r="P583" s="15" t="str">
        <f t="shared" si="11"/>
        <v>1989-0-NA</v>
      </c>
    </row>
    <row r="584" spans="7:16">
      <c r="G584" s="4" t="s">
        <v>32</v>
      </c>
      <c r="H584" s="4">
        <v>1989</v>
      </c>
      <c r="I584" s="4" t="s">
        <v>33</v>
      </c>
      <c r="J584" s="4" t="s">
        <v>55</v>
      </c>
      <c r="K584" s="29">
        <v>68</v>
      </c>
      <c r="L584" s="4" t="s">
        <v>94</v>
      </c>
      <c r="M584" s="4" t="s">
        <v>35</v>
      </c>
      <c r="N584" s="4">
        <v>1996</v>
      </c>
      <c r="O584" s="4">
        <v>21825</v>
      </c>
      <c r="P584" s="15" t="str">
        <f t="shared" si="11"/>
        <v>1989-0-NA</v>
      </c>
    </row>
    <row r="585" spans="7:16">
      <c r="G585" s="4" t="s">
        <v>32</v>
      </c>
      <c r="H585" s="4">
        <v>1989</v>
      </c>
      <c r="I585" s="4" t="s">
        <v>33</v>
      </c>
      <c r="J585" s="4" t="s">
        <v>55</v>
      </c>
      <c r="K585" s="29">
        <v>69</v>
      </c>
      <c r="L585" s="4" t="s">
        <v>94</v>
      </c>
      <c r="M585" s="4" t="s">
        <v>35</v>
      </c>
      <c r="N585" s="4">
        <v>1996</v>
      </c>
      <c r="O585" s="4">
        <v>24771</v>
      </c>
      <c r="P585" s="15" t="str">
        <f t="shared" si="11"/>
        <v>1989-0-NA</v>
      </c>
    </row>
    <row r="586" spans="7:16">
      <c r="G586" s="4" t="s">
        <v>32</v>
      </c>
      <c r="H586" s="4">
        <v>1989</v>
      </c>
      <c r="I586" s="4" t="s">
        <v>33</v>
      </c>
      <c r="J586" s="4" t="s">
        <v>55</v>
      </c>
      <c r="K586" s="29">
        <v>70</v>
      </c>
      <c r="L586" s="4" t="s">
        <v>94</v>
      </c>
      <c r="M586" s="4" t="s">
        <v>35</v>
      </c>
      <c r="N586" s="4">
        <v>1996</v>
      </c>
      <c r="O586" s="4">
        <v>42998</v>
      </c>
      <c r="P586" s="15" t="str">
        <f t="shared" si="11"/>
        <v>1989-0-NA</v>
      </c>
    </row>
    <row r="587" spans="7:16">
      <c r="G587" s="4" t="s">
        <v>32</v>
      </c>
      <c r="H587" s="4">
        <v>1989</v>
      </c>
      <c r="I587" s="4" t="s">
        <v>33</v>
      </c>
      <c r="J587" s="4" t="s">
        <v>55</v>
      </c>
      <c r="K587" s="29" t="s">
        <v>51</v>
      </c>
      <c r="L587" s="4" t="s">
        <v>94</v>
      </c>
      <c r="M587" s="4" t="s">
        <v>35</v>
      </c>
      <c r="N587" s="4">
        <v>1996</v>
      </c>
      <c r="O587" s="4">
        <v>91236</v>
      </c>
      <c r="P587" s="15" t="str">
        <f t="shared" si="11"/>
        <v>1989-0-NA</v>
      </c>
    </row>
    <row r="588" spans="7:16">
      <c r="G588" s="4" t="s">
        <v>32</v>
      </c>
      <c r="H588" s="4">
        <v>1989</v>
      </c>
      <c r="I588" s="4" t="s">
        <v>33</v>
      </c>
      <c r="J588" s="4" t="s">
        <v>55</v>
      </c>
      <c r="K588" s="29">
        <v>71</v>
      </c>
      <c r="L588" s="4" t="s">
        <v>94</v>
      </c>
      <c r="M588" s="4" t="s">
        <v>35</v>
      </c>
      <c r="N588" s="4">
        <v>1996</v>
      </c>
      <c r="O588" s="4">
        <v>17485</v>
      </c>
      <c r="P588" s="15" t="str">
        <f t="shared" si="11"/>
        <v>1989-0-NA</v>
      </c>
    </row>
    <row r="589" spans="7:16">
      <c r="G589" s="4" t="s">
        <v>32</v>
      </c>
      <c r="H589" s="4">
        <v>1989</v>
      </c>
      <c r="I589" s="4" t="s">
        <v>33</v>
      </c>
      <c r="J589" s="4" t="s">
        <v>55</v>
      </c>
      <c r="K589" s="29">
        <v>72</v>
      </c>
      <c r="L589" s="4" t="s">
        <v>94</v>
      </c>
      <c r="M589" s="4" t="s">
        <v>35</v>
      </c>
      <c r="N589" s="4">
        <v>1996</v>
      </c>
      <c r="O589" s="4">
        <v>12363</v>
      </c>
      <c r="P589" s="15" t="str">
        <f t="shared" si="11"/>
        <v>1989-0-NA</v>
      </c>
    </row>
    <row r="590" spans="7:16">
      <c r="G590" s="4" t="s">
        <v>32</v>
      </c>
      <c r="H590" s="4">
        <v>1989</v>
      </c>
      <c r="I590" s="4" t="s">
        <v>33</v>
      </c>
      <c r="J590" s="4" t="s">
        <v>55</v>
      </c>
      <c r="K590" s="29">
        <v>73</v>
      </c>
      <c r="L590" s="4" t="s">
        <v>94</v>
      </c>
      <c r="M590" s="4" t="s">
        <v>35</v>
      </c>
      <c r="N590" s="4">
        <v>1996</v>
      </c>
      <c r="O590" s="4">
        <v>7958</v>
      </c>
      <c r="P590" s="15" t="str">
        <f t="shared" si="11"/>
        <v>1989-0-NA</v>
      </c>
    </row>
    <row r="591" spans="7:16">
      <c r="G591" s="4" t="s">
        <v>32</v>
      </c>
      <c r="H591" s="4">
        <v>1989</v>
      </c>
      <c r="I591" s="4" t="s">
        <v>33</v>
      </c>
      <c r="J591" s="4" t="s">
        <v>55</v>
      </c>
      <c r="K591" s="29">
        <v>74</v>
      </c>
      <c r="L591" s="4" t="s">
        <v>94</v>
      </c>
      <c r="M591" s="4" t="s">
        <v>35</v>
      </c>
      <c r="N591" s="4">
        <v>1996</v>
      </c>
      <c r="O591" s="4">
        <v>10432</v>
      </c>
      <c r="P591" s="15" t="str">
        <f t="shared" si="11"/>
        <v>1989-0-NA</v>
      </c>
    </row>
    <row r="592" spans="7:16">
      <c r="G592" s="4" t="s">
        <v>32</v>
      </c>
      <c r="H592" s="4">
        <v>1989</v>
      </c>
      <c r="I592" s="4" t="s">
        <v>33</v>
      </c>
      <c r="J592" s="4" t="s">
        <v>55</v>
      </c>
      <c r="K592" s="29">
        <v>75</v>
      </c>
      <c r="L592" s="4" t="s">
        <v>94</v>
      </c>
      <c r="M592" s="4" t="s">
        <v>35</v>
      </c>
      <c r="N592" s="4">
        <v>1996</v>
      </c>
      <c r="O592" s="4">
        <v>23394</v>
      </c>
      <c r="P592" s="15" t="str">
        <f t="shared" si="11"/>
        <v>1989-0-NA</v>
      </c>
    </row>
    <row r="593" spans="7:16">
      <c r="G593" s="4" t="s">
        <v>32</v>
      </c>
      <c r="H593" s="4">
        <v>1989</v>
      </c>
      <c r="I593" s="4" t="s">
        <v>33</v>
      </c>
      <c r="J593" s="4" t="s">
        <v>55</v>
      </c>
      <c r="K593" s="29" t="s">
        <v>92</v>
      </c>
      <c r="L593" s="4" t="s">
        <v>94</v>
      </c>
      <c r="M593" s="4" t="s">
        <v>35</v>
      </c>
      <c r="N593" s="4">
        <v>1996</v>
      </c>
      <c r="O593" s="4">
        <v>60505</v>
      </c>
      <c r="P593" s="15" t="str">
        <f t="shared" si="11"/>
        <v>1989-0-NA</v>
      </c>
    </row>
    <row r="594" spans="7:16">
      <c r="G594" s="4" t="s">
        <v>32</v>
      </c>
      <c r="H594" s="4">
        <v>1989</v>
      </c>
      <c r="I594" s="4" t="s">
        <v>33</v>
      </c>
      <c r="J594" s="4" t="s">
        <v>55</v>
      </c>
      <c r="K594" s="29">
        <v>76</v>
      </c>
      <c r="L594" s="4" t="s">
        <v>94</v>
      </c>
      <c r="M594" s="4" t="s">
        <v>35</v>
      </c>
      <c r="N594" s="4">
        <v>1996</v>
      </c>
      <c r="O594" s="4">
        <v>8695</v>
      </c>
      <c r="P594" s="15" t="str">
        <f t="shared" si="11"/>
        <v>1989-0-NA</v>
      </c>
    </row>
    <row r="595" spans="7:16">
      <c r="G595" s="4" t="s">
        <v>32</v>
      </c>
      <c r="H595" s="4">
        <v>1989</v>
      </c>
      <c r="I595" s="4" t="s">
        <v>33</v>
      </c>
      <c r="J595" s="4" t="s">
        <v>55</v>
      </c>
      <c r="K595" s="29">
        <v>77</v>
      </c>
      <c r="L595" s="4" t="s">
        <v>94</v>
      </c>
      <c r="M595" s="4" t="s">
        <v>35</v>
      </c>
      <c r="N595" s="4">
        <v>1996</v>
      </c>
      <c r="O595" s="4">
        <v>7093</v>
      </c>
      <c r="P595" s="15" t="str">
        <f t="shared" si="11"/>
        <v>1989-0-NA</v>
      </c>
    </row>
    <row r="596" spans="7:16">
      <c r="G596" s="4" t="s">
        <v>32</v>
      </c>
      <c r="H596" s="4">
        <v>1989</v>
      </c>
      <c r="I596" s="4" t="s">
        <v>33</v>
      </c>
      <c r="J596" s="4" t="s">
        <v>55</v>
      </c>
      <c r="K596" s="29">
        <v>78</v>
      </c>
      <c r="L596" s="4" t="s">
        <v>94</v>
      </c>
      <c r="M596" s="4" t="s">
        <v>35</v>
      </c>
      <c r="N596" s="4">
        <v>1996</v>
      </c>
      <c r="O596" s="4">
        <v>9787</v>
      </c>
      <c r="P596" s="15" t="str">
        <f t="shared" si="11"/>
        <v>1989-0-NA</v>
      </c>
    </row>
    <row r="597" spans="7:16">
      <c r="G597" s="4" t="s">
        <v>32</v>
      </c>
      <c r="H597" s="4">
        <v>1989</v>
      </c>
      <c r="I597" s="4" t="s">
        <v>33</v>
      </c>
      <c r="J597" s="4" t="s">
        <v>55</v>
      </c>
      <c r="K597" s="29">
        <v>79</v>
      </c>
      <c r="L597" s="4" t="s">
        <v>94</v>
      </c>
      <c r="M597" s="4" t="s">
        <v>35</v>
      </c>
      <c r="N597" s="4">
        <v>1996</v>
      </c>
      <c r="O597" s="4">
        <v>11536</v>
      </c>
      <c r="P597" s="15" t="str">
        <f t="shared" si="11"/>
        <v>1989-0-NA</v>
      </c>
    </row>
    <row r="598" spans="7:16">
      <c r="G598" s="4" t="s">
        <v>32</v>
      </c>
      <c r="H598" s="4">
        <v>1989</v>
      </c>
      <c r="I598" s="4" t="s">
        <v>33</v>
      </c>
      <c r="J598" s="4" t="s">
        <v>55</v>
      </c>
      <c r="K598" s="29" t="s">
        <v>93</v>
      </c>
      <c r="L598" s="4" t="s">
        <v>94</v>
      </c>
      <c r="M598" s="4" t="s">
        <v>35</v>
      </c>
      <c r="N598" s="4">
        <v>1996</v>
      </c>
      <c r="O598" s="4">
        <v>94117</v>
      </c>
      <c r="P598" s="15" t="str">
        <f t="shared" si="11"/>
        <v>1989-0-NA</v>
      </c>
    </row>
    <row r="599" spans="7:16">
      <c r="G599" s="4" t="s">
        <v>32</v>
      </c>
      <c r="H599" s="4">
        <v>1989</v>
      </c>
      <c r="I599" s="4" t="s">
        <v>33</v>
      </c>
      <c r="J599" s="4" t="s">
        <v>55</v>
      </c>
      <c r="K599" s="29" t="s">
        <v>53</v>
      </c>
      <c r="L599" s="4" t="s">
        <v>94</v>
      </c>
      <c r="M599" s="4" t="s">
        <v>35</v>
      </c>
      <c r="N599" s="4">
        <v>1996</v>
      </c>
      <c r="O599" s="4">
        <v>10529</v>
      </c>
      <c r="P599" s="15" t="str">
        <f t="shared" si="11"/>
        <v>1989-0-NA</v>
      </c>
    </row>
    <row r="600" spans="7:16">
      <c r="G600" s="4" t="s">
        <v>32</v>
      </c>
      <c r="H600" s="4">
        <v>1979</v>
      </c>
      <c r="I600" s="4" t="s">
        <v>33</v>
      </c>
      <c r="J600" s="4" t="s">
        <v>54</v>
      </c>
      <c r="K600" s="29" t="s">
        <v>33</v>
      </c>
      <c r="L600" s="4" t="s">
        <v>34</v>
      </c>
      <c r="M600" s="4" t="s">
        <v>35</v>
      </c>
      <c r="N600" s="4">
        <v>1983</v>
      </c>
      <c r="O600" s="4">
        <v>7607113</v>
      </c>
      <c r="P600" s="15" t="str">
        <f t="shared" si="11"/>
        <v>1979-1-NA</v>
      </c>
    </row>
    <row r="601" spans="7:16">
      <c r="G601" s="4" t="s">
        <v>32</v>
      </c>
      <c r="H601" s="4">
        <v>1979</v>
      </c>
      <c r="I601" s="4" t="s">
        <v>33</v>
      </c>
      <c r="J601" s="4" t="s">
        <v>54</v>
      </c>
      <c r="K601" s="29">
        <v>0</v>
      </c>
      <c r="L601" s="4" t="s">
        <v>34</v>
      </c>
      <c r="M601" s="4" t="s">
        <v>35</v>
      </c>
      <c r="N601" s="4">
        <v>1983</v>
      </c>
      <c r="O601" s="4">
        <v>280392</v>
      </c>
      <c r="P601" s="15" t="str">
        <f t="shared" si="11"/>
        <v>1979-1-1</v>
      </c>
    </row>
    <row r="602" spans="7:16">
      <c r="G602" s="4" t="s">
        <v>32</v>
      </c>
      <c r="H602" s="4">
        <v>1979</v>
      </c>
      <c r="I602" s="4" t="s">
        <v>33</v>
      </c>
      <c r="J602" s="4" t="s">
        <v>54</v>
      </c>
      <c r="K602" s="30" t="s">
        <v>37</v>
      </c>
      <c r="L602" s="4" t="s">
        <v>34</v>
      </c>
      <c r="M602" s="4" t="s">
        <v>35</v>
      </c>
      <c r="N602" s="4">
        <v>1983</v>
      </c>
      <c r="O602" s="4">
        <v>1141629</v>
      </c>
      <c r="P602" s="15" t="str">
        <f t="shared" si="11"/>
        <v>1979-1-1</v>
      </c>
    </row>
    <row r="603" spans="7:16">
      <c r="G603" s="4" t="s">
        <v>32</v>
      </c>
      <c r="H603" s="4">
        <v>1979</v>
      </c>
      <c r="I603" s="4" t="s">
        <v>33</v>
      </c>
      <c r="J603" s="4" t="s">
        <v>54</v>
      </c>
      <c r="K603" s="30" t="s">
        <v>38</v>
      </c>
      <c r="L603" s="4" t="s">
        <v>34</v>
      </c>
      <c r="M603" s="4" t="s">
        <v>35</v>
      </c>
      <c r="N603" s="4">
        <v>1983</v>
      </c>
      <c r="O603" s="4">
        <v>1247091</v>
      </c>
      <c r="P603" s="15" t="str">
        <f t="shared" si="11"/>
        <v>1979-1-2</v>
      </c>
    </row>
    <row r="604" spans="7:16">
      <c r="G604" s="4" t="s">
        <v>32</v>
      </c>
      <c r="H604" s="4">
        <v>1979</v>
      </c>
      <c r="I604" s="4" t="s">
        <v>33</v>
      </c>
      <c r="J604" s="4" t="s">
        <v>54</v>
      </c>
      <c r="K604" s="30" t="s">
        <v>39</v>
      </c>
      <c r="L604" s="4" t="s">
        <v>34</v>
      </c>
      <c r="M604" s="4" t="s">
        <v>35</v>
      </c>
      <c r="N604" s="4">
        <v>1983</v>
      </c>
      <c r="O604" s="4">
        <v>1050932</v>
      </c>
      <c r="P604" s="15" t="str">
        <f t="shared" si="11"/>
        <v>1979-1-3</v>
      </c>
    </row>
    <row r="605" spans="7:16">
      <c r="G605" s="4" t="s">
        <v>32</v>
      </c>
      <c r="H605" s="4">
        <v>1979</v>
      </c>
      <c r="I605" s="4" t="s">
        <v>33</v>
      </c>
      <c r="J605" s="4" t="s">
        <v>54</v>
      </c>
      <c r="K605" s="29" t="s">
        <v>40</v>
      </c>
      <c r="L605" s="4" t="s">
        <v>34</v>
      </c>
      <c r="M605" s="4" t="s">
        <v>35</v>
      </c>
      <c r="N605" s="4">
        <v>1983</v>
      </c>
      <c r="O605" s="4">
        <v>854123</v>
      </c>
      <c r="P605" s="15" t="str">
        <f t="shared" si="11"/>
        <v>1979-1-4</v>
      </c>
    </row>
    <row r="606" spans="7:16">
      <c r="G606" s="4" t="s">
        <v>32</v>
      </c>
      <c r="H606" s="4">
        <v>1979</v>
      </c>
      <c r="I606" s="4" t="s">
        <v>33</v>
      </c>
      <c r="J606" s="4" t="s">
        <v>54</v>
      </c>
      <c r="K606" s="29" t="s">
        <v>41</v>
      </c>
      <c r="L606" s="4" t="s">
        <v>34</v>
      </c>
      <c r="M606" s="4" t="s">
        <v>35</v>
      </c>
      <c r="N606" s="4">
        <v>1983</v>
      </c>
      <c r="O606" s="4">
        <v>641401</v>
      </c>
      <c r="P606" s="15" t="str">
        <f t="shared" si="11"/>
        <v>1979-1-5</v>
      </c>
    </row>
    <row r="607" spans="7:16">
      <c r="G607" s="4" t="s">
        <v>32</v>
      </c>
      <c r="H607" s="4">
        <v>1979</v>
      </c>
      <c r="I607" s="4" t="s">
        <v>33</v>
      </c>
      <c r="J607" s="4" t="s">
        <v>54</v>
      </c>
      <c r="K607" s="29" t="s">
        <v>42</v>
      </c>
      <c r="L607" s="4" t="s">
        <v>34</v>
      </c>
      <c r="M607" s="4" t="s">
        <v>35</v>
      </c>
      <c r="N607" s="4">
        <v>1983</v>
      </c>
      <c r="O607" s="4">
        <v>514451</v>
      </c>
      <c r="P607" s="15" t="str">
        <f t="shared" si="11"/>
        <v>1979-1-6</v>
      </c>
    </row>
    <row r="608" spans="7:16">
      <c r="G608" s="4" t="s">
        <v>32</v>
      </c>
      <c r="H608" s="4">
        <v>1979</v>
      </c>
      <c r="I608" s="4" t="s">
        <v>33</v>
      </c>
      <c r="J608" s="4" t="s">
        <v>54</v>
      </c>
      <c r="K608" s="29" t="s">
        <v>43</v>
      </c>
      <c r="L608" s="4" t="s">
        <v>34</v>
      </c>
      <c r="M608" s="4" t="s">
        <v>35</v>
      </c>
      <c r="N608" s="4">
        <v>1983</v>
      </c>
      <c r="O608" s="4">
        <v>405385</v>
      </c>
      <c r="P608" s="15" t="str">
        <f t="shared" si="11"/>
        <v>1979-1-7</v>
      </c>
    </row>
    <row r="609" spans="7:16">
      <c r="G609" s="4" t="s">
        <v>32</v>
      </c>
      <c r="H609" s="4">
        <v>1979</v>
      </c>
      <c r="I609" s="4" t="s">
        <v>33</v>
      </c>
      <c r="J609" s="4" t="s">
        <v>54</v>
      </c>
      <c r="K609" s="29" t="s">
        <v>44</v>
      </c>
      <c r="L609" s="4" t="s">
        <v>34</v>
      </c>
      <c r="M609" s="4" t="s">
        <v>35</v>
      </c>
      <c r="N609" s="4">
        <v>1983</v>
      </c>
      <c r="O609" s="4">
        <v>290227</v>
      </c>
      <c r="P609" s="15" t="str">
        <f t="shared" si="11"/>
        <v>1979-1-8</v>
      </c>
    </row>
    <row r="610" spans="7:16">
      <c r="G610" s="4" t="s">
        <v>32</v>
      </c>
      <c r="H610" s="4">
        <v>1979</v>
      </c>
      <c r="I610" s="4" t="s">
        <v>33</v>
      </c>
      <c r="J610" s="4" t="s">
        <v>54</v>
      </c>
      <c r="K610" s="29" t="s">
        <v>45</v>
      </c>
      <c r="L610" s="4" t="s">
        <v>34</v>
      </c>
      <c r="M610" s="4" t="s">
        <v>35</v>
      </c>
      <c r="N610" s="4">
        <v>1983</v>
      </c>
      <c r="O610" s="4">
        <v>261480</v>
      </c>
      <c r="P610" s="15" t="str">
        <f t="shared" si="11"/>
        <v>1979-1-9</v>
      </c>
    </row>
    <row r="611" spans="7:16">
      <c r="G611" s="4" t="s">
        <v>32</v>
      </c>
      <c r="H611" s="4">
        <v>1979</v>
      </c>
      <c r="I611" s="4" t="s">
        <v>33</v>
      </c>
      <c r="J611" s="4" t="s">
        <v>54</v>
      </c>
      <c r="K611" s="29" t="s">
        <v>46</v>
      </c>
      <c r="L611" s="4" t="s">
        <v>34</v>
      </c>
      <c r="M611" s="4" t="s">
        <v>35</v>
      </c>
      <c r="N611" s="4">
        <v>1983</v>
      </c>
      <c r="O611" s="4">
        <v>218914</v>
      </c>
      <c r="P611" s="15" t="str">
        <f t="shared" si="11"/>
        <v>1979-1-10</v>
      </c>
    </row>
    <row r="612" spans="7:16">
      <c r="G612" s="4" t="s">
        <v>32</v>
      </c>
      <c r="H612" s="4">
        <v>1979</v>
      </c>
      <c r="I612" s="4" t="s">
        <v>33</v>
      </c>
      <c r="J612" s="4" t="s">
        <v>54</v>
      </c>
      <c r="K612" s="29" t="s">
        <v>47</v>
      </c>
      <c r="L612" s="4" t="s">
        <v>34</v>
      </c>
      <c r="M612" s="4" t="s">
        <v>35</v>
      </c>
      <c r="N612" s="4">
        <v>1983</v>
      </c>
      <c r="O612" s="4">
        <v>182908</v>
      </c>
      <c r="P612" s="15" t="str">
        <f t="shared" si="11"/>
        <v>1979-1-11</v>
      </c>
    </row>
    <row r="613" spans="7:16">
      <c r="G613" s="4" t="s">
        <v>32</v>
      </c>
      <c r="H613" s="4">
        <v>1979</v>
      </c>
      <c r="I613" s="4" t="s">
        <v>33</v>
      </c>
      <c r="J613" s="4" t="s">
        <v>54</v>
      </c>
      <c r="K613" s="29" t="s">
        <v>48</v>
      </c>
      <c r="L613" s="4" t="s">
        <v>34</v>
      </c>
      <c r="M613" s="4" t="s">
        <v>35</v>
      </c>
      <c r="N613" s="4">
        <v>1983</v>
      </c>
      <c r="O613" s="4">
        <v>140777</v>
      </c>
      <c r="P613" s="15" t="str">
        <f t="shared" si="11"/>
        <v>1979-1-12</v>
      </c>
    </row>
    <row r="614" spans="7:16">
      <c r="G614" s="4" t="s">
        <v>32</v>
      </c>
      <c r="H614" s="4">
        <v>1979</v>
      </c>
      <c r="I614" s="4" t="s">
        <v>33</v>
      </c>
      <c r="J614" s="4" t="s">
        <v>54</v>
      </c>
      <c r="K614" s="29" t="s">
        <v>49</v>
      </c>
      <c r="L614" s="4" t="s">
        <v>34</v>
      </c>
      <c r="M614" s="4" t="s">
        <v>35</v>
      </c>
      <c r="N614" s="4">
        <v>1983</v>
      </c>
      <c r="O614" s="4">
        <v>107710</v>
      </c>
      <c r="P614" s="15" t="str">
        <f t="shared" si="11"/>
        <v>1979-1-NA</v>
      </c>
    </row>
    <row r="615" spans="7:16">
      <c r="G615" s="4" t="s">
        <v>32</v>
      </c>
      <c r="H615" s="4">
        <v>1979</v>
      </c>
      <c r="I615" s="4" t="s">
        <v>33</v>
      </c>
      <c r="J615" s="4" t="s">
        <v>54</v>
      </c>
      <c r="K615" s="29" t="s">
        <v>50</v>
      </c>
      <c r="L615" s="4" t="s">
        <v>34</v>
      </c>
      <c r="M615" s="4" t="s">
        <v>35</v>
      </c>
      <c r="N615" s="4">
        <v>1983</v>
      </c>
      <c r="O615" s="4">
        <v>99906</v>
      </c>
      <c r="P615" s="15" t="str">
        <f t="shared" si="11"/>
        <v>1979-1-NA</v>
      </c>
    </row>
    <row r="616" spans="7:16">
      <c r="G616" s="4" t="s">
        <v>32</v>
      </c>
      <c r="H616" s="4">
        <v>1979</v>
      </c>
      <c r="I616" s="4" t="s">
        <v>33</v>
      </c>
      <c r="J616" s="4" t="s">
        <v>54</v>
      </c>
      <c r="K616" s="29" t="s">
        <v>51</v>
      </c>
      <c r="L616" s="4" t="s">
        <v>34</v>
      </c>
      <c r="M616" s="4" t="s">
        <v>35</v>
      </c>
      <c r="N616" s="4">
        <v>1983</v>
      </c>
      <c r="O616" s="4">
        <v>66369</v>
      </c>
      <c r="P616" s="15" t="str">
        <f t="shared" si="11"/>
        <v>1979-1-NA</v>
      </c>
    </row>
    <row r="617" spans="7:16">
      <c r="G617" s="4" t="s">
        <v>32</v>
      </c>
      <c r="H617" s="4">
        <v>1979</v>
      </c>
      <c r="I617" s="4" t="s">
        <v>33</v>
      </c>
      <c r="J617" s="4" t="s">
        <v>54</v>
      </c>
      <c r="K617" s="29" t="s">
        <v>52</v>
      </c>
      <c r="L617" s="4" t="s">
        <v>34</v>
      </c>
      <c r="M617" s="4" t="s">
        <v>35</v>
      </c>
      <c r="N617" s="4">
        <v>1983</v>
      </c>
      <c r="O617" s="4">
        <v>87766</v>
      </c>
      <c r="P617" s="15" t="str">
        <f t="shared" si="11"/>
        <v>1979-1-NA</v>
      </c>
    </row>
    <row r="618" spans="7:16">
      <c r="G618" s="4" t="s">
        <v>32</v>
      </c>
      <c r="H618" s="4">
        <v>1979</v>
      </c>
      <c r="I618" s="4" t="s">
        <v>33</v>
      </c>
      <c r="J618" s="4" t="s">
        <v>54</v>
      </c>
      <c r="K618" s="29" t="s">
        <v>53</v>
      </c>
      <c r="L618" s="4" t="s">
        <v>34</v>
      </c>
      <c r="M618" s="4" t="s">
        <v>35</v>
      </c>
      <c r="N618" s="4">
        <v>1983</v>
      </c>
      <c r="O618" s="4">
        <v>15652</v>
      </c>
      <c r="P618" s="15" t="str">
        <f t="shared" si="11"/>
        <v>1979-1-NA</v>
      </c>
    </row>
    <row r="619" spans="7:16">
      <c r="G619" s="4" t="s">
        <v>32</v>
      </c>
      <c r="H619" s="4">
        <v>1979</v>
      </c>
      <c r="I619" s="4" t="s">
        <v>33</v>
      </c>
      <c r="J619" s="4" t="s">
        <v>55</v>
      </c>
      <c r="K619" s="29" t="s">
        <v>33</v>
      </c>
      <c r="L619" s="4" t="s">
        <v>34</v>
      </c>
      <c r="M619" s="4" t="s">
        <v>35</v>
      </c>
      <c r="N619" s="4">
        <v>1983</v>
      </c>
      <c r="O619" s="4">
        <v>7719948</v>
      </c>
      <c r="P619" s="15" t="str">
        <f t="shared" si="11"/>
        <v>1979-0-NA</v>
      </c>
    </row>
    <row r="620" spans="7:16">
      <c r="G620" s="4" t="s">
        <v>32</v>
      </c>
      <c r="H620" s="4">
        <v>1979</v>
      </c>
      <c r="I620" s="4" t="s">
        <v>33</v>
      </c>
      <c r="J620" s="4" t="s">
        <v>55</v>
      </c>
      <c r="K620" s="29">
        <v>0</v>
      </c>
      <c r="L620" s="4" t="s">
        <v>34</v>
      </c>
      <c r="M620" s="4" t="s">
        <v>35</v>
      </c>
      <c r="N620" s="4">
        <v>1983</v>
      </c>
      <c r="O620" s="4">
        <v>282758</v>
      </c>
      <c r="P620" s="15" t="str">
        <f t="shared" si="11"/>
        <v>1979-0-1</v>
      </c>
    </row>
    <row r="621" spans="7:16">
      <c r="G621" s="4" t="s">
        <v>32</v>
      </c>
      <c r="H621" s="4">
        <v>1979</v>
      </c>
      <c r="I621" s="4" t="s">
        <v>33</v>
      </c>
      <c r="J621" s="4" t="s">
        <v>55</v>
      </c>
      <c r="K621" s="30" t="s">
        <v>37</v>
      </c>
      <c r="L621" s="4" t="s">
        <v>34</v>
      </c>
      <c r="M621" s="4" t="s">
        <v>35</v>
      </c>
      <c r="N621" s="4">
        <v>1983</v>
      </c>
      <c r="O621" s="4">
        <v>1138627</v>
      </c>
      <c r="P621" s="15" t="str">
        <f t="shared" si="11"/>
        <v>1979-0-1</v>
      </c>
    </row>
    <row r="622" spans="7:16">
      <c r="G622" s="4" t="s">
        <v>32</v>
      </c>
      <c r="H622" s="4">
        <v>1979</v>
      </c>
      <c r="I622" s="4" t="s">
        <v>33</v>
      </c>
      <c r="J622" s="4" t="s">
        <v>55</v>
      </c>
      <c r="K622" s="30" t="s">
        <v>38</v>
      </c>
      <c r="L622" s="4" t="s">
        <v>34</v>
      </c>
      <c r="M622" s="4" t="s">
        <v>35</v>
      </c>
      <c r="N622" s="4">
        <v>1983</v>
      </c>
      <c r="O622" s="4">
        <v>1244749</v>
      </c>
      <c r="P622" s="15" t="str">
        <f t="shared" si="11"/>
        <v>1979-0-2</v>
      </c>
    </row>
    <row r="623" spans="7:16">
      <c r="G623" s="4" t="s">
        <v>32</v>
      </c>
      <c r="H623" s="4">
        <v>1979</v>
      </c>
      <c r="I623" s="4" t="s">
        <v>33</v>
      </c>
      <c r="J623" s="4" t="s">
        <v>55</v>
      </c>
      <c r="K623" s="30" t="s">
        <v>39</v>
      </c>
      <c r="L623" s="4" t="s">
        <v>34</v>
      </c>
      <c r="M623" s="4" t="s">
        <v>35</v>
      </c>
      <c r="N623" s="4">
        <v>1983</v>
      </c>
      <c r="O623" s="4">
        <v>1023839</v>
      </c>
      <c r="P623" s="15" t="str">
        <f t="shared" si="11"/>
        <v>1979-0-3</v>
      </c>
    </row>
    <row r="624" spans="7:16">
      <c r="G624" s="4" t="s">
        <v>32</v>
      </c>
      <c r="H624" s="4">
        <v>1979</v>
      </c>
      <c r="I624" s="4" t="s">
        <v>33</v>
      </c>
      <c r="J624" s="4" t="s">
        <v>55</v>
      </c>
      <c r="K624" s="29" t="s">
        <v>40</v>
      </c>
      <c r="L624" s="4" t="s">
        <v>34</v>
      </c>
      <c r="M624" s="4" t="s">
        <v>35</v>
      </c>
      <c r="N624" s="4">
        <v>1983</v>
      </c>
      <c r="O624" s="4">
        <v>887722</v>
      </c>
      <c r="P624" s="15" t="str">
        <f t="shared" si="11"/>
        <v>1979-0-4</v>
      </c>
    </row>
    <row r="625" spans="7:16">
      <c r="G625" s="4" t="s">
        <v>32</v>
      </c>
      <c r="H625" s="4">
        <v>1979</v>
      </c>
      <c r="I625" s="4" t="s">
        <v>33</v>
      </c>
      <c r="J625" s="4" t="s">
        <v>55</v>
      </c>
      <c r="K625" s="29" t="s">
        <v>41</v>
      </c>
      <c r="L625" s="4" t="s">
        <v>34</v>
      </c>
      <c r="M625" s="4" t="s">
        <v>35</v>
      </c>
      <c r="N625" s="4">
        <v>1983</v>
      </c>
      <c r="O625" s="4">
        <v>686003</v>
      </c>
      <c r="P625" s="15" t="str">
        <f t="shared" si="11"/>
        <v>1979-0-5</v>
      </c>
    </row>
    <row r="626" spans="7:16">
      <c r="G626" s="4" t="s">
        <v>32</v>
      </c>
      <c r="H626" s="4">
        <v>1979</v>
      </c>
      <c r="I626" s="4" t="s">
        <v>33</v>
      </c>
      <c r="J626" s="4" t="s">
        <v>55</v>
      </c>
      <c r="K626" s="29" t="s">
        <v>42</v>
      </c>
      <c r="L626" s="4" t="s">
        <v>34</v>
      </c>
      <c r="M626" s="4" t="s">
        <v>35</v>
      </c>
      <c r="N626" s="4">
        <v>1983</v>
      </c>
      <c r="O626" s="4">
        <v>541261</v>
      </c>
      <c r="P626" s="15" t="str">
        <f t="shared" si="11"/>
        <v>1979-0-6</v>
      </c>
    </row>
    <row r="627" spans="7:16">
      <c r="G627" s="4" t="s">
        <v>32</v>
      </c>
      <c r="H627" s="4">
        <v>1979</v>
      </c>
      <c r="I627" s="4" t="s">
        <v>33</v>
      </c>
      <c r="J627" s="4" t="s">
        <v>55</v>
      </c>
      <c r="K627" s="29" t="s">
        <v>43</v>
      </c>
      <c r="L627" s="4" t="s">
        <v>34</v>
      </c>
      <c r="M627" s="4" t="s">
        <v>35</v>
      </c>
      <c r="N627" s="4">
        <v>1983</v>
      </c>
      <c r="O627" s="4">
        <v>412691</v>
      </c>
      <c r="P627" s="15" t="str">
        <f t="shared" si="11"/>
        <v>1979-0-7</v>
      </c>
    </row>
    <row r="628" spans="7:16">
      <c r="G628" s="4" t="s">
        <v>32</v>
      </c>
      <c r="H628" s="4">
        <v>1979</v>
      </c>
      <c r="I628" s="4" t="s">
        <v>33</v>
      </c>
      <c r="J628" s="4" t="s">
        <v>55</v>
      </c>
      <c r="K628" s="29" t="s">
        <v>44</v>
      </c>
      <c r="L628" s="4" t="s">
        <v>34</v>
      </c>
      <c r="M628" s="4" t="s">
        <v>35</v>
      </c>
      <c r="N628" s="4">
        <v>1983</v>
      </c>
      <c r="O628" s="4">
        <v>325367</v>
      </c>
      <c r="P628" s="15" t="str">
        <f t="shared" si="11"/>
        <v>1979-0-8</v>
      </c>
    </row>
    <row r="629" spans="7:16">
      <c r="G629" s="4" t="s">
        <v>32</v>
      </c>
      <c r="H629" s="4">
        <v>1979</v>
      </c>
      <c r="I629" s="4" t="s">
        <v>33</v>
      </c>
      <c r="J629" s="4" t="s">
        <v>55</v>
      </c>
      <c r="K629" s="29" t="s">
        <v>45</v>
      </c>
      <c r="L629" s="4" t="s">
        <v>34</v>
      </c>
      <c r="M629" s="4" t="s">
        <v>35</v>
      </c>
      <c r="N629" s="4">
        <v>1983</v>
      </c>
      <c r="O629" s="4">
        <v>273702</v>
      </c>
      <c r="P629" s="15" t="str">
        <f t="shared" si="11"/>
        <v>1979-0-9</v>
      </c>
    </row>
    <row r="630" spans="7:16">
      <c r="G630" s="4" t="s">
        <v>32</v>
      </c>
      <c r="H630" s="4">
        <v>1979</v>
      </c>
      <c r="I630" s="4" t="s">
        <v>33</v>
      </c>
      <c r="J630" s="4" t="s">
        <v>55</v>
      </c>
      <c r="K630" s="29" t="s">
        <v>46</v>
      </c>
      <c r="L630" s="4" t="s">
        <v>34</v>
      </c>
      <c r="M630" s="4" t="s">
        <v>35</v>
      </c>
      <c r="N630" s="4">
        <v>1983</v>
      </c>
      <c r="O630" s="4">
        <v>221965</v>
      </c>
      <c r="P630" s="15" t="str">
        <f t="shared" si="11"/>
        <v>1979-0-10</v>
      </c>
    </row>
    <row r="631" spans="7:16">
      <c r="G631" s="4" t="s">
        <v>32</v>
      </c>
      <c r="H631" s="4">
        <v>1979</v>
      </c>
      <c r="I631" s="4" t="s">
        <v>33</v>
      </c>
      <c r="J631" s="4" t="s">
        <v>55</v>
      </c>
      <c r="K631" s="29" t="s">
        <v>47</v>
      </c>
      <c r="L631" s="4" t="s">
        <v>34</v>
      </c>
      <c r="M631" s="4" t="s">
        <v>35</v>
      </c>
      <c r="N631" s="4">
        <v>1983</v>
      </c>
      <c r="O631" s="4">
        <v>191022</v>
      </c>
      <c r="P631" s="15" t="str">
        <f t="shared" si="11"/>
        <v>1979-0-11</v>
      </c>
    </row>
    <row r="632" spans="7:16">
      <c r="G632" s="4" t="s">
        <v>32</v>
      </c>
      <c r="H632" s="4">
        <v>1979</v>
      </c>
      <c r="I632" s="4" t="s">
        <v>33</v>
      </c>
      <c r="J632" s="4" t="s">
        <v>55</v>
      </c>
      <c r="K632" s="29" t="s">
        <v>48</v>
      </c>
      <c r="L632" s="4" t="s">
        <v>34</v>
      </c>
      <c r="M632" s="4" t="s">
        <v>35</v>
      </c>
      <c r="N632" s="4">
        <v>1983</v>
      </c>
      <c r="O632" s="4">
        <v>134534</v>
      </c>
      <c r="P632" s="15" t="str">
        <f t="shared" si="11"/>
        <v>1979-0-12</v>
      </c>
    </row>
    <row r="633" spans="7:16">
      <c r="G633" s="4" t="s">
        <v>32</v>
      </c>
      <c r="H633" s="4">
        <v>1979</v>
      </c>
      <c r="I633" s="4" t="s">
        <v>33</v>
      </c>
      <c r="J633" s="4" t="s">
        <v>55</v>
      </c>
      <c r="K633" s="29" t="s">
        <v>49</v>
      </c>
      <c r="L633" s="4" t="s">
        <v>34</v>
      </c>
      <c r="M633" s="4" t="s">
        <v>35</v>
      </c>
      <c r="N633" s="4">
        <v>1983</v>
      </c>
      <c r="O633" s="4">
        <v>109518</v>
      </c>
      <c r="P633" s="15" t="str">
        <f t="shared" si="11"/>
        <v>1979-0-NA</v>
      </c>
    </row>
    <row r="634" spans="7:16">
      <c r="G634" s="4" t="s">
        <v>32</v>
      </c>
      <c r="H634" s="4">
        <v>1979</v>
      </c>
      <c r="I634" s="4" t="s">
        <v>33</v>
      </c>
      <c r="J634" s="4" t="s">
        <v>55</v>
      </c>
      <c r="K634" s="29" t="s">
        <v>50</v>
      </c>
      <c r="L634" s="4" t="s">
        <v>34</v>
      </c>
      <c r="M634" s="4" t="s">
        <v>35</v>
      </c>
      <c r="N634" s="4">
        <v>1983</v>
      </c>
      <c r="O634" s="4">
        <v>83221</v>
      </c>
      <c r="P634" s="15" t="str">
        <f t="shared" si="11"/>
        <v>1979-0-NA</v>
      </c>
    </row>
    <row r="635" spans="7:16">
      <c r="G635" s="4" t="s">
        <v>32</v>
      </c>
      <c r="H635" s="4">
        <v>1979</v>
      </c>
      <c r="I635" s="4" t="s">
        <v>33</v>
      </c>
      <c r="J635" s="4" t="s">
        <v>55</v>
      </c>
      <c r="K635" s="29" t="s">
        <v>51</v>
      </c>
      <c r="L635" s="4" t="s">
        <v>34</v>
      </c>
      <c r="M635" s="4" t="s">
        <v>35</v>
      </c>
      <c r="N635" s="4">
        <v>1983</v>
      </c>
      <c r="O635" s="4">
        <v>62539</v>
      </c>
      <c r="P635" s="15" t="str">
        <f t="shared" si="11"/>
        <v>1979-0-NA</v>
      </c>
    </row>
    <row r="636" spans="7:16">
      <c r="G636" s="4" t="s">
        <v>32</v>
      </c>
      <c r="H636" s="4">
        <v>1979</v>
      </c>
      <c r="I636" s="4" t="s">
        <v>33</v>
      </c>
      <c r="J636" s="4" t="s">
        <v>55</v>
      </c>
      <c r="K636" s="29" t="s">
        <v>52</v>
      </c>
      <c r="L636" s="4" t="s">
        <v>34</v>
      </c>
      <c r="M636" s="4" t="s">
        <v>35</v>
      </c>
      <c r="N636" s="4">
        <v>1983</v>
      </c>
      <c r="O636" s="4">
        <v>86597</v>
      </c>
      <c r="P636" s="15" t="str">
        <f t="shared" si="11"/>
        <v>1979-0-NA</v>
      </c>
    </row>
    <row r="637" spans="7:16">
      <c r="G637" s="4" t="s">
        <v>32</v>
      </c>
      <c r="H637" s="4">
        <v>1979</v>
      </c>
      <c r="I637" s="4" t="s">
        <v>33</v>
      </c>
      <c r="J637" s="4" t="s">
        <v>55</v>
      </c>
      <c r="K637" s="29" t="s">
        <v>53</v>
      </c>
      <c r="L637" s="4" t="s">
        <v>34</v>
      </c>
      <c r="M637" s="4" t="s">
        <v>35</v>
      </c>
      <c r="N637" s="4">
        <v>1983</v>
      </c>
      <c r="O637" s="4">
        <v>13833</v>
      </c>
      <c r="P637" s="15" t="str">
        <f t="shared" si="11"/>
        <v>1979-0-NA</v>
      </c>
    </row>
  </sheetData>
  <autoFilter ref="O1:O637" xr:uid="{00000000-0009-0000-0000-000017000000}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CC66"/>
  </sheetPr>
  <dimension ref="A1:T36"/>
  <sheetViews>
    <sheetView zoomScaleNormal="100" workbookViewId="0"/>
  </sheetViews>
  <sheetFormatPr defaultRowHeight="14.4"/>
  <cols>
    <col min="2" max="2" width="10.88671875" style="13" bestFit="1" customWidth="1"/>
    <col min="3" max="4" width="10.88671875" style="13" customWidth="1"/>
    <col min="5" max="5" width="25.6640625" customWidth="1"/>
    <col min="6" max="6" width="10" bestFit="1" customWidth="1"/>
    <col min="7" max="7" width="8.6640625" customWidth="1"/>
  </cols>
  <sheetData>
    <row r="1" spans="1:20">
      <c r="A1" s="15" t="s">
        <v>7</v>
      </c>
      <c r="B1" s="33" t="s">
        <v>120</v>
      </c>
      <c r="C1" s="33" t="s">
        <v>235</v>
      </c>
      <c r="D1" s="33" t="s">
        <v>236</v>
      </c>
      <c r="E1" s="33" t="s">
        <v>66</v>
      </c>
      <c r="F1" t="s">
        <v>121</v>
      </c>
    </row>
    <row r="2" spans="1:20">
      <c r="A2">
        <v>1995</v>
      </c>
      <c r="B2" s="34">
        <v>0.105</v>
      </c>
      <c r="C2" s="34"/>
      <c r="D2" s="34"/>
      <c r="E2" s="143" t="s">
        <v>118</v>
      </c>
      <c r="F2" t="s">
        <v>114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>
      <c r="A3">
        <v>2003</v>
      </c>
      <c r="B3" s="34">
        <v>6.7000000000000004E-2</v>
      </c>
      <c r="C3" s="34">
        <v>5.8999999999999997E-2</v>
      </c>
      <c r="D3" s="34">
        <v>7.8E-2</v>
      </c>
      <c r="E3" s="115" t="s">
        <v>106</v>
      </c>
      <c r="F3" s="3" t="s">
        <v>115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>
      <c r="A4">
        <v>2007</v>
      </c>
      <c r="B4" s="34">
        <v>7.5999999999999998E-2</v>
      </c>
      <c r="C4" s="34">
        <v>6.8000000000000005E-2</v>
      </c>
      <c r="D4" s="34">
        <v>8.3000000000000004E-2</v>
      </c>
      <c r="E4" s="115" t="s">
        <v>67</v>
      </c>
      <c r="F4" s="3" t="s">
        <v>115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>
      <c r="A5">
        <v>2008</v>
      </c>
      <c r="B5" s="34">
        <v>6.3E-2</v>
      </c>
      <c r="C5" s="34"/>
      <c r="D5" s="34"/>
      <c r="E5" s="115" t="s">
        <v>117</v>
      </c>
      <c r="F5" s="3" t="s">
        <v>115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>
      <c r="A6">
        <v>2012</v>
      </c>
      <c r="B6" s="34">
        <v>5.6000000000000001E-2</v>
      </c>
      <c r="C6" s="34">
        <v>4.9000000000000002E-2</v>
      </c>
      <c r="D6" s="34">
        <v>6.3E-2</v>
      </c>
      <c r="E6" s="115" t="s">
        <v>67</v>
      </c>
      <c r="F6" s="3" t="s">
        <v>116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>
      <c r="B7" s="34"/>
      <c r="C7" s="34"/>
      <c r="D7" s="34"/>
      <c r="E7" s="115"/>
      <c r="F7" s="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>
      <c r="B8" s="34"/>
      <c r="C8" s="34"/>
      <c r="D8" s="34"/>
      <c r="E8" s="13"/>
      <c r="F8" s="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>
      <c r="I12" s="13"/>
      <c r="J12" s="13"/>
      <c r="K12" s="13"/>
      <c r="L12" s="13"/>
      <c r="M12" s="13"/>
      <c r="N12" s="13"/>
      <c r="O12" s="13"/>
    </row>
    <row r="13" spans="1:20">
      <c r="I13" s="13"/>
      <c r="J13" s="13"/>
      <c r="K13" s="13"/>
      <c r="L13" s="13"/>
      <c r="M13" s="13"/>
      <c r="N13" s="13"/>
      <c r="O13" s="13"/>
    </row>
    <row r="14" spans="1:20">
      <c r="I14" s="13"/>
      <c r="J14" s="13"/>
      <c r="K14" s="13"/>
      <c r="L14" s="13"/>
      <c r="M14" s="13"/>
      <c r="N14" s="13"/>
      <c r="O14" s="13"/>
    </row>
    <row r="15" spans="1:20">
      <c r="I15" s="13"/>
      <c r="J15" s="13"/>
      <c r="K15" s="13"/>
      <c r="L15" s="13"/>
      <c r="M15" s="13"/>
      <c r="N15" s="13"/>
      <c r="O15" s="13"/>
    </row>
    <row r="16" spans="1:20">
      <c r="I16" s="13"/>
      <c r="J16" s="13"/>
      <c r="K16" s="13"/>
      <c r="L16" s="13"/>
      <c r="M16" s="13"/>
      <c r="N16" s="13"/>
      <c r="O16" s="13"/>
    </row>
    <row r="17" spans="9:15">
      <c r="I17" s="13"/>
      <c r="J17" s="13"/>
      <c r="K17" s="13"/>
      <c r="L17" s="13"/>
      <c r="M17" s="13"/>
      <c r="N17" s="13"/>
      <c r="O17" s="13"/>
    </row>
    <row r="18" spans="9:15">
      <c r="I18" s="13"/>
      <c r="J18" s="13"/>
      <c r="K18" s="13"/>
      <c r="L18" s="13"/>
      <c r="M18" s="13"/>
      <c r="N18" s="13"/>
      <c r="O18" s="13"/>
    </row>
    <row r="19" spans="9:15">
      <c r="I19" s="13"/>
      <c r="J19" s="13"/>
      <c r="K19" s="13"/>
      <c r="L19" s="13"/>
      <c r="M19" s="13"/>
      <c r="N19" s="13"/>
      <c r="O19" s="13"/>
    </row>
    <row r="20" spans="9:15">
      <c r="I20" s="13"/>
      <c r="J20" s="13"/>
      <c r="K20" s="13"/>
      <c r="L20" s="13"/>
      <c r="M20" s="13"/>
      <c r="N20" s="13"/>
      <c r="O20" s="13"/>
    </row>
    <row r="21" spans="9:15">
      <c r="I21" s="13"/>
      <c r="J21" s="13"/>
      <c r="K21" s="13"/>
      <c r="L21" s="13"/>
      <c r="M21" s="13"/>
      <c r="N21" s="13"/>
      <c r="O21" s="13"/>
    </row>
    <row r="22" spans="9:15">
      <c r="I22" s="13"/>
      <c r="J22" s="13"/>
      <c r="K22" s="13"/>
      <c r="L22" s="13"/>
      <c r="M22" s="13"/>
      <c r="N22" s="13"/>
      <c r="O22" s="13"/>
    </row>
    <row r="23" spans="9:15">
      <c r="I23" s="13"/>
      <c r="J23" s="13"/>
      <c r="K23" s="13"/>
      <c r="L23" s="13"/>
      <c r="M23" s="13"/>
      <c r="N23" s="13"/>
      <c r="O23" s="13"/>
    </row>
    <row r="24" spans="9:15">
      <c r="I24" s="13"/>
      <c r="J24" s="13"/>
      <c r="K24" s="13"/>
      <c r="L24" s="13"/>
      <c r="M24" s="13"/>
      <c r="N24" s="13"/>
      <c r="O24" s="13"/>
    </row>
    <row r="25" spans="9:15">
      <c r="I25" s="13"/>
      <c r="J25" s="13"/>
      <c r="K25" s="13"/>
      <c r="L25" s="13"/>
      <c r="M25" s="13"/>
      <c r="N25" s="13"/>
      <c r="O25" s="13"/>
    </row>
    <row r="26" spans="9:15">
      <c r="I26" s="13"/>
      <c r="J26" s="13"/>
      <c r="K26" s="13"/>
      <c r="L26" s="13"/>
      <c r="M26" s="13"/>
      <c r="N26" s="13"/>
      <c r="O26" s="13"/>
    </row>
    <row r="27" spans="9:15">
      <c r="I27" s="13"/>
      <c r="J27" s="13"/>
      <c r="K27" s="13"/>
      <c r="L27" s="13"/>
      <c r="M27" s="13"/>
      <c r="N27" s="13"/>
      <c r="O27" s="13"/>
    </row>
    <row r="28" spans="9:15">
      <c r="I28" s="13"/>
      <c r="J28" s="13"/>
      <c r="K28" s="13"/>
      <c r="L28" s="13"/>
      <c r="M28" s="13"/>
      <c r="N28" s="13"/>
      <c r="O28" s="13"/>
    </row>
    <row r="29" spans="9:15">
      <c r="I29" s="13"/>
      <c r="J29" s="13"/>
      <c r="K29" s="13"/>
      <c r="L29" s="13"/>
      <c r="M29" s="13"/>
      <c r="N29" s="13"/>
      <c r="O29" s="13"/>
    </row>
    <row r="30" spans="9:15">
      <c r="I30" s="13"/>
      <c r="J30" s="13"/>
      <c r="K30" s="13"/>
      <c r="L30" s="13"/>
      <c r="M30" s="13"/>
      <c r="N30" s="13"/>
      <c r="O30" s="13"/>
    </row>
    <row r="31" spans="9:15">
      <c r="I31" s="13"/>
      <c r="J31" s="13"/>
      <c r="K31" s="13"/>
      <c r="L31" s="13"/>
      <c r="M31" s="13"/>
      <c r="N31" s="13"/>
      <c r="O31" s="13"/>
    </row>
    <row r="32" spans="9:15">
      <c r="I32" s="13"/>
      <c r="J32" s="13"/>
      <c r="K32" s="13"/>
      <c r="L32" s="13"/>
      <c r="M32" s="13"/>
      <c r="N32" s="13"/>
      <c r="O32" s="13"/>
    </row>
    <row r="33" spans="9:15">
      <c r="I33" s="13"/>
      <c r="J33" s="13"/>
      <c r="K33" s="13"/>
      <c r="L33" s="13"/>
      <c r="M33" s="13"/>
      <c r="N33" s="13"/>
      <c r="O33" s="13"/>
    </row>
    <row r="34" spans="9:15">
      <c r="I34" s="13"/>
      <c r="J34" s="13"/>
      <c r="K34" s="13"/>
      <c r="L34" s="13"/>
      <c r="M34" s="13"/>
      <c r="N34" s="13"/>
      <c r="O34" s="13"/>
    </row>
    <row r="35" spans="9:15">
      <c r="I35" s="13"/>
      <c r="J35" s="13"/>
      <c r="K35" s="13"/>
      <c r="L35" s="13"/>
      <c r="M35" s="13"/>
      <c r="N35" s="13"/>
      <c r="O35" s="13"/>
    </row>
    <row r="36" spans="9:15">
      <c r="I36" s="13"/>
      <c r="J36" s="13"/>
      <c r="K36" s="13"/>
      <c r="L36" s="13"/>
      <c r="M36" s="13"/>
      <c r="N36" s="13"/>
      <c r="O36" s="13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-0.499984740745262"/>
  </sheetPr>
  <dimension ref="A1:U19"/>
  <sheetViews>
    <sheetView zoomScaleNormal="100" workbookViewId="0"/>
  </sheetViews>
  <sheetFormatPr defaultColWidth="9.109375" defaultRowHeight="14.4"/>
  <cols>
    <col min="2" max="2" width="10.6640625" style="12" bestFit="1" customWidth="1"/>
    <col min="3" max="4" width="10.6640625" style="12" customWidth="1"/>
    <col min="5" max="5" width="11.6640625" bestFit="1" customWidth="1"/>
    <col min="6" max="6" width="11.44140625" customWidth="1"/>
    <col min="8" max="8" width="8.6640625" customWidth="1"/>
  </cols>
  <sheetData>
    <row r="1" spans="1:21">
      <c r="A1" s="15" t="s">
        <v>7</v>
      </c>
      <c r="B1" s="84" t="s">
        <v>187</v>
      </c>
      <c r="C1" s="84" t="s">
        <v>235</v>
      </c>
      <c r="D1" s="84" t="s">
        <v>236</v>
      </c>
      <c r="E1" s="84" t="s">
        <v>1</v>
      </c>
      <c r="F1" s="33" t="s">
        <v>66</v>
      </c>
      <c r="G1" t="s">
        <v>122</v>
      </c>
    </row>
    <row r="2" spans="1:21">
      <c r="A2">
        <v>2007</v>
      </c>
      <c r="B2" s="34">
        <v>5.6000000000000001E-2</v>
      </c>
      <c r="C2" s="34"/>
      <c r="D2" s="34"/>
      <c r="E2" s="4">
        <v>0</v>
      </c>
      <c r="F2" s="115" t="s">
        <v>105</v>
      </c>
      <c r="G2" s="3" t="s">
        <v>123</v>
      </c>
      <c r="P2" s="13"/>
      <c r="Q2" s="13"/>
      <c r="R2" s="13"/>
      <c r="S2" s="13"/>
      <c r="T2" s="13"/>
      <c r="U2" s="13"/>
    </row>
    <row r="3" spans="1:21">
      <c r="A3">
        <v>2003</v>
      </c>
      <c r="B3" s="36">
        <f>P18</f>
        <v>5.8499999999999996E-2</v>
      </c>
      <c r="C3" s="36"/>
      <c r="D3" s="36"/>
      <c r="E3" s="4">
        <v>0</v>
      </c>
      <c r="F3" s="115" t="s">
        <v>106</v>
      </c>
      <c r="G3" s="3" t="s">
        <v>123</v>
      </c>
      <c r="P3" s="13"/>
      <c r="Q3" s="13"/>
      <c r="R3" s="13"/>
      <c r="S3" s="13"/>
      <c r="T3" s="13"/>
      <c r="U3" s="13"/>
    </row>
    <row r="4" spans="1:21">
      <c r="A4">
        <v>2008</v>
      </c>
      <c r="B4" s="36">
        <f>R18</f>
        <v>4.5303191489361704E-2</v>
      </c>
      <c r="C4" s="36"/>
      <c r="D4" s="36"/>
      <c r="E4" s="4">
        <v>0</v>
      </c>
      <c r="F4" s="115" t="s">
        <v>117</v>
      </c>
      <c r="G4" s="3" t="s">
        <v>123</v>
      </c>
      <c r="P4" s="13"/>
      <c r="Q4" s="13"/>
      <c r="R4" s="13"/>
      <c r="S4" s="13"/>
      <c r="T4" s="13"/>
      <c r="U4" s="13"/>
    </row>
    <row r="5" spans="1:21">
      <c r="A5">
        <v>2012</v>
      </c>
      <c r="B5" s="34">
        <v>0.03</v>
      </c>
      <c r="C5" s="34">
        <v>2.1999999999999999E-2</v>
      </c>
      <c r="D5" s="34">
        <v>3.7999999999999999E-2</v>
      </c>
      <c r="E5" s="4">
        <v>0</v>
      </c>
      <c r="F5" s="115" t="s">
        <v>67</v>
      </c>
      <c r="G5" s="3" t="s">
        <v>123</v>
      </c>
      <c r="P5" s="13"/>
      <c r="Q5" s="13"/>
      <c r="R5" s="13"/>
      <c r="S5" s="13"/>
      <c r="T5" s="13"/>
      <c r="U5" s="13"/>
    </row>
    <row r="6" spans="1:21">
      <c r="A6">
        <v>2007</v>
      </c>
      <c r="B6" s="34">
        <v>1.3999999999999999E-2</v>
      </c>
      <c r="C6" s="34"/>
      <c r="D6" s="34"/>
      <c r="E6" s="4">
        <v>1</v>
      </c>
      <c r="F6" s="115" t="s">
        <v>105</v>
      </c>
      <c r="G6" s="3" t="s">
        <v>123</v>
      </c>
    </row>
    <row r="7" spans="1:21">
      <c r="A7">
        <v>2003</v>
      </c>
      <c r="B7" s="36">
        <f>Q18</f>
        <v>1.2656716417910448E-2</v>
      </c>
      <c r="C7" s="36"/>
      <c r="D7" s="36"/>
      <c r="E7" s="4">
        <v>1</v>
      </c>
      <c r="F7" s="115" t="s">
        <v>106</v>
      </c>
      <c r="G7" s="3" t="s">
        <v>123</v>
      </c>
    </row>
    <row r="8" spans="1:21">
      <c r="A8">
        <v>2008</v>
      </c>
      <c r="B8" s="36">
        <f>S18</f>
        <v>1.0440860215053763E-2</v>
      </c>
      <c r="C8" s="36"/>
      <c r="D8" s="36"/>
      <c r="E8" s="4">
        <v>1</v>
      </c>
      <c r="F8" s="115" t="s">
        <v>117</v>
      </c>
      <c r="G8" s="3" t="s">
        <v>123</v>
      </c>
    </row>
    <row r="9" spans="1:21">
      <c r="A9">
        <v>2012</v>
      </c>
      <c r="B9" s="34">
        <v>1.0999999999999999E-2</v>
      </c>
      <c r="C9" s="34">
        <v>5.0000000000000001E-3</v>
      </c>
      <c r="D9" s="34">
        <v>1.7999999999999999E-2</v>
      </c>
      <c r="E9" s="4">
        <v>1</v>
      </c>
      <c r="F9" s="115" t="s">
        <v>67</v>
      </c>
      <c r="G9" s="3" t="s">
        <v>123</v>
      </c>
    </row>
    <row r="13" spans="1:21">
      <c r="J13" s="14" t="s">
        <v>125</v>
      </c>
      <c r="K13" s="14"/>
      <c r="L13" s="14"/>
      <c r="M13" s="14"/>
      <c r="O13" s="38"/>
      <c r="P13" s="14" t="s">
        <v>68</v>
      </c>
      <c r="Q13" s="14"/>
      <c r="R13" s="14"/>
      <c r="S13" s="14"/>
    </row>
    <row r="14" spans="1:21" ht="16.2">
      <c r="I14" s="13"/>
      <c r="J14" s="39" t="s">
        <v>106</v>
      </c>
      <c r="K14" s="40"/>
      <c r="L14" s="39" t="s">
        <v>117</v>
      </c>
      <c r="M14" s="40"/>
      <c r="P14" s="39" t="s">
        <v>106</v>
      </c>
      <c r="Q14" s="40"/>
      <c r="R14" s="39" t="s">
        <v>117</v>
      </c>
      <c r="S14" s="40"/>
    </row>
    <row r="15" spans="1:21">
      <c r="I15" s="13"/>
      <c r="J15" s="33" t="s">
        <v>73</v>
      </c>
      <c r="K15" s="33" t="s">
        <v>72</v>
      </c>
      <c r="L15" s="33" t="s">
        <v>73</v>
      </c>
      <c r="M15" s="33" t="s">
        <v>72</v>
      </c>
      <c r="O15" s="13"/>
      <c r="P15" s="33" t="s">
        <v>73</v>
      </c>
      <c r="Q15" s="33" t="s">
        <v>72</v>
      </c>
      <c r="R15" s="33" t="s">
        <v>73</v>
      </c>
      <c r="S15" s="33" t="s">
        <v>72</v>
      </c>
    </row>
    <row r="16" spans="1:21">
      <c r="I16" s="3" t="s">
        <v>5</v>
      </c>
      <c r="J16" s="34">
        <v>0.105</v>
      </c>
      <c r="K16" s="34">
        <v>0.114</v>
      </c>
      <c r="L16" s="34">
        <v>9.5000000000000001E-2</v>
      </c>
      <c r="M16" s="34">
        <v>0.106</v>
      </c>
      <c r="O16" s="3" t="s">
        <v>5</v>
      </c>
      <c r="P16" s="34">
        <v>0.03</v>
      </c>
      <c r="Q16" s="34">
        <v>4.0000000000000001E-3</v>
      </c>
      <c r="R16" s="34">
        <v>2.7E-2</v>
      </c>
      <c r="S16" s="34">
        <v>7.0000000000000001E-3</v>
      </c>
    </row>
    <row r="17" spans="9:19">
      <c r="I17" s="3" t="s">
        <v>4</v>
      </c>
      <c r="J17" s="34">
        <v>9.5000000000000001E-2</v>
      </c>
      <c r="K17" s="34">
        <v>8.6999999999999994E-2</v>
      </c>
      <c r="L17" s="34">
        <v>9.2999999999999999E-2</v>
      </c>
      <c r="M17" s="34">
        <v>0.08</v>
      </c>
      <c r="O17" s="3" t="s">
        <v>4</v>
      </c>
      <c r="P17" s="34">
        <v>0.09</v>
      </c>
      <c r="Q17" s="34">
        <v>2.4E-2</v>
      </c>
      <c r="R17" s="34">
        <v>6.4000000000000001E-2</v>
      </c>
      <c r="S17" s="34">
        <v>1.4999999999999999E-2</v>
      </c>
    </row>
    <row r="18" spans="9:19">
      <c r="I18" s="38" t="s">
        <v>123</v>
      </c>
      <c r="J18" s="16">
        <f>SUM(J16:J17)</f>
        <v>0.2</v>
      </c>
      <c r="K18" s="16">
        <f>SUM(K16:K17)</f>
        <v>0.20100000000000001</v>
      </c>
      <c r="L18" s="16">
        <f>SUM(L16:L17)</f>
        <v>0.188</v>
      </c>
      <c r="M18" s="16">
        <f>SUM(M16:M17)</f>
        <v>0.186</v>
      </c>
      <c r="O18" s="38" t="s">
        <v>123</v>
      </c>
      <c r="P18" s="36">
        <f>(P16*J16+P17*J17)/J18</f>
        <v>5.8499999999999996E-2</v>
      </c>
      <c r="Q18" s="36">
        <f>(Q16*K16+Q17*K17)/K18</f>
        <v>1.2656716417910448E-2</v>
      </c>
      <c r="R18" s="36">
        <f>(R16*L16+R17*L17)/L18</f>
        <v>4.5303191489361704E-2</v>
      </c>
      <c r="S18" s="36">
        <f>(S16*M16+S17*M17)/M18</f>
        <v>1.0440860215053763E-2</v>
      </c>
    </row>
    <row r="19" spans="9:19">
      <c r="P19" s="13"/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-0.499984740745262"/>
  </sheetPr>
  <dimension ref="A1:AA73"/>
  <sheetViews>
    <sheetView workbookViewId="0">
      <pane ySplit="1" topLeftCell="A5" activePane="bottomLeft" state="frozen"/>
      <selection pane="bottomLeft" activeCell="A2" sqref="A2"/>
    </sheetView>
  </sheetViews>
  <sheetFormatPr defaultRowHeight="14.4"/>
  <cols>
    <col min="4" max="4" width="10.88671875" style="13" bestFit="1" customWidth="1"/>
    <col min="5" max="6" width="10.88671875" style="13" customWidth="1"/>
    <col min="7" max="7" width="18.33203125" bestFit="1" customWidth="1"/>
    <col min="11" max="11" width="10.88671875" style="13" bestFit="1" customWidth="1"/>
    <col min="14" max="14" width="10.88671875" style="13" bestFit="1" customWidth="1"/>
    <col min="22" max="22" width="10.88671875" style="13" bestFit="1" customWidth="1"/>
    <col min="25" max="25" width="10.88671875" style="13" bestFit="1" customWidth="1"/>
  </cols>
  <sheetData>
    <row r="1" spans="1:27">
      <c r="A1" s="15" t="s">
        <v>7</v>
      </c>
      <c r="B1" s="15" t="s">
        <v>1</v>
      </c>
      <c r="C1" s="15" t="s">
        <v>0</v>
      </c>
      <c r="D1" s="33" t="s">
        <v>8</v>
      </c>
      <c r="E1" s="33" t="s">
        <v>235</v>
      </c>
      <c r="F1" s="33" t="s">
        <v>236</v>
      </c>
      <c r="G1" s="15" t="s">
        <v>66</v>
      </c>
      <c r="H1" s="15" t="s">
        <v>246</v>
      </c>
      <c r="J1" s="15" t="s">
        <v>0</v>
      </c>
      <c r="K1" s="35" t="s">
        <v>107</v>
      </c>
      <c r="L1" s="28" t="s">
        <v>108</v>
      </c>
      <c r="M1" s="28" t="s">
        <v>109</v>
      </c>
      <c r="N1" s="35" t="s">
        <v>110</v>
      </c>
      <c r="O1" s="28" t="s">
        <v>111</v>
      </c>
      <c r="P1" s="28" t="s">
        <v>112</v>
      </c>
      <c r="U1" s="15" t="s">
        <v>0</v>
      </c>
      <c r="V1" s="35" t="s">
        <v>107</v>
      </c>
      <c r="W1" s="28" t="s">
        <v>108</v>
      </c>
      <c r="X1" s="28" t="s">
        <v>109</v>
      </c>
      <c r="Y1" s="35" t="s">
        <v>110</v>
      </c>
      <c r="Z1" s="28" t="s">
        <v>111</v>
      </c>
      <c r="AA1" s="28" t="s">
        <v>112</v>
      </c>
    </row>
    <row r="2" spans="1:27">
      <c r="A2" s="4">
        <v>2012</v>
      </c>
      <c r="B2" s="4">
        <v>0</v>
      </c>
      <c r="C2" s="4">
        <v>1</v>
      </c>
      <c r="D2" s="34">
        <v>2.3E-2</v>
      </c>
      <c r="E2" s="34">
        <v>3.0000000000000001E-3</v>
      </c>
      <c r="F2" s="34">
        <v>4.3999999999999997E-2</v>
      </c>
      <c r="G2" s="7" t="s">
        <v>67</v>
      </c>
      <c r="H2" s="32" t="str">
        <f>A2&amp;"-"&amp;C2&amp;"-"&amp;B2</f>
        <v>2012-1-0</v>
      </c>
      <c r="I2" s="36"/>
      <c r="J2" s="4">
        <v>1</v>
      </c>
      <c r="K2" s="34">
        <v>8.9999999999999993E-3</v>
      </c>
      <c r="L2" s="34"/>
      <c r="M2" s="34"/>
      <c r="N2" s="34">
        <v>2.3E-2</v>
      </c>
      <c r="O2" s="34"/>
      <c r="P2" s="34"/>
      <c r="T2" s="32"/>
      <c r="U2" s="4">
        <v>1</v>
      </c>
      <c r="V2" s="34">
        <v>1.8000000000000002E-2</v>
      </c>
      <c r="Y2" s="34">
        <v>1.4000000000000002E-2</v>
      </c>
    </row>
    <row r="3" spans="1:27">
      <c r="A3" s="4">
        <v>2012</v>
      </c>
      <c r="B3" s="4">
        <v>0</v>
      </c>
      <c r="C3" s="4">
        <v>2</v>
      </c>
      <c r="D3" s="34">
        <v>8.9999999999999993E-3</v>
      </c>
      <c r="E3" s="34">
        <v>0</v>
      </c>
      <c r="F3" s="34">
        <v>1.9E-2</v>
      </c>
      <c r="G3" s="7" t="s">
        <v>67</v>
      </c>
      <c r="H3" s="32" t="str">
        <f t="shared" ref="H3:H66" si="0">A3&amp;"-"&amp;C3&amp;"-"&amp;B3</f>
        <v>2012-2-0</v>
      </c>
      <c r="J3" s="4">
        <v>2</v>
      </c>
      <c r="K3" s="34">
        <v>6.0000000000000001E-3</v>
      </c>
      <c r="L3" s="34"/>
      <c r="M3" s="34"/>
      <c r="N3" s="34">
        <v>8.9999999999999993E-3</v>
      </c>
      <c r="O3" s="34"/>
      <c r="P3" s="34"/>
      <c r="U3" s="4">
        <v>2</v>
      </c>
      <c r="V3" s="34">
        <v>0.01</v>
      </c>
      <c r="Y3" s="34">
        <v>6.000000000000001E-3</v>
      </c>
    </row>
    <row r="4" spans="1:27">
      <c r="A4" s="4">
        <v>2012</v>
      </c>
      <c r="B4" s="4">
        <v>0</v>
      </c>
      <c r="C4" s="4">
        <v>3</v>
      </c>
      <c r="D4" s="34">
        <v>5.0000000000000001E-3</v>
      </c>
      <c r="E4" s="34">
        <v>0</v>
      </c>
      <c r="F4" s="34">
        <v>0.01</v>
      </c>
      <c r="G4" s="7" t="s">
        <v>67</v>
      </c>
      <c r="H4" s="32" t="str">
        <f t="shared" si="0"/>
        <v>2012-3-0</v>
      </c>
      <c r="J4" s="4">
        <v>3</v>
      </c>
      <c r="K4" s="34">
        <v>6.0000000000000001E-3</v>
      </c>
      <c r="L4" s="34"/>
      <c r="M4" s="34"/>
      <c r="N4" s="34">
        <v>5.0000000000000001E-3</v>
      </c>
      <c r="O4" s="34"/>
      <c r="P4" s="34"/>
      <c r="U4" s="4">
        <v>3</v>
      </c>
      <c r="V4" s="34">
        <v>8.0000000000000002E-3</v>
      </c>
      <c r="Y4" s="34">
        <v>4.000000000000001E-3</v>
      </c>
    </row>
    <row r="5" spans="1:27">
      <c r="A5" s="4">
        <v>2012</v>
      </c>
      <c r="B5" s="4">
        <v>0</v>
      </c>
      <c r="C5" s="4">
        <v>4</v>
      </c>
      <c r="D5" s="34">
        <v>1.0999999999999999E-2</v>
      </c>
      <c r="E5" s="34">
        <v>4.0000000000000001E-3</v>
      </c>
      <c r="F5" s="34">
        <v>1.7999999999999999E-2</v>
      </c>
      <c r="G5" s="7" t="s">
        <v>67</v>
      </c>
      <c r="H5" s="32" t="str">
        <f t="shared" si="0"/>
        <v>2012-4-0</v>
      </c>
      <c r="J5" s="4">
        <v>4</v>
      </c>
      <c r="K5" s="34">
        <v>8.9999999999999993E-3</v>
      </c>
      <c r="L5" s="34">
        <v>0.01</v>
      </c>
      <c r="M5" s="34">
        <v>4.0000000000000001E-3</v>
      </c>
      <c r="N5" s="34">
        <v>1.0999999999999999E-2</v>
      </c>
      <c r="O5" s="34">
        <v>3.5000000000000003E-2</v>
      </c>
      <c r="P5" s="34">
        <v>0.03</v>
      </c>
      <c r="T5" s="32"/>
      <c r="U5" s="4">
        <v>4</v>
      </c>
      <c r="V5" s="34">
        <v>8.9999999999999993E-3</v>
      </c>
      <c r="Y5" s="34">
        <v>1.0999999999999999E-2</v>
      </c>
    </row>
    <row r="6" spans="1:27">
      <c r="A6" s="4">
        <v>2012</v>
      </c>
      <c r="B6" s="4">
        <v>0</v>
      </c>
      <c r="C6" s="4">
        <v>5</v>
      </c>
      <c r="D6" s="34">
        <v>4.5999999999999999E-2</v>
      </c>
      <c r="E6" s="34">
        <v>3.2000000000000001E-2</v>
      </c>
      <c r="F6" s="34">
        <v>5.8999999999999997E-2</v>
      </c>
      <c r="G6" s="7" t="s">
        <v>67</v>
      </c>
      <c r="H6" s="32" t="str">
        <f t="shared" si="0"/>
        <v>2012-5-0</v>
      </c>
      <c r="J6" s="4">
        <v>5</v>
      </c>
      <c r="K6" s="34">
        <v>1.2999999999999999E-2</v>
      </c>
      <c r="L6" s="34">
        <v>1.9E-2</v>
      </c>
      <c r="M6" s="34">
        <v>2.4E-2</v>
      </c>
      <c r="N6" s="34">
        <v>4.5999999999999999E-2</v>
      </c>
      <c r="O6" s="34">
        <v>7.3999999999999996E-2</v>
      </c>
      <c r="P6" s="34">
        <v>0.09</v>
      </c>
      <c r="T6" s="32"/>
      <c r="U6" s="4">
        <v>5</v>
      </c>
      <c r="V6" s="34">
        <v>1.2999999999999999E-2</v>
      </c>
      <c r="W6" s="34">
        <v>0.01</v>
      </c>
      <c r="Y6" s="34">
        <v>4.5999999999999999E-2</v>
      </c>
      <c r="Z6" s="34">
        <v>3.5000000000000003E-2</v>
      </c>
    </row>
    <row r="7" spans="1:27">
      <c r="A7" s="4">
        <v>2012</v>
      </c>
      <c r="B7" s="4">
        <v>0</v>
      </c>
      <c r="C7" s="4">
        <v>6</v>
      </c>
      <c r="D7" s="34">
        <v>7.9000000000000001E-2</v>
      </c>
      <c r="E7" s="34">
        <v>6.0999999999999999E-2</v>
      </c>
      <c r="F7" s="34">
        <v>9.8000000000000004E-2</v>
      </c>
      <c r="G7" s="7" t="s">
        <v>67</v>
      </c>
      <c r="H7" s="32" t="str">
        <f t="shared" si="0"/>
        <v>2012-6-0</v>
      </c>
      <c r="J7" s="4">
        <v>6</v>
      </c>
      <c r="K7" s="34">
        <v>4.2999999999999997E-2</v>
      </c>
      <c r="L7" s="34">
        <v>7.2999999999999995E-2</v>
      </c>
      <c r="M7" s="34">
        <v>7.2999999999999995E-2</v>
      </c>
      <c r="N7" s="34">
        <v>7.9000000000000001E-2</v>
      </c>
      <c r="O7" s="34">
        <v>0.10199999999999999</v>
      </c>
      <c r="P7" s="34">
        <v>0.129</v>
      </c>
      <c r="U7" s="4">
        <v>6</v>
      </c>
      <c r="V7" s="34">
        <v>4.2999999999999997E-2</v>
      </c>
      <c r="W7" s="34">
        <v>1.9E-2</v>
      </c>
      <c r="X7" s="34">
        <v>4.0000000000000001E-3</v>
      </c>
      <c r="Y7" s="34">
        <v>7.9000000000000001E-2</v>
      </c>
      <c r="Z7" s="34">
        <v>7.3999999999999996E-2</v>
      </c>
      <c r="AA7" s="34">
        <v>0.03</v>
      </c>
    </row>
    <row r="8" spans="1:27">
      <c r="A8" s="4">
        <v>2012</v>
      </c>
      <c r="B8" s="4">
        <v>0</v>
      </c>
      <c r="C8" s="4">
        <v>7</v>
      </c>
      <c r="D8" s="34">
        <v>6.6000000000000003E-2</v>
      </c>
      <c r="E8" s="34">
        <v>4.7E-2</v>
      </c>
      <c r="F8" s="34">
        <v>8.5000000000000006E-2</v>
      </c>
      <c r="G8" s="7" t="s">
        <v>67</v>
      </c>
      <c r="H8" s="32" t="str">
        <f t="shared" si="0"/>
        <v>2012-7-0</v>
      </c>
      <c r="J8" s="4">
        <v>7</v>
      </c>
      <c r="K8" s="34">
        <v>6.6000000000000003E-2</v>
      </c>
      <c r="L8" s="34">
        <v>8.8999999999999996E-2</v>
      </c>
      <c r="M8" s="34">
        <v>6.6000000000000003E-2</v>
      </c>
      <c r="N8" s="34">
        <v>6.6000000000000003E-2</v>
      </c>
      <c r="O8" s="34">
        <v>0.13300000000000001</v>
      </c>
      <c r="P8" s="34">
        <v>0.11700000000000001</v>
      </c>
      <c r="U8" s="4">
        <v>7</v>
      </c>
      <c r="V8" s="34">
        <v>6.6000000000000003E-2</v>
      </c>
      <c r="W8" s="34">
        <v>7.2999999999999995E-2</v>
      </c>
      <c r="X8" s="34">
        <v>2.4E-2</v>
      </c>
      <c r="Y8" s="34">
        <v>6.6000000000000003E-2</v>
      </c>
      <c r="Z8" s="34">
        <v>0.10199999999999999</v>
      </c>
      <c r="AA8" s="34">
        <v>0.09</v>
      </c>
    </row>
    <row r="9" spans="1:27">
      <c r="A9" s="4">
        <v>2012</v>
      </c>
      <c r="B9" s="4">
        <v>0</v>
      </c>
      <c r="C9" s="4">
        <v>8</v>
      </c>
      <c r="D9" s="34">
        <v>0.123</v>
      </c>
      <c r="E9" s="34">
        <v>9.4E-2</v>
      </c>
      <c r="F9" s="34">
        <v>0.152</v>
      </c>
      <c r="G9" s="7" t="s">
        <v>67</v>
      </c>
      <c r="H9" s="32" t="str">
        <f t="shared" si="0"/>
        <v>2012-8-0</v>
      </c>
      <c r="J9" s="4">
        <v>8</v>
      </c>
      <c r="K9" s="34">
        <v>0.05</v>
      </c>
      <c r="L9" s="34">
        <v>9.2999999999999999E-2</v>
      </c>
      <c r="M9" s="34">
        <v>8.4000000000000005E-2</v>
      </c>
      <c r="N9" s="34">
        <v>0.123</v>
      </c>
      <c r="O9" s="34">
        <v>0.112</v>
      </c>
      <c r="P9" s="34">
        <v>0.11799999999999999</v>
      </c>
      <c r="U9" s="4">
        <v>8</v>
      </c>
      <c r="V9" s="34">
        <v>0.05</v>
      </c>
      <c r="W9" s="34">
        <v>8.8999999999999996E-2</v>
      </c>
      <c r="X9" s="34">
        <v>7.2999999999999995E-2</v>
      </c>
      <c r="Y9" s="34">
        <v>0.123</v>
      </c>
      <c r="Z9" s="34">
        <v>0.13300000000000001</v>
      </c>
      <c r="AA9" s="34">
        <v>0.129</v>
      </c>
    </row>
    <row r="10" spans="1:27">
      <c r="A10" s="4">
        <v>2012</v>
      </c>
      <c r="B10" s="4">
        <v>0</v>
      </c>
      <c r="C10" s="4">
        <v>9</v>
      </c>
      <c r="D10" s="34">
        <v>0.106</v>
      </c>
      <c r="E10" s="34">
        <v>7.3999999999999996E-2</v>
      </c>
      <c r="F10" s="34">
        <v>0.13700000000000001</v>
      </c>
      <c r="G10" s="7" t="s">
        <v>67</v>
      </c>
      <c r="H10" s="32" t="str">
        <f t="shared" si="0"/>
        <v>2012-9-0</v>
      </c>
      <c r="J10" s="4">
        <v>9</v>
      </c>
      <c r="K10" s="34">
        <v>8.1000000000000003E-2</v>
      </c>
      <c r="L10" s="34">
        <v>0.10199999999999999</v>
      </c>
      <c r="M10" s="34">
        <v>8.7999999999999995E-2</v>
      </c>
      <c r="N10" s="34">
        <v>0.106</v>
      </c>
      <c r="O10" s="34">
        <v>9.4E-2</v>
      </c>
      <c r="P10" s="34">
        <v>9.5000000000000001E-2</v>
      </c>
      <c r="U10" s="4">
        <v>9</v>
      </c>
      <c r="V10" s="34">
        <v>8.1000000000000003E-2</v>
      </c>
      <c r="W10" s="34">
        <v>9.2999999999999999E-2</v>
      </c>
      <c r="X10" s="34">
        <v>6.6000000000000003E-2</v>
      </c>
      <c r="Y10" s="34">
        <v>0.106</v>
      </c>
      <c r="Z10" s="34">
        <v>0.112</v>
      </c>
      <c r="AA10" s="34">
        <v>0.11700000000000001</v>
      </c>
    </row>
    <row r="11" spans="1:27">
      <c r="A11" s="4">
        <v>2012</v>
      </c>
      <c r="B11" s="4">
        <v>0</v>
      </c>
      <c r="C11" s="4">
        <v>10</v>
      </c>
      <c r="D11" s="34">
        <v>0.107</v>
      </c>
      <c r="E11" s="34">
        <v>7.2999999999999995E-2</v>
      </c>
      <c r="F11" s="34">
        <v>0.14099999999999999</v>
      </c>
      <c r="G11" s="7" t="s">
        <v>67</v>
      </c>
      <c r="H11" s="32" t="str">
        <f t="shared" si="0"/>
        <v>2012-10-0</v>
      </c>
      <c r="J11" s="4">
        <v>10</v>
      </c>
      <c r="K11" s="34">
        <v>8.8999999999999996E-2</v>
      </c>
      <c r="L11" s="34">
        <v>5.6000000000000001E-2</v>
      </c>
      <c r="M11" s="34">
        <v>5.1999999999999998E-2</v>
      </c>
      <c r="N11" s="34">
        <v>0.107</v>
      </c>
      <c r="O11" s="34">
        <v>8.7999999999999995E-2</v>
      </c>
      <c r="P11" s="34">
        <v>3.9E-2</v>
      </c>
      <c r="U11" s="4">
        <v>10</v>
      </c>
      <c r="V11" s="34">
        <v>8.8999999999999996E-2</v>
      </c>
      <c r="W11" s="34">
        <v>0.10199999999999999</v>
      </c>
      <c r="X11" s="34">
        <v>8.4000000000000005E-2</v>
      </c>
      <c r="Y11" s="34">
        <v>0.107</v>
      </c>
      <c r="Z11" s="34">
        <v>9.4E-2</v>
      </c>
      <c r="AA11" s="34">
        <v>0.11799999999999999</v>
      </c>
    </row>
    <row r="12" spans="1:27">
      <c r="A12" s="4">
        <v>2012</v>
      </c>
      <c r="B12" s="4">
        <v>0</v>
      </c>
      <c r="C12" s="4">
        <v>11</v>
      </c>
      <c r="D12" s="34">
        <v>0.10199999999999999</v>
      </c>
      <c r="E12" s="34">
        <v>7.0000000000000007E-2</v>
      </c>
      <c r="F12" s="34">
        <v>0.13400000000000001</v>
      </c>
      <c r="G12" s="7" t="s">
        <v>67</v>
      </c>
      <c r="H12" s="32" t="str">
        <f t="shared" si="0"/>
        <v>2012-11-0</v>
      </c>
      <c r="J12" s="4">
        <v>11</v>
      </c>
      <c r="K12" s="34">
        <v>6.7000000000000004E-2</v>
      </c>
      <c r="L12" s="34">
        <v>8.3000000000000004E-2</v>
      </c>
      <c r="M12" s="34">
        <v>5.7000000000000002E-2</v>
      </c>
      <c r="N12" s="34">
        <v>0.10199999999999999</v>
      </c>
      <c r="O12" s="34">
        <v>7.4999999999999997E-2</v>
      </c>
      <c r="P12" s="34"/>
      <c r="U12" s="4">
        <v>11</v>
      </c>
      <c r="V12" s="34">
        <v>6.7000000000000004E-2</v>
      </c>
      <c r="W12" s="34">
        <v>5.6000000000000001E-2</v>
      </c>
      <c r="X12" s="34">
        <v>8.7999999999999995E-2</v>
      </c>
      <c r="Y12" s="34">
        <v>0.10199999999999999</v>
      </c>
      <c r="Z12" s="34">
        <v>8.7999999999999995E-2</v>
      </c>
      <c r="AA12" s="34">
        <v>9.5000000000000001E-2</v>
      </c>
    </row>
    <row r="13" spans="1:27">
      <c r="A13" s="4">
        <v>2012</v>
      </c>
      <c r="B13" s="4">
        <v>0</v>
      </c>
      <c r="C13" s="4">
        <v>12</v>
      </c>
      <c r="D13" s="34">
        <v>5.0999999999999997E-2</v>
      </c>
      <c r="E13" s="34">
        <v>2.1000000000000001E-2</v>
      </c>
      <c r="F13" s="34">
        <v>8.1000000000000003E-2</v>
      </c>
      <c r="G13" s="7" t="s">
        <v>67</v>
      </c>
      <c r="H13" s="32" t="str">
        <f t="shared" si="0"/>
        <v>2012-12-0</v>
      </c>
      <c r="J13" s="4">
        <v>12</v>
      </c>
      <c r="K13" s="34">
        <v>3.6999999999999998E-2</v>
      </c>
      <c r="L13" s="34">
        <v>2.3E-2</v>
      </c>
      <c r="M13" s="34"/>
      <c r="N13" s="34">
        <v>5.0999999999999997E-2</v>
      </c>
      <c r="O13" s="34">
        <v>4.7E-2</v>
      </c>
      <c r="P13" s="34"/>
      <c r="U13" s="4">
        <v>12</v>
      </c>
      <c r="V13" s="34">
        <v>3.6999999999999998E-2</v>
      </c>
      <c r="W13" s="34">
        <v>8.3000000000000004E-2</v>
      </c>
      <c r="X13" s="34">
        <v>5.1999999999999998E-2</v>
      </c>
      <c r="Y13" s="34">
        <v>5.0999999999999997E-2</v>
      </c>
      <c r="Z13" s="34">
        <v>7.4999999999999997E-2</v>
      </c>
      <c r="AA13" s="34">
        <v>3.9E-2</v>
      </c>
    </row>
    <row r="14" spans="1:27">
      <c r="A14" s="4">
        <v>2012</v>
      </c>
      <c r="B14" s="4">
        <v>1</v>
      </c>
      <c r="C14" s="4">
        <v>1</v>
      </c>
      <c r="D14" s="34">
        <v>8.9999999999999993E-3</v>
      </c>
      <c r="E14" s="34">
        <v>0</v>
      </c>
      <c r="F14" s="34">
        <v>1.7999999999999999E-2</v>
      </c>
      <c r="G14" s="7" t="s">
        <v>67</v>
      </c>
      <c r="H14" s="32" t="str">
        <f t="shared" si="0"/>
        <v>2012-1-1</v>
      </c>
      <c r="K14"/>
      <c r="N14"/>
      <c r="U14" s="4">
        <v>13</v>
      </c>
      <c r="V14"/>
      <c r="W14" s="34">
        <v>2.3E-2</v>
      </c>
      <c r="X14" s="34">
        <v>5.7000000000000002E-2</v>
      </c>
      <c r="Y14"/>
      <c r="Z14" s="34">
        <v>4.7E-2</v>
      </c>
    </row>
    <row r="15" spans="1:27">
      <c r="A15" s="4">
        <v>2012</v>
      </c>
      <c r="B15" s="4">
        <v>1</v>
      </c>
      <c r="C15" s="4">
        <v>2</v>
      </c>
      <c r="D15" s="34">
        <v>6.0000000000000001E-3</v>
      </c>
      <c r="E15" s="34">
        <v>0</v>
      </c>
      <c r="F15" s="34">
        <v>1.2E-2</v>
      </c>
      <c r="G15" s="7" t="s">
        <v>67</v>
      </c>
      <c r="H15" s="32" t="str">
        <f t="shared" si="0"/>
        <v>2012-2-1</v>
      </c>
      <c r="K15"/>
      <c r="N15"/>
      <c r="V15"/>
      <c r="Y15"/>
    </row>
    <row r="16" spans="1:27">
      <c r="A16" s="4">
        <v>2012</v>
      </c>
      <c r="B16" s="4">
        <v>1</v>
      </c>
      <c r="C16" s="4">
        <v>3</v>
      </c>
      <c r="D16" s="34">
        <v>6.0000000000000001E-3</v>
      </c>
      <c r="E16" s="34">
        <v>0</v>
      </c>
      <c r="F16" s="34">
        <v>1.2E-2</v>
      </c>
      <c r="G16" s="7" t="s">
        <v>67</v>
      </c>
      <c r="H16" s="32" t="str">
        <f t="shared" si="0"/>
        <v>2012-3-1</v>
      </c>
      <c r="K16"/>
      <c r="N16"/>
      <c r="V16"/>
      <c r="Y16"/>
    </row>
    <row r="17" spans="1:25">
      <c r="A17" s="4">
        <v>2012</v>
      </c>
      <c r="B17" s="4">
        <v>1</v>
      </c>
      <c r="C17" s="4">
        <v>4</v>
      </c>
      <c r="D17" s="34">
        <v>8.9999999999999993E-3</v>
      </c>
      <c r="E17" s="34">
        <v>1E-3</v>
      </c>
      <c r="F17" s="34">
        <v>1.7999999999999999E-2</v>
      </c>
      <c r="G17" s="7" t="s">
        <v>67</v>
      </c>
      <c r="H17" s="32" t="str">
        <f t="shared" si="0"/>
        <v>2012-4-1</v>
      </c>
      <c r="K17"/>
      <c r="N17"/>
      <c r="V17"/>
      <c r="Y17"/>
    </row>
    <row r="18" spans="1:25">
      <c r="A18" s="4">
        <v>2012</v>
      </c>
      <c r="B18" s="4">
        <v>1</v>
      </c>
      <c r="C18" s="4">
        <v>5</v>
      </c>
      <c r="D18" s="34">
        <v>1.2999999999999999E-2</v>
      </c>
      <c r="E18" s="34">
        <v>3.0000000000000001E-3</v>
      </c>
      <c r="F18" s="34">
        <v>2.4E-2</v>
      </c>
      <c r="G18" s="7" t="s">
        <v>67</v>
      </c>
      <c r="H18" s="32" t="str">
        <f t="shared" si="0"/>
        <v>2012-5-1</v>
      </c>
      <c r="K18"/>
      <c r="N18"/>
      <c r="V18"/>
      <c r="Y18"/>
    </row>
    <row r="19" spans="1:25">
      <c r="A19" s="4">
        <v>2012</v>
      </c>
      <c r="B19" s="4">
        <v>1</v>
      </c>
      <c r="C19" s="4">
        <v>6</v>
      </c>
      <c r="D19" s="34">
        <v>4.2999999999999997E-2</v>
      </c>
      <c r="E19" s="34">
        <v>2.1000000000000001E-2</v>
      </c>
      <c r="F19" s="34">
        <v>6.5000000000000002E-2</v>
      </c>
      <c r="G19" s="7" t="s">
        <v>67</v>
      </c>
      <c r="H19" s="32" t="str">
        <f t="shared" si="0"/>
        <v>2012-6-1</v>
      </c>
      <c r="K19"/>
      <c r="N19"/>
      <c r="V19"/>
      <c r="Y19"/>
    </row>
    <row r="20" spans="1:25">
      <c r="A20" s="4">
        <v>2012</v>
      </c>
      <c r="B20" s="4">
        <v>1</v>
      </c>
      <c r="C20" s="4">
        <v>7</v>
      </c>
      <c r="D20" s="34">
        <v>6.6000000000000003E-2</v>
      </c>
      <c r="E20" s="34">
        <v>4.3999999999999997E-2</v>
      </c>
      <c r="F20" s="34">
        <v>8.7999999999999995E-2</v>
      </c>
      <c r="G20" s="7" t="s">
        <v>67</v>
      </c>
      <c r="H20" s="32" t="str">
        <f t="shared" si="0"/>
        <v>2012-7-1</v>
      </c>
      <c r="K20"/>
      <c r="N20"/>
      <c r="V20"/>
      <c r="Y20"/>
    </row>
    <row r="21" spans="1:25">
      <c r="A21" s="4">
        <v>2012</v>
      </c>
      <c r="B21" s="4">
        <v>1</v>
      </c>
      <c r="C21" s="4">
        <v>8</v>
      </c>
      <c r="D21" s="34">
        <v>0.05</v>
      </c>
      <c r="E21" s="34">
        <v>0.03</v>
      </c>
      <c r="F21" s="34">
        <v>7.0999999999999994E-2</v>
      </c>
      <c r="G21" s="7" t="s">
        <v>67</v>
      </c>
      <c r="H21" s="32" t="str">
        <f t="shared" si="0"/>
        <v>2012-8-1</v>
      </c>
      <c r="K21"/>
      <c r="N21"/>
      <c r="V21"/>
      <c r="Y21"/>
    </row>
    <row r="22" spans="1:25">
      <c r="A22" s="4">
        <v>2012</v>
      </c>
      <c r="B22" s="4">
        <v>1</v>
      </c>
      <c r="C22" s="4">
        <v>9</v>
      </c>
      <c r="D22" s="34">
        <v>8.1000000000000003E-2</v>
      </c>
      <c r="E22" s="34">
        <v>4.8000000000000001E-2</v>
      </c>
      <c r="F22" s="34">
        <v>0.114</v>
      </c>
      <c r="G22" s="7" t="s">
        <v>67</v>
      </c>
      <c r="H22" s="32" t="str">
        <f t="shared" si="0"/>
        <v>2012-9-1</v>
      </c>
      <c r="K22"/>
      <c r="N22"/>
      <c r="V22"/>
      <c r="Y22"/>
    </row>
    <row r="23" spans="1:25">
      <c r="A23" s="4">
        <v>2012</v>
      </c>
      <c r="B23" s="4">
        <v>1</v>
      </c>
      <c r="C23" s="4">
        <v>10</v>
      </c>
      <c r="D23" s="34">
        <v>8.8999999999999996E-2</v>
      </c>
      <c r="E23" s="34">
        <v>4.8000000000000001E-2</v>
      </c>
      <c r="F23" s="34">
        <v>0.129</v>
      </c>
      <c r="G23" s="7" t="s">
        <v>67</v>
      </c>
      <c r="H23" s="32" t="str">
        <f t="shared" si="0"/>
        <v>2012-10-1</v>
      </c>
      <c r="K23"/>
      <c r="N23"/>
      <c r="V23"/>
      <c r="Y23"/>
    </row>
    <row r="24" spans="1:25">
      <c r="A24" s="4">
        <v>2012</v>
      </c>
      <c r="B24" s="4">
        <v>1</v>
      </c>
      <c r="C24" s="4">
        <v>11</v>
      </c>
      <c r="D24" s="34">
        <v>6.7000000000000004E-2</v>
      </c>
      <c r="E24" s="34">
        <v>3.9E-2</v>
      </c>
      <c r="F24" s="34">
        <v>9.4E-2</v>
      </c>
      <c r="G24" s="7" t="s">
        <v>67</v>
      </c>
      <c r="H24" s="32" t="str">
        <f t="shared" si="0"/>
        <v>2012-11-1</v>
      </c>
      <c r="K24"/>
      <c r="N24"/>
      <c r="V24"/>
      <c r="Y24"/>
    </row>
    <row r="25" spans="1:25">
      <c r="A25" s="4">
        <v>2012</v>
      </c>
      <c r="B25" s="4">
        <v>1</v>
      </c>
      <c r="C25" s="4">
        <v>12</v>
      </c>
      <c r="D25" s="34">
        <v>3.6999999999999998E-2</v>
      </c>
      <c r="E25" s="34">
        <v>0.01</v>
      </c>
      <c r="F25" s="34">
        <v>6.5000000000000002E-2</v>
      </c>
      <c r="G25" s="7" t="s">
        <v>67</v>
      </c>
      <c r="H25" s="32" t="str">
        <f t="shared" si="0"/>
        <v>2012-12-1</v>
      </c>
      <c r="K25"/>
      <c r="N25"/>
      <c r="V25"/>
      <c r="Y25"/>
    </row>
    <row r="26" spans="1:25">
      <c r="A26" s="4">
        <v>2007</v>
      </c>
      <c r="B26" s="4">
        <v>0</v>
      </c>
      <c r="C26" s="4">
        <v>1</v>
      </c>
      <c r="D26" s="37"/>
      <c r="E26" s="37"/>
      <c r="F26" s="37"/>
      <c r="G26" s="7"/>
      <c r="H26" s="32" t="str">
        <f t="shared" si="0"/>
        <v>2007-1-0</v>
      </c>
      <c r="I26" s="32"/>
      <c r="T26" s="32"/>
    </row>
    <row r="27" spans="1:25">
      <c r="A27" s="4">
        <v>2007</v>
      </c>
      <c r="B27" s="4">
        <v>0</v>
      </c>
      <c r="C27" s="4">
        <v>2</v>
      </c>
      <c r="D27" s="37"/>
      <c r="E27" s="37"/>
      <c r="F27" s="37"/>
      <c r="G27" s="7"/>
      <c r="H27" s="32" t="str">
        <f t="shared" si="0"/>
        <v>2007-2-0</v>
      </c>
    </row>
    <row r="28" spans="1:25">
      <c r="A28" s="4">
        <v>2007</v>
      </c>
      <c r="B28" s="4">
        <v>0</v>
      </c>
      <c r="C28" s="4">
        <v>3</v>
      </c>
      <c r="D28" s="37"/>
      <c r="E28" s="37"/>
      <c r="F28" s="37"/>
      <c r="G28" s="7"/>
      <c r="H28" s="32" t="str">
        <f t="shared" si="0"/>
        <v>2007-3-0</v>
      </c>
    </row>
    <row r="29" spans="1:25">
      <c r="A29" s="4">
        <v>2007</v>
      </c>
      <c r="B29" s="4">
        <v>0</v>
      </c>
      <c r="C29" s="4">
        <v>4</v>
      </c>
      <c r="D29" s="34">
        <v>3.5000000000000003E-2</v>
      </c>
      <c r="E29" s="34">
        <v>2.3E-2</v>
      </c>
      <c r="F29" s="34">
        <v>4.8000000000000001E-2</v>
      </c>
      <c r="G29" s="7" t="s">
        <v>237</v>
      </c>
      <c r="H29" s="32" t="str">
        <f t="shared" si="0"/>
        <v>2007-4-0</v>
      </c>
    </row>
    <row r="30" spans="1:25">
      <c r="A30" s="4">
        <v>2007</v>
      </c>
      <c r="B30" s="4">
        <v>0</v>
      </c>
      <c r="C30" s="4">
        <v>5</v>
      </c>
      <c r="D30" s="34">
        <v>7.4999999999999997E-2</v>
      </c>
      <c r="E30" s="34">
        <v>0.06</v>
      </c>
      <c r="F30" s="34">
        <v>0.09</v>
      </c>
      <c r="G30" s="7" t="s">
        <v>237</v>
      </c>
      <c r="H30" s="32" t="str">
        <f t="shared" si="0"/>
        <v>2007-5-0</v>
      </c>
    </row>
    <row r="31" spans="1:25">
      <c r="A31" s="4">
        <v>2007</v>
      </c>
      <c r="B31" s="4">
        <v>0</v>
      </c>
      <c r="C31" s="4">
        <v>6</v>
      </c>
      <c r="D31" s="34">
        <v>0.104</v>
      </c>
      <c r="E31" s="34">
        <v>8.3000000000000004E-2</v>
      </c>
      <c r="F31" s="34">
        <v>0.124</v>
      </c>
      <c r="G31" s="7" t="s">
        <v>237</v>
      </c>
      <c r="H31" s="32" t="str">
        <f t="shared" si="0"/>
        <v>2007-6-0</v>
      </c>
    </row>
    <row r="32" spans="1:25">
      <c r="A32" s="4">
        <v>2007</v>
      </c>
      <c r="B32" s="4">
        <v>0</v>
      </c>
      <c r="C32" s="4">
        <v>7</v>
      </c>
      <c r="D32" s="34">
        <v>0.13700000000000001</v>
      </c>
      <c r="E32" s="34">
        <v>0.112</v>
      </c>
      <c r="F32" s="34">
        <v>0.161</v>
      </c>
      <c r="G32" s="7" t="s">
        <v>237</v>
      </c>
      <c r="H32" s="32" t="str">
        <f t="shared" si="0"/>
        <v>2007-7-0</v>
      </c>
    </row>
    <row r="33" spans="1:8">
      <c r="A33" s="4">
        <v>2007</v>
      </c>
      <c r="B33" s="4">
        <v>0</v>
      </c>
      <c r="C33" s="4">
        <v>8</v>
      </c>
      <c r="D33" s="34">
        <v>0.114</v>
      </c>
      <c r="E33" s="34">
        <v>0.09</v>
      </c>
      <c r="F33" s="34">
        <v>0.13800000000000001</v>
      </c>
      <c r="G33" s="7" t="s">
        <v>237</v>
      </c>
      <c r="H33" s="32" t="str">
        <f t="shared" si="0"/>
        <v>2007-8-0</v>
      </c>
    </row>
    <row r="34" spans="1:8">
      <c r="A34" s="4">
        <v>2007</v>
      </c>
      <c r="B34" s="4">
        <v>0</v>
      </c>
      <c r="C34" s="4">
        <v>9</v>
      </c>
      <c r="D34" s="34">
        <v>9.5000000000000001E-2</v>
      </c>
      <c r="E34" s="34">
        <v>6.9000000000000006E-2</v>
      </c>
      <c r="F34" s="34">
        <v>0.122</v>
      </c>
      <c r="G34" s="7" t="s">
        <v>237</v>
      </c>
      <c r="H34" s="32" t="str">
        <f t="shared" si="0"/>
        <v>2007-9-0</v>
      </c>
    </row>
    <row r="35" spans="1:8">
      <c r="A35" s="4">
        <v>2007</v>
      </c>
      <c r="B35" s="4">
        <v>0</v>
      </c>
      <c r="C35" s="4">
        <v>10</v>
      </c>
      <c r="D35" s="34">
        <v>0.09</v>
      </c>
      <c r="E35" s="34">
        <v>6.4000000000000001E-2</v>
      </c>
      <c r="F35" s="34">
        <v>0.115</v>
      </c>
      <c r="G35" s="7" t="s">
        <v>237</v>
      </c>
      <c r="H35" s="32" t="str">
        <f t="shared" si="0"/>
        <v>2007-10-0</v>
      </c>
    </row>
    <row r="36" spans="1:8">
      <c r="A36" s="4">
        <v>2007</v>
      </c>
      <c r="B36" s="4">
        <v>0</v>
      </c>
      <c r="C36" s="4">
        <v>11</v>
      </c>
      <c r="D36" s="34">
        <v>7.6999999999999999E-2</v>
      </c>
      <c r="E36" s="34">
        <v>5.1999999999999998E-2</v>
      </c>
      <c r="F36" s="34">
        <v>0.10199999999999999</v>
      </c>
      <c r="G36" s="7" t="s">
        <v>237</v>
      </c>
      <c r="H36" s="32" t="str">
        <f t="shared" si="0"/>
        <v>2007-11-0</v>
      </c>
    </row>
    <row r="37" spans="1:8">
      <c r="A37" s="4">
        <v>2007</v>
      </c>
      <c r="B37" s="4">
        <v>0</v>
      </c>
      <c r="C37" s="4">
        <v>12</v>
      </c>
      <c r="D37" s="34">
        <v>4.8000000000000001E-2</v>
      </c>
      <c r="E37" s="34">
        <v>2.3E-2</v>
      </c>
      <c r="F37" s="34">
        <v>7.1999999999999995E-2</v>
      </c>
      <c r="G37" s="7" t="s">
        <v>237</v>
      </c>
      <c r="H37" s="32" t="str">
        <f t="shared" si="0"/>
        <v>2007-12-0</v>
      </c>
    </row>
    <row r="38" spans="1:8">
      <c r="A38" s="4">
        <v>2007</v>
      </c>
      <c r="B38" s="4">
        <v>1</v>
      </c>
      <c r="C38" s="4">
        <v>1</v>
      </c>
      <c r="D38" s="37"/>
      <c r="E38" s="37"/>
      <c r="F38" s="37"/>
      <c r="G38" s="7"/>
      <c r="H38" s="32" t="str">
        <f t="shared" si="0"/>
        <v>2007-1-1</v>
      </c>
    </row>
    <row r="39" spans="1:8">
      <c r="A39" s="4">
        <v>2007</v>
      </c>
      <c r="B39" s="4">
        <v>1</v>
      </c>
      <c r="C39" s="4">
        <v>2</v>
      </c>
      <c r="D39" s="37"/>
      <c r="E39" s="37"/>
      <c r="F39" s="37"/>
      <c r="G39" s="7"/>
      <c r="H39" s="32" t="str">
        <f t="shared" si="0"/>
        <v>2007-2-1</v>
      </c>
    </row>
    <row r="40" spans="1:8">
      <c r="A40" s="4">
        <v>2007</v>
      </c>
      <c r="B40" s="4">
        <v>1</v>
      </c>
      <c r="C40" s="4">
        <v>3</v>
      </c>
      <c r="D40" s="37"/>
      <c r="E40" s="37"/>
      <c r="F40" s="37"/>
      <c r="G40" s="7"/>
      <c r="H40" s="32" t="str">
        <f t="shared" si="0"/>
        <v>2007-3-1</v>
      </c>
    </row>
    <row r="41" spans="1:8">
      <c r="A41" s="4">
        <v>2007</v>
      </c>
      <c r="B41" s="4">
        <v>1</v>
      </c>
      <c r="C41" s="4">
        <v>4</v>
      </c>
      <c r="D41" s="34">
        <v>0.01</v>
      </c>
      <c r="E41" s="34">
        <v>4.0000000000000001E-3</v>
      </c>
      <c r="F41" s="34">
        <v>1.6E-2</v>
      </c>
      <c r="G41" s="7" t="s">
        <v>237</v>
      </c>
      <c r="H41" s="32" t="str">
        <f t="shared" si="0"/>
        <v>2007-4-1</v>
      </c>
    </row>
    <row r="42" spans="1:8">
      <c r="A42" s="4">
        <v>2007</v>
      </c>
      <c r="B42" s="4">
        <v>1</v>
      </c>
      <c r="C42" s="4">
        <v>5</v>
      </c>
      <c r="D42" s="34">
        <v>1.9E-2</v>
      </c>
      <c r="E42" s="34">
        <v>0.01</v>
      </c>
      <c r="F42" s="34">
        <v>2.8000000000000001E-2</v>
      </c>
      <c r="G42" s="7" t="s">
        <v>237</v>
      </c>
      <c r="H42" s="32" t="str">
        <f t="shared" si="0"/>
        <v>2007-5-1</v>
      </c>
    </row>
    <row r="43" spans="1:8">
      <c r="A43" s="4">
        <v>2007</v>
      </c>
      <c r="B43" s="4">
        <v>1</v>
      </c>
      <c r="C43" s="4">
        <v>6</v>
      </c>
      <c r="D43" s="34">
        <v>7.3999999999999996E-2</v>
      </c>
      <c r="E43" s="34">
        <v>5.3999999999999999E-2</v>
      </c>
      <c r="F43" s="34">
        <v>9.4E-2</v>
      </c>
      <c r="G43" s="7" t="s">
        <v>237</v>
      </c>
      <c r="H43" s="32" t="str">
        <f t="shared" si="0"/>
        <v>2007-6-1</v>
      </c>
    </row>
    <row r="44" spans="1:8">
      <c r="A44" s="4">
        <v>2007</v>
      </c>
      <c r="B44" s="4">
        <v>1</v>
      </c>
      <c r="C44" s="4">
        <v>7</v>
      </c>
      <c r="D44" s="34">
        <v>9.0999999999999998E-2</v>
      </c>
      <c r="E44" s="34">
        <v>6.7000000000000004E-2</v>
      </c>
      <c r="F44" s="34">
        <v>0.11600000000000001</v>
      </c>
      <c r="G44" s="7" t="s">
        <v>237</v>
      </c>
      <c r="H44" s="32" t="str">
        <f t="shared" si="0"/>
        <v>2007-7-1</v>
      </c>
    </row>
    <row r="45" spans="1:8">
      <c r="A45" s="4">
        <v>2007</v>
      </c>
      <c r="B45" s="4">
        <v>1</v>
      </c>
      <c r="C45" s="4">
        <v>8</v>
      </c>
      <c r="D45" s="34">
        <v>9.5000000000000001E-2</v>
      </c>
      <c r="E45" s="34">
        <v>6.8000000000000005E-2</v>
      </c>
      <c r="F45" s="34">
        <v>0.122</v>
      </c>
      <c r="G45" s="7" t="s">
        <v>237</v>
      </c>
      <c r="H45" s="32" t="str">
        <f t="shared" si="0"/>
        <v>2007-8-1</v>
      </c>
    </row>
    <row r="46" spans="1:8">
      <c r="A46" s="4">
        <v>2007</v>
      </c>
      <c r="B46" s="4">
        <v>1</v>
      </c>
      <c r="C46" s="4">
        <v>9</v>
      </c>
      <c r="D46" s="34">
        <v>0.10299999999999999</v>
      </c>
      <c r="E46" s="34">
        <v>7.2999999999999995E-2</v>
      </c>
      <c r="F46" s="34">
        <v>0.13400000000000001</v>
      </c>
      <c r="G46" s="7" t="s">
        <v>237</v>
      </c>
      <c r="H46" s="32" t="str">
        <f t="shared" si="0"/>
        <v>2007-9-1</v>
      </c>
    </row>
    <row r="47" spans="1:8">
      <c r="A47" s="4">
        <v>2007</v>
      </c>
      <c r="B47" s="4">
        <v>1</v>
      </c>
      <c r="C47" s="4">
        <v>10</v>
      </c>
      <c r="D47" s="34">
        <v>5.6000000000000001E-2</v>
      </c>
      <c r="E47" s="34">
        <v>3.6999999999999998E-2</v>
      </c>
      <c r="F47" s="34">
        <v>7.4999999999999997E-2</v>
      </c>
      <c r="G47" s="7" t="s">
        <v>237</v>
      </c>
      <c r="H47" s="32" t="str">
        <f t="shared" si="0"/>
        <v>2007-10-1</v>
      </c>
    </row>
    <row r="48" spans="1:8">
      <c r="A48" s="4">
        <v>2007</v>
      </c>
      <c r="B48" s="4">
        <v>1</v>
      </c>
      <c r="C48" s="4">
        <v>11</v>
      </c>
      <c r="D48" s="34">
        <v>8.5999999999999993E-2</v>
      </c>
      <c r="E48" s="34">
        <v>5.3999999999999999E-2</v>
      </c>
      <c r="F48" s="34">
        <v>0.11899999999999999</v>
      </c>
      <c r="G48" s="7" t="s">
        <v>237</v>
      </c>
      <c r="H48" s="32" t="str">
        <f t="shared" si="0"/>
        <v>2007-11-1</v>
      </c>
    </row>
    <row r="49" spans="1:8">
      <c r="A49" s="4">
        <v>2007</v>
      </c>
      <c r="B49" s="4">
        <v>1</v>
      </c>
      <c r="C49" s="4">
        <v>12</v>
      </c>
      <c r="D49" s="34">
        <v>2.4E-2</v>
      </c>
      <c r="E49" s="34">
        <v>8.0000000000000002E-3</v>
      </c>
      <c r="F49" s="34">
        <v>3.9E-2</v>
      </c>
      <c r="G49" s="7" t="s">
        <v>237</v>
      </c>
      <c r="H49" s="32" t="str">
        <f t="shared" si="0"/>
        <v>2007-12-1</v>
      </c>
    </row>
    <row r="50" spans="1:8">
      <c r="A50" s="4">
        <v>2003</v>
      </c>
      <c r="B50" s="4">
        <v>0</v>
      </c>
      <c r="C50" s="4">
        <v>1</v>
      </c>
      <c r="D50" s="37"/>
      <c r="E50" s="37"/>
      <c r="F50" s="37"/>
      <c r="G50" s="7"/>
      <c r="H50" s="32" t="str">
        <f t="shared" si="0"/>
        <v>2003-1-0</v>
      </c>
    </row>
    <row r="51" spans="1:8">
      <c r="A51" s="4">
        <v>2003</v>
      </c>
      <c r="B51" s="4">
        <v>0</v>
      </c>
      <c r="C51" s="4">
        <v>2</v>
      </c>
      <c r="D51" s="37"/>
      <c r="E51" s="37"/>
      <c r="F51" s="37"/>
      <c r="G51" s="7"/>
      <c r="H51" s="32" t="str">
        <f t="shared" si="0"/>
        <v>2003-2-0</v>
      </c>
    </row>
    <row r="52" spans="1:8">
      <c r="A52" s="4">
        <v>2003</v>
      </c>
      <c r="B52" s="4">
        <v>0</v>
      </c>
      <c r="C52" s="4">
        <v>3</v>
      </c>
      <c r="D52" s="37"/>
      <c r="E52" s="37"/>
      <c r="F52" s="37"/>
      <c r="G52" s="7"/>
      <c r="H52" s="32" t="str">
        <f t="shared" si="0"/>
        <v>2003-3-0</v>
      </c>
    </row>
    <row r="53" spans="1:8">
      <c r="A53" s="4">
        <v>2003</v>
      </c>
      <c r="B53" s="4">
        <v>0</v>
      </c>
      <c r="C53" s="4">
        <v>4</v>
      </c>
      <c r="D53" s="34">
        <v>0.03</v>
      </c>
      <c r="E53" s="34">
        <v>1.7000000000000001E-2</v>
      </c>
      <c r="F53" s="34">
        <v>4.2999999999999997E-2</v>
      </c>
      <c r="G53" s="7" t="s">
        <v>238</v>
      </c>
      <c r="H53" s="32" t="str">
        <f t="shared" si="0"/>
        <v>2003-4-0</v>
      </c>
    </row>
    <row r="54" spans="1:8">
      <c r="A54" s="4">
        <v>2003</v>
      </c>
      <c r="B54" s="4">
        <v>0</v>
      </c>
      <c r="C54" s="4">
        <v>5</v>
      </c>
      <c r="D54" s="34">
        <v>9.1999999999999998E-2</v>
      </c>
      <c r="E54" s="34">
        <v>6.6000000000000003E-2</v>
      </c>
      <c r="F54" s="34">
        <v>0.11700000000000001</v>
      </c>
      <c r="G54" s="7" t="s">
        <v>238</v>
      </c>
      <c r="H54" s="32" t="str">
        <f t="shared" si="0"/>
        <v>2003-5-0</v>
      </c>
    </row>
    <row r="55" spans="1:8">
      <c r="A55" s="4">
        <v>2003</v>
      </c>
      <c r="B55" s="4">
        <v>0</v>
      </c>
      <c r="C55" s="4">
        <v>6</v>
      </c>
      <c r="D55" s="34">
        <v>0.13100000000000001</v>
      </c>
      <c r="E55" s="34">
        <v>9.8000000000000004E-2</v>
      </c>
      <c r="F55" s="34">
        <v>0.16500000000000001</v>
      </c>
      <c r="G55" s="7" t="s">
        <v>238</v>
      </c>
      <c r="H55" s="32" t="str">
        <f t="shared" si="0"/>
        <v>2003-6-0</v>
      </c>
    </row>
    <row r="56" spans="1:8">
      <c r="A56" s="4">
        <v>2003</v>
      </c>
      <c r="B56" s="4">
        <v>0</v>
      </c>
      <c r="C56" s="4">
        <v>7</v>
      </c>
      <c r="D56" s="34">
        <v>0.12</v>
      </c>
      <c r="E56" s="34">
        <v>8.4000000000000005E-2</v>
      </c>
      <c r="F56" s="34">
        <v>0.156</v>
      </c>
      <c r="G56" s="7" t="s">
        <v>238</v>
      </c>
      <c r="H56" s="32" t="str">
        <f t="shared" si="0"/>
        <v>2003-7-0</v>
      </c>
    </row>
    <row r="57" spans="1:8">
      <c r="A57" s="4">
        <v>2003</v>
      </c>
      <c r="B57" s="4">
        <v>0</v>
      </c>
      <c r="C57" s="4">
        <v>8</v>
      </c>
      <c r="D57" s="34">
        <v>0.12</v>
      </c>
      <c r="E57" s="34">
        <v>8.4000000000000005E-2</v>
      </c>
      <c r="F57" s="34">
        <v>0.156</v>
      </c>
      <c r="G57" s="7" t="s">
        <v>238</v>
      </c>
      <c r="H57" s="32" t="str">
        <f t="shared" si="0"/>
        <v>2003-8-0</v>
      </c>
    </row>
    <row r="58" spans="1:8">
      <c r="A58" s="4">
        <v>2003</v>
      </c>
      <c r="B58" s="4">
        <v>0</v>
      </c>
      <c r="C58" s="4">
        <v>9</v>
      </c>
      <c r="D58" s="34">
        <v>9.9000000000000005E-2</v>
      </c>
      <c r="E58" s="34">
        <v>5.6000000000000001E-2</v>
      </c>
      <c r="F58" s="34">
        <v>0.14199999999999999</v>
      </c>
      <c r="G58" s="7" t="s">
        <v>238</v>
      </c>
      <c r="H58" s="32" t="str">
        <f t="shared" si="0"/>
        <v>2003-9-0</v>
      </c>
    </row>
    <row r="59" spans="1:8">
      <c r="A59" s="4">
        <v>2003</v>
      </c>
      <c r="B59" s="4">
        <v>0</v>
      </c>
      <c r="C59" s="4">
        <v>10</v>
      </c>
      <c r="D59" s="34">
        <v>3.9E-2</v>
      </c>
      <c r="E59" s="34">
        <v>0.01</v>
      </c>
      <c r="F59" s="34">
        <v>6.8000000000000005E-2</v>
      </c>
      <c r="G59" s="7" t="s">
        <v>238</v>
      </c>
      <c r="H59" s="32" t="str">
        <f t="shared" si="0"/>
        <v>2003-10-0</v>
      </c>
    </row>
    <row r="60" spans="1:8">
      <c r="A60" s="4">
        <v>2003</v>
      </c>
      <c r="B60" s="4">
        <v>0</v>
      </c>
      <c r="C60" s="4">
        <v>11</v>
      </c>
      <c r="D60" s="37"/>
      <c r="E60" s="37"/>
      <c r="F60" s="37"/>
      <c r="G60" s="7"/>
      <c r="H60" s="32" t="str">
        <f t="shared" si="0"/>
        <v>2003-11-0</v>
      </c>
    </row>
    <row r="61" spans="1:8">
      <c r="A61" s="4">
        <v>2003</v>
      </c>
      <c r="B61" s="4">
        <v>0</v>
      </c>
      <c r="C61" s="4">
        <v>12</v>
      </c>
      <c r="D61" s="37"/>
      <c r="E61" s="37"/>
      <c r="F61" s="37"/>
      <c r="G61" s="7"/>
      <c r="H61" s="32" t="str">
        <f t="shared" si="0"/>
        <v>2003-12-0</v>
      </c>
    </row>
    <row r="62" spans="1:8">
      <c r="A62" s="4">
        <v>2003</v>
      </c>
      <c r="B62" s="4">
        <v>1</v>
      </c>
      <c r="C62" s="4">
        <v>1</v>
      </c>
      <c r="D62" s="37"/>
      <c r="E62" s="37"/>
      <c r="F62" s="37"/>
      <c r="G62" s="7"/>
      <c r="H62" s="32" t="str">
        <f t="shared" si="0"/>
        <v>2003-1-1</v>
      </c>
    </row>
    <row r="63" spans="1:8">
      <c r="A63" s="4">
        <v>2003</v>
      </c>
      <c r="B63" s="4">
        <v>1</v>
      </c>
      <c r="C63" s="4">
        <v>2</v>
      </c>
      <c r="D63" s="37"/>
      <c r="E63" s="37"/>
      <c r="F63" s="37"/>
      <c r="G63" s="7"/>
      <c r="H63" s="32" t="str">
        <f t="shared" si="0"/>
        <v>2003-2-1</v>
      </c>
    </row>
    <row r="64" spans="1:8">
      <c r="A64" s="4">
        <v>2003</v>
      </c>
      <c r="B64" s="4">
        <v>1</v>
      </c>
      <c r="C64" s="4">
        <v>3</v>
      </c>
      <c r="D64" s="37"/>
      <c r="E64" s="37"/>
      <c r="F64" s="37"/>
      <c r="G64" s="7"/>
      <c r="H64" s="32" t="str">
        <f t="shared" si="0"/>
        <v>2003-3-1</v>
      </c>
    </row>
    <row r="65" spans="1:8">
      <c r="A65" s="4">
        <v>2003</v>
      </c>
      <c r="B65" s="4">
        <v>1</v>
      </c>
      <c r="C65" s="4">
        <v>4</v>
      </c>
      <c r="D65" s="34">
        <v>4.0000000000000001E-3</v>
      </c>
      <c r="E65" s="34">
        <v>0</v>
      </c>
      <c r="F65" s="34">
        <v>8.0000000000000002E-3</v>
      </c>
      <c r="G65" s="7" t="s">
        <v>238</v>
      </c>
      <c r="H65" s="32" t="str">
        <f t="shared" si="0"/>
        <v>2003-4-1</v>
      </c>
    </row>
    <row r="66" spans="1:8">
      <c r="A66" s="4">
        <v>2003</v>
      </c>
      <c r="B66" s="4">
        <v>1</v>
      </c>
      <c r="C66" s="4">
        <v>5</v>
      </c>
      <c r="D66" s="34">
        <v>2.4E-2</v>
      </c>
      <c r="E66" s="34">
        <v>1.0999999999999999E-2</v>
      </c>
      <c r="F66" s="34">
        <v>3.7999999999999999E-2</v>
      </c>
      <c r="G66" s="7" t="s">
        <v>238</v>
      </c>
      <c r="H66" s="32" t="str">
        <f t="shared" si="0"/>
        <v>2003-5-1</v>
      </c>
    </row>
    <row r="67" spans="1:8">
      <c r="A67" s="4">
        <v>2003</v>
      </c>
      <c r="B67" s="4">
        <v>1</v>
      </c>
      <c r="C67" s="4">
        <v>6</v>
      </c>
      <c r="D67" s="34">
        <v>7.4999999999999997E-2</v>
      </c>
      <c r="E67" s="34">
        <v>4.5999999999999999E-2</v>
      </c>
      <c r="F67" s="34">
        <v>0.104</v>
      </c>
      <c r="G67" s="7" t="s">
        <v>238</v>
      </c>
      <c r="H67" s="32" t="str">
        <f t="shared" ref="H67:H73" si="1">A67&amp;"-"&amp;C67&amp;"-"&amp;B67</f>
        <v>2003-6-1</v>
      </c>
    </row>
    <row r="68" spans="1:8">
      <c r="A68" s="4">
        <v>2003</v>
      </c>
      <c r="B68" s="4">
        <v>1</v>
      </c>
      <c r="C68" s="4">
        <v>7</v>
      </c>
      <c r="D68" s="34">
        <v>6.7000000000000004E-2</v>
      </c>
      <c r="E68" s="34">
        <v>0.04</v>
      </c>
      <c r="F68" s="34">
        <v>9.4E-2</v>
      </c>
      <c r="G68" s="7" t="s">
        <v>238</v>
      </c>
      <c r="H68" s="32" t="str">
        <f t="shared" si="1"/>
        <v>2003-7-1</v>
      </c>
    </row>
    <row r="69" spans="1:8">
      <c r="A69" s="4">
        <v>2003</v>
      </c>
      <c r="B69" s="4">
        <v>1</v>
      </c>
      <c r="C69" s="4">
        <v>8</v>
      </c>
      <c r="D69" s="34">
        <v>8.5999999999999993E-2</v>
      </c>
      <c r="E69" s="34">
        <v>0.05</v>
      </c>
      <c r="F69" s="34">
        <v>0.122</v>
      </c>
      <c r="G69" s="7" t="s">
        <v>238</v>
      </c>
      <c r="H69" s="32" t="str">
        <f t="shared" si="1"/>
        <v>2003-8-1</v>
      </c>
    </row>
    <row r="70" spans="1:8">
      <c r="A70" s="4">
        <v>2003</v>
      </c>
      <c r="B70" s="4">
        <v>1</v>
      </c>
      <c r="C70" s="4">
        <v>9</v>
      </c>
      <c r="D70" s="34">
        <v>8.8999999999999996E-2</v>
      </c>
      <c r="E70" s="34">
        <v>4.9000000000000002E-2</v>
      </c>
      <c r="F70" s="34">
        <v>0.129</v>
      </c>
      <c r="G70" s="7" t="s">
        <v>238</v>
      </c>
      <c r="H70" s="32" t="str">
        <f t="shared" si="1"/>
        <v>2003-9-1</v>
      </c>
    </row>
    <row r="71" spans="1:8">
      <c r="A71" s="4">
        <v>2003</v>
      </c>
      <c r="B71" s="4">
        <v>1</v>
      </c>
      <c r="C71" s="4">
        <v>10</v>
      </c>
      <c r="D71" s="34">
        <v>5.3999999999999999E-2</v>
      </c>
      <c r="E71" s="34">
        <v>1.2999999999999999E-2</v>
      </c>
      <c r="F71" s="34">
        <v>9.6000000000000002E-2</v>
      </c>
      <c r="G71" s="7" t="s">
        <v>238</v>
      </c>
      <c r="H71" s="32" t="str">
        <f t="shared" si="1"/>
        <v>2003-10-1</v>
      </c>
    </row>
    <row r="72" spans="1:8">
      <c r="A72" s="4">
        <v>2003</v>
      </c>
      <c r="B72" s="4">
        <v>1</v>
      </c>
      <c r="C72" s="4">
        <v>11</v>
      </c>
      <c r="D72" s="34">
        <v>5.7000000000000002E-2</v>
      </c>
      <c r="E72" s="34"/>
      <c r="F72" s="34"/>
      <c r="G72" s="7" t="s">
        <v>106</v>
      </c>
      <c r="H72" s="32" t="str">
        <f t="shared" si="1"/>
        <v>2003-11-1</v>
      </c>
    </row>
    <row r="73" spans="1:8">
      <c r="A73" s="4">
        <v>2003</v>
      </c>
      <c r="B73" s="4">
        <v>1</v>
      </c>
      <c r="C73" s="4">
        <v>12</v>
      </c>
      <c r="D73" s="37"/>
      <c r="E73" s="37"/>
      <c r="F73" s="37"/>
      <c r="H73" s="32" t="str">
        <f t="shared" si="1"/>
        <v>2003-12-1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S673"/>
  <sheetViews>
    <sheetView workbookViewId="0">
      <pane ySplit="1" topLeftCell="A646" activePane="bottomLeft" state="frozen"/>
      <selection activeCell="D35" sqref="D35"/>
      <selection pane="bottomLeft" sqref="A1:D673"/>
    </sheetView>
  </sheetViews>
  <sheetFormatPr defaultRowHeight="14.4"/>
  <cols>
    <col min="7" max="7" width="8.109375" bestFit="1" customWidth="1"/>
    <col min="8" max="8" width="10.6640625" bestFit="1" customWidth="1"/>
    <col min="9" max="9" width="11.6640625" bestFit="1" customWidth="1"/>
    <col min="10" max="10" width="10.109375" customWidth="1"/>
    <col min="11" max="11" width="8.33203125" bestFit="1" customWidth="1"/>
    <col min="12" max="13" width="9" customWidth="1"/>
    <col min="14" max="14" width="12.109375" customWidth="1"/>
    <col min="15" max="15" width="13.6640625" customWidth="1"/>
    <col min="16" max="16" width="10.6640625" customWidth="1"/>
    <col min="17" max="17" width="10.109375" customWidth="1"/>
    <col min="18" max="19" width="8.88671875" customWidth="1"/>
  </cols>
  <sheetData>
    <row r="1" spans="1:19">
      <c r="A1" s="15" t="s">
        <v>7</v>
      </c>
      <c r="B1" s="15" t="s">
        <v>0</v>
      </c>
      <c r="C1" s="15" t="s">
        <v>1</v>
      </c>
      <c r="D1" s="15" t="s">
        <v>161</v>
      </c>
      <c r="F1" s="15" t="s">
        <v>7</v>
      </c>
      <c r="G1" s="45" t="s">
        <v>128</v>
      </c>
      <c r="H1" s="15" t="s">
        <v>198</v>
      </c>
      <c r="I1" s="15" t="s">
        <v>199</v>
      </c>
      <c r="J1" s="45" t="s">
        <v>129</v>
      </c>
      <c r="K1" s="45" t="s">
        <v>130</v>
      </c>
      <c r="L1" s="45" t="s">
        <v>70</v>
      </c>
      <c r="M1" s="45"/>
      <c r="N1" s="44" t="s">
        <v>367</v>
      </c>
      <c r="O1" s="44"/>
      <c r="P1" s="44"/>
    </row>
    <row r="2" spans="1:19">
      <c r="A2">
        <v>2003</v>
      </c>
      <c r="B2">
        <v>1</v>
      </c>
      <c r="C2">
        <v>0</v>
      </c>
      <c r="D2" s="16">
        <f>INDEX($G$2:$J$29,MATCH(A2,$F$2:$F$29,0),MATCH(VLOOKUP(B2&amp;"-"&amp;C2,$N$19:$O$42,2,0),$G$1:$J$1,0))</f>
        <v>0</v>
      </c>
      <c r="F2" s="3">
        <v>2003</v>
      </c>
      <c r="G2" s="17">
        <v>0</v>
      </c>
      <c r="H2" s="88">
        <f t="shared" ref="H2:H29" si="0">G2*$Q$15</f>
        <v>0</v>
      </c>
      <c r="I2" s="88">
        <f t="shared" ref="I2:I29" si="1">G2*$Q$14</f>
        <v>0</v>
      </c>
      <c r="J2" s="17">
        <v>0</v>
      </c>
      <c r="K2" s="17">
        <v>0</v>
      </c>
      <c r="L2" s="89" t="s">
        <v>200</v>
      </c>
      <c r="M2" s="89"/>
      <c r="N2" s="7" t="s">
        <v>188</v>
      </c>
      <c r="O2" s="7"/>
      <c r="P2" s="7"/>
      <c r="Q2" s="12"/>
    </row>
    <row r="3" spans="1:19">
      <c r="A3">
        <v>2003</v>
      </c>
      <c r="B3">
        <v>2</v>
      </c>
      <c r="C3">
        <v>0</v>
      </c>
      <c r="D3" s="16">
        <f t="shared" ref="D3:D66" si="2">INDEX($G$2:$J$29,MATCH(A3,$F$2:$F$29,0),MATCH(VLOOKUP(B3&amp;"-"&amp;C3,$N$19:$O$42,2,0),$G$1:$J$1,0))</f>
        <v>0</v>
      </c>
      <c r="F3" s="3">
        <v>2004</v>
      </c>
      <c r="G3" s="43">
        <f t="shared" ref="G3:G8" si="3">K3/K4*G4</f>
        <v>2.0625000000000001E-2</v>
      </c>
      <c r="H3" s="88">
        <f t="shared" si="0"/>
        <v>2.2825000000000002E-2</v>
      </c>
      <c r="I3" s="88">
        <f t="shared" si="1"/>
        <v>1.7049999999999999E-2</v>
      </c>
      <c r="J3" s="43">
        <f t="shared" ref="J3:J8" si="4">K3/K4*J4</f>
        <v>1.5000000000000001E-2</v>
      </c>
      <c r="K3" s="17">
        <v>0.02</v>
      </c>
      <c r="L3" s="89" t="s">
        <v>200</v>
      </c>
      <c r="M3" s="215"/>
      <c r="N3" s="7" t="s">
        <v>218</v>
      </c>
      <c r="O3" s="7"/>
      <c r="P3" s="7"/>
      <c r="Q3" s="12"/>
    </row>
    <row r="4" spans="1:19">
      <c r="A4">
        <v>2003</v>
      </c>
      <c r="B4">
        <v>3</v>
      </c>
      <c r="C4">
        <v>0</v>
      </c>
      <c r="D4" s="16">
        <f t="shared" si="2"/>
        <v>0</v>
      </c>
      <c r="F4" s="3">
        <v>2005</v>
      </c>
      <c r="G4" s="43">
        <f t="shared" si="3"/>
        <v>4.1250000000000002E-2</v>
      </c>
      <c r="H4" s="218">
        <f t="shared" si="0"/>
        <v>4.5650000000000003E-2</v>
      </c>
      <c r="I4" s="218">
        <f t="shared" si="1"/>
        <v>3.4099999999999998E-2</v>
      </c>
      <c r="J4" s="43">
        <f t="shared" si="4"/>
        <v>3.0000000000000002E-2</v>
      </c>
      <c r="K4" s="17">
        <v>0.04</v>
      </c>
      <c r="L4" s="89" t="s">
        <v>200</v>
      </c>
      <c r="M4" s="89"/>
      <c r="N4" t="s">
        <v>189</v>
      </c>
      <c r="Q4" s="12"/>
    </row>
    <row r="5" spans="1:19">
      <c r="A5">
        <v>2003</v>
      </c>
      <c r="B5">
        <v>4</v>
      </c>
      <c r="C5">
        <v>0</v>
      </c>
      <c r="D5" s="16">
        <f t="shared" si="2"/>
        <v>0</v>
      </c>
      <c r="F5" s="3">
        <v>2006</v>
      </c>
      <c r="G5" s="43">
        <f t="shared" si="3"/>
        <v>9.2812499999999992E-2</v>
      </c>
      <c r="H5" s="218">
        <f t="shared" si="0"/>
        <v>0.1027125</v>
      </c>
      <c r="I5" s="218">
        <f t="shared" si="1"/>
        <v>7.6724999999999988E-2</v>
      </c>
      <c r="J5" s="43">
        <f t="shared" si="4"/>
        <v>6.7500000000000004E-2</v>
      </c>
      <c r="K5" s="17">
        <v>0.09</v>
      </c>
      <c r="L5" s="89" t="s">
        <v>200</v>
      </c>
      <c r="M5" s="89"/>
      <c r="N5" t="s">
        <v>219</v>
      </c>
      <c r="Q5" s="12"/>
    </row>
    <row r="6" spans="1:19">
      <c r="A6">
        <v>2003</v>
      </c>
      <c r="B6">
        <v>5</v>
      </c>
      <c r="C6">
        <v>0</v>
      </c>
      <c r="D6" s="16">
        <f t="shared" si="2"/>
        <v>0</v>
      </c>
      <c r="F6" s="3">
        <v>2007</v>
      </c>
      <c r="G6" s="43">
        <f t="shared" si="3"/>
        <v>0.1340625</v>
      </c>
      <c r="H6" s="218">
        <f t="shared" si="0"/>
        <v>0.14836250000000001</v>
      </c>
      <c r="I6" s="218">
        <f t="shared" si="1"/>
        <v>0.11082500000000001</v>
      </c>
      <c r="J6" s="43">
        <f t="shared" si="4"/>
        <v>9.7500000000000017E-2</v>
      </c>
      <c r="K6" s="17">
        <v>0.13</v>
      </c>
      <c r="L6" s="89" t="s">
        <v>201</v>
      </c>
      <c r="M6" s="89"/>
      <c r="N6" t="s">
        <v>368</v>
      </c>
      <c r="R6" s="47"/>
    </row>
    <row r="7" spans="1:19">
      <c r="A7">
        <v>2003</v>
      </c>
      <c r="B7">
        <v>6</v>
      </c>
      <c r="C7">
        <v>0</v>
      </c>
      <c r="D7" s="16">
        <f t="shared" si="2"/>
        <v>0</v>
      </c>
      <c r="F7" s="3">
        <v>2008</v>
      </c>
      <c r="G7" s="43">
        <f t="shared" si="3"/>
        <v>0.18562499999999998</v>
      </c>
      <c r="H7" s="218">
        <f t="shared" si="0"/>
        <v>0.205425</v>
      </c>
      <c r="I7" s="218">
        <f t="shared" si="1"/>
        <v>0.15344999999999998</v>
      </c>
      <c r="J7" s="43">
        <f t="shared" si="4"/>
        <v>0.13500000000000001</v>
      </c>
      <c r="K7" s="17">
        <v>0.18</v>
      </c>
      <c r="L7" s="89" t="s">
        <v>201</v>
      </c>
      <c r="M7" s="89"/>
    </row>
    <row r="8" spans="1:19">
      <c r="A8">
        <v>2003</v>
      </c>
      <c r="B8">
        <v>7</v>
      </c>
      <c r="C8">
        <v>0</v>
      </c>
      <c r="D8" s="16">
        <f t="shared" si="2"/>
        <v>0</v>
      </c>
      <c r="F8" s="3">
        <v>2009</v>
      </c>
      <c r="G8" s="43">
        <f t="shared" si="3"/>
        <v>0.2475</v>
      </c>
      <c r="H8" s="218">
        <f t="shared" si="0"/>
        <v>0.27389999999999998</v>
      </c>
      <c r="I8" s="218">
        <f t="shared" si="1"/>
        <v>0.2046</v>
      </c>
      <c r="J8" s="43">
        <f t="shared" si="4"/>
        <v>0.18</v>
      </c>
      <c r="K8" s="17">
        <v>0.24</v>
      </c>
      <c r="L8" s="89" t="s">
        <v>201</v>
      </c>
      <c r="M8" s="89"/>
      <c r="N8" s="86" t="s">
        <v>190</v>
      </c>
      <c r="O8" s="86"/>
      <c r="P8" s="86"/>
      <c r="Q8" s="86" t="s">
        <v>362</v>
      </c>
      <c r="R8" s="8" t="s">
        <v>193</v>
      </c>
      <c r="S8" s="216"/>
    </row>
    <row r="9" spans="1:19">
      <c r="A9">
        <v>2003</v>
      </c>
      <c r="B9">
        <v>8</v>
      </c>
      <c r="C9">
        <v>0</v>
      </c>
      <c r="D9" s="16">
        <f t="shared" si="2"/>
        <v>0</v>
      </c>
      <c r="F9">
        <v>2010</v>
      </c>
      <c r="G9" s="17">
        <v>0.33</v>
      </c>
      <c r="H9" s="218">
        <f t="shared" si="0"/>
        <v>0.36520000000000002</v>
      </c>
      <c r="I9" s="218">
        <f t="shared" si="1"/>
        <v>0.27279999999999999</v>
      </c>
      <c r="J9" s="17">
        <v>0.24</v>
      </c>
      <c r="K9" s="17">
        <v>0.32</v>
      </c>
      <c r="L9" s="89" t="s">
        <v>201</v>
      </c>
      <c r="M9" s="89"/>
      <c r="N9" t="s">
        <v>191</v>
      </c>
      <c r="Q9" t="s">
        <v>363</v>
      </c>
      <c r="S9" s="216"/>
    </row>
    <row r="10" spans="1:19">
      <c r="A10">
        <v>2003</v>
      </c>
      <c r="B10">
        <v>9</v>
      </c>
      <c r="C10">
        <v>0</v>
      </c>
      <c r="D10" s="16">
        <f t="shared" si="2"/>
        <v>0</v>
      </c>
      <c r="F10">
        <v>2011</v>
      </c>
      <c r="G10" s="17">
        <v>0.39</v>
      </c>
      <c r="H10" s="218">
        <f t="shared" si="0"/>
        <v>0.43160000000000004</v>
      </c>
      <c r="I10" s="218">
        <f t="shared" si="1"/>
        <v>0.32240000000000002</v>
      </c>
      <c r="J10" s="17">
        <v>0.35</v>
      </c>
      <c r="K10" s="17">
        <v>0.39</v>
      </c>
      <c r="L10" s="89" t="s">
        <v>201</v>
      </c>
      <c r="M10" s="89"/>
      <c r="N10" t="s">
        <v>192</v>
      </c>
      <c r="Q10" s="9" t="s">
        <v>364</v>
      </c>
      <c r="S10" s="216"/>
    </row>
    <row r="11" spans="1:19">
      <c r="A11">
        <v>2003</v>
      </c>
      <c r="B11">
        <v>10</v>
      </c>
      <c r="C11">
        <v>0</v>
      </c>
      <c r="D11" s="16">
        <f t="shared" si="2"/>
        <v>0</v>
      </c>
      <c r="F11">
        <v>2012</v>
      </c>
      <c r="G11" s="17">
        <v>0.43</v>
      </c>
      <c r="H11" s="218">
        <f t="shared" si="0"/>
        <v>0.47586666666666666</v>
      </c>
      <c r="I11" s="218">
        <f t="shared" si="1"/>
        <v>0.35546666666666665</v>
      </c>
      <c r="J11" s="17">
        <v>0.42</v>
      </c>
      <c r="K11" s="17">
        <v>0.43</v>
      </c>
      <c r="L11" s="89" t="s">
        <v>201</v>
      </c>
      <c r="M11" s="89"/>
      <c r="N11" t="s">
        <v>194</v>
      </c>
      <c r="Q11" s="9" t="s">
        <v>365</v>
      </c>
      <c r="S11" s="216"/>
    </row>
    <row r="12" spans="1:19">
      <c r="A12">
        <v>2003</v>
      </c>
      <c r="B12">
        <v>11</v>
      </c>
      <c r="C12">
        <v>0</v>
      </c>
      <c r="D12" s="16">
        <f t="shared" si="2"/>
        <v>0</v>
      </c>
      <c r="F12">
        <v>2013</v>
      </c>
      <c r="G12" s="17">
        <v>0.46</v>
      </c>
      <c r="H12" s="218">
        <f t="shared" si="0"/>
        <v>0.50906666666666667</v>
      </c>
      <c r="I12" s="218">
        <f t="shared" si="1"/>
        <v>0.3802666666666667</v>
      </c>
      <c r="J12" s="17">
        <v>0.47</v>
      </c>
      <c r="K12" s="17">
        <v>0.46</v>
      </c>
      <c r="L12" s="89" t="s">
        <v>202</v>
      </c>
      <c r="M12" s="89"/>
      <c r="N12" t="s">
        <v>195</v>
      </c>
      <c r="Q12" t="s">
        <v>366</v>
      </c>
      <c r="S12" s="216"/>
    </row>
    <row r="13" spans="1:19">
      <c r="A13">
        <v>2003</v>
      </c>
      <c r="B13">
        <v>12</v>
      </c>
      <c r="C13">
        <v>0</v>
      </c>
      <c r="D13" s="16">
        <f t="shared" si="2"/>
        <v>0</v>
      </c>
      <c r="F13">
        <v>2014</v>
      </c>
      <c r="G13" s="17">
        <v>0.52</v>
      </c>
      <c r="H13" s="218">
        <f t="shared" si="0"/>
        <v>0.57546666666666668</v>
      </c>
      <c r="I13" s="218">
        <f t="shared" si="1"/>
        <v>0.42986666666666667</v>
      </c>
      <c r="J13" s="17">
        <v>0.53</v>
      </c>
      <c r="K13" s="17">
        <v>0.52</v>
      </c>
      <c r="L13" s="89" t="s">
        <v>202</v>
      </c>
      <c r="M13" s="89"/>
    </row>
    <row r="14" spans="1:19">
      <c r="A14">
        <v>2004</v>
      </c>
      <c r="B14">
        <v>1</v>
      </c>
      <c r="C14">
        <v>0</v>
      </c>
      <c r="D14" s="16">
        <f t="shared" si="2"/>
        <v>1.5000000000000001E-2</v>
      </c>
      <c r="F14">
        <v>2015</v>
      </c>
      <c r="G14" s="17">
        <v>0.61</v>
      </c>
      <c r="H14" s="218">
        <f t="shared" si="0"/>
        <v>0.6750666666666667</v>
      </c>
      <c r="I14" s="218">
        <f t="shared" si="1"/>
        <v>0.50426666666666664</v>
      </c>
      <c r="J14" s="17">
        <v>0.62</v>
      </c>
      <c r="K14" s="17">
        <v>0.61</v>
      </c>
      <c r="L14" s="89" t="s">
        <v>203</v>
      </c>
      <c r="M14" s="89"/>
      <c r="O14" s="47"/>
      <c r="P14" s="47" t="s">
        <v>196</v>
      </c>
      <c r="Q14" s="87">
        <f>62/75</f>
        <v>0.82666666666666666</v>
      </c>
      <c r="S14" s="47"/>
    </row>
    <row r="15" spans="1:19">
      <c r="A15">
        <v>2004</v>
      </c>
      <c r="B15">
        <v>2</v>
      </c>
      <c r="C15">
        <v>0</v>
      </c>
      <c r="D15" s="16">
        <f t="shared" si="2"/>
        <v>1.5000000000000001E-2</v>
      </c>
      <c r="F15">
        <v>2016</v>
      </c>
      <c r="G15" s="17">
        <v>0.69</v>
      </c>
      <c r="H15" s="218">
        <f t="shared" si="0"/>
        <v>0.76359999999999995</v>
      </c>
      <c r="I15" s="218">
        <f t="shared" si="1"/>
        <v>0.57039999999999991</v>
      </c>
      <c r="J15" s="17">
        <v>0.72</v>
      </c>
      <c r="K15" s="17">
        <v>0.69</v>
      </c>
      <c r="L15" s="89" t="s">
        <v>203</v>
      </c>
      <c r="M15" s="89"/>
      <c r="O15" s="47"/>
      <c r="P15" s="47" t="s">
        <v>197</v>
      </c>
      <c r="Q15" s="87">
        <f>83/75</f>
        <v>1.1066666666666667</v>
      </c>
      <c r="S15" s="47"/>
    </row>
    <row r="16" spans="1:19">
      <c r="A16">
        <v>2004</v>
      </c>
      <c r="B16">
        <v>3</v>
      </c>
      <c r="C16">
        <v>0</v>
      </c>
      <c r="D16" s="16">
        <f t="shared" si="2"/>
        <v>1.5000000000000001E-2</v>
      </c>
      <c r="F16" s="106">
        <v>2017</v>
      </c>
      <c r="G16" s="219">
        <v>0.75</v>
      </c>
      <c r="H16" s="220">
        <f t="shared" si="0"/>
        <v>0.83000000000000007</v>
      </c>
      <c r="I16" s="220">
        <f t="shared" si="1"/>
        <v>0.62</v>
      </c>
      <c r="J16" s="219">
        <v>0.82</v>
      </c>
      <c r="K16" s="219">
        <v>0.75</v>
      </c>
      <c r="L16" s="107" t="s">
        <v>203</v>
      </c>
      <c r="M16" s="89"/>
      <c r="S16" s="47"/>
    </row>
    <row r="17" spans="1:16">
      <c r="A17">
        <v>2004</v>
      </c>
      <c r="B17">
        <v>4</v>
      </c>
      <c r="C17">
        <v>0</v>
      </c>
      <c r="D17" s="16">
        <f t="shared" si="2"/>
        <v>2.2825000000000002E-2</v>
      </c>
      <c r="F17">
        <v>2018</v>
      </c>
      <c r="G17" s="43">
        <f>G16/K16*K17</f>
        <v>0.77</v>
      </c>
      <c r="H17" s="217">
        <f t="shared" si="0"/>
        <v>0.85213333333333341</v>
      </c>
      <c r="I17" s="217">
        <f t="shared" si="1"/>
        <v>0.6365333333333334</v>
      </c>
      <c r="J17" s="43">
        <f t="shared" ref="J17:J29" si="5">J16/K16*K17</f>
        <v>0.84186666666666665</v>
      </c>
      <c r="K17" s="109">
        <v>0.77</v>
      </c>
      <c r="L17" s="89" t="s">
        <v>203</v>
      </c>
      <c r="M17" s="89"/>
      <c r="N17" s="9" t="s">
        <v>283</v>
      </c>
      <c r="O17" s="9"/>
      <c r="P17" s="9"/>
    </row>
    <row r="18" spans="1:16">
      <c r="A18">
        <v>2004</v>
      </c>
      <c r="B18">
        <v>5</v>
      </c>
      <c r="C18">
        <v>0</v>
      </c>
      <c r="D18" s="16">
        <f t="shared" si="2"/>
        <v>2.2825000000000002E-2</v>
      </c>
      <c r="F18">
        <v>2019</v>
      </c>
      <c r="G18" s="43">
        <f t="shared" ref="G18:G29" si="6">G17/K17*K18</f>
        <v>0.78</v>
      </c>
      <c r="H18" s="217">
        <f t="shared" si="0"/>
        <v>0.86320000000000008</v>
      </c>
      <c r="I18" s="217">
        <f t="shared" si="1"/>
        <v>0.64480000000000004</v>
      </c>
      <c r="J18" s="43">
        <f t="shared" si="5"/>
        <v>0.8528</v>
      </c>
      <c r="K18" s="109">
        <v>0.78</v>
      </c>
      <c r="L18" s="89" t="s">
        <v>203</v>
      </c>
      <c r="M18" s="89"/>
      <c r="N18" s="164" t="s">
        <v>296</v>
      </c>
      <c r="O18" s="164" t="s">
        <v>282</v>
      </c>
      <c r="P18" s="12"/>
    </row>
    <row r="19" spans="1:16">
      <c r="A19">
        <v>2004</v>
      </c>
      <c r="B19">
        <v>6</v>
      </c>
      <c r="C19">
        <v>0</v>
      </c>
      <c r="D19" s="16">
        <f t="shared" si="2"/>
        <v>2.2825000000000002E-2</v>
      </c>
      <c r="F19">
        <v>2020</v>
      </c>
      <c r="G19" s="43">
        <f t="shared" si="6"/>
        <v>0.79</v>
      </c>
      <c r="H19" s="217">
        <f t="shared" si="0"/>
        <v>0.87426666666666675</v>
      </c>
      <c r="I19" s="217">
        <f t="shared" si="1"/>
        <v>0.65306666666666668</v>
      </c>
      <c r="J19" s="43">
        <f t="shared" si="5"/>
        <v>0.86373333333333335</v>
      </c>
      <c r="K19" s="109">
        <v>0.79</v>
      </c>
      <c r="L19" s="89" t="s">
        <v>203</v>
      </c>
      <c r="M19" s="89"/>
      <c r="N19" t="s">
        <v>284</v>
      </c>
      <c r="O19" s="12" t="s">
        <v>129</v>
      </c>
      <c r="P19" s="12"/>
    </row>
    <row r="20" spans="1:16">
      <c r="A20">
        <v>2004</v>
      </c>
      <c r="B20">
        <v>7</v>
      </c>
      <c r="C20">
        <v>0</v>
      </c>
      <c r="D20" s="16">
        <f t="shared" si="2"/>
        <v>2.2825000000000002E-2</v>
      </c>
      <c r="F20">
        <v>2021</v>
      </c>
      <c r="G20" s="43">
        <f t="shared" si="6"/>
        <v>0.79</v>
      </c>
      <c r="H20" s="217">
        <f t="shared" si="0"/>
        <v>0.87426666666666675</v>
      </c>
      <c r="I20" s="217">
        <f t="shared" si="1"/>
        <v>0.65306666666666668</v>
      </c>
      <c r="J20" s="43">
        <f t="shared" si="5"/>
        <v>0.86373333333333335</v>
      </c>
      <c r="K20" s="109">
        <v>0.79</v>
      </c>
      <c r="L20" s="89" t="s">
        <v>203</v>
      </c>
      <c r="M20" s="89"/>
      <c r="N20" t="s">
        <v>285</v>
      </c>
      <c r="O20" s="12" t="s">
        <v>129</v>
      </c>
      <c r="P20" s="12"/>
    </row>
    <row r="21" spans="1:16">
      <c r="A21">
        <v>2004</v>
      </c>
      <c r="B21">
        <v>8</v>
      </c>
      <c r="C21">
        <v>0</v>
      </c>
      <c r="D21" s="16">
        <f t="shared" si="2"/>
        <v>2.2825000000000002E-2</v>
      </c>
      <c r="F21">
        <v>2022</v>
      </c>
      <c r="G21" s="43">
        <f t="shared" si="6"/>
        <v>0.79</v>
      </c>
      <c r="H21" s="217">
        <f t="shared" si="0"/>
        <v>0.87426666666666675</v>
      </c>
      <c r="I21" s="217">
        <f t="shared" si="1"/>
        <v>0.65306666666666668</v>
      </c>
      <c r="J21" s="43">
        <f t="shared" si="5"/>
        <v>0.86373333333333335</v>
      </c>
      <c r="K21" s="109">
        <v>0.79</v>
      </c>
      <c r="L21" s="89" t="s">
        <v>203</v>
      </c>
      <c r="N21" t="s">
        <v>286</v>
      </c>
      <c r="O21" s="12" t="s">
        <v>129</v>
      </c>
      <c r="P21" s="12"/>
    </row>
    <row r="22" spans="1:16">
      <c r="A22">
        <v>2004</v>
      </c>
      <c r="B22">
        <v>9</v>
      </c>
      <c r="C22">
        <v>0</v>
      </c>
      <c r="D22" s="16">
        <f t="shared" si="2"/>
        <v>2.0625000000000001E-2</v>
      </c>
      <c r="F22">
        <v>2023</v>
      </c>
      <c r="G22" s="43">
        <f t="shared" si="6"/>
        <v>0.79500000000000004</v>
      </c>
      <c r="H22" s="217">
        <f t="shared" si="0"/>
        <v>0.87980000000000003</v>
      </c>
      <c r="I22" s="217">
        <f t="shared" si="1"/>
        <v>0.65720000000000001</v>
      </c>
      <c r="J22" s="43">
        <f t="shared" si="5"/>
        <v>0.86919999999999997</v>
      </c>
      <c r="K22" s="109">
        <v>0.79500000000000004</v>
      </c>
      <c r="L22" s="89" t="s">
        <v>203</v>
      </c>
      <c r="N22" t="s">
        <v>287</v>
      </c>
      <c r="O22" s="12" t="s">
        <v>198</v>
      </c>
      <c r="P22" s="12"/>
    </row>
    <row r="23" spans="1:16">
      <c r="A23">
        <v>2004</v>
      </c>
      <c r="B23">
        <v>10</v>
      </c>
      <c r="C23">
        <v>0</v>
      </c>
      <c r="D23" s="16">
        <f t="shared" si="2"/>
        <v>2.0625000000000001E-2</v>
      </c>
      <c r="F23">
        <v>2024</v>
      </c>
      <c r="G23" s="43">
        <f t="shared" si="6"/>
        <v>0.79500000000000004</v>
      </c>
      <c r="H23" s="217">
        <f t="shared" si="0"/>
        <v>0.87980000000000003</v>
      </c>
      <c r="I23" s="217">
        <f t="shared" si="1"/>
        <v>0.65720000000000001</v>
      </c>
      <c r="J23" s="43">
        <f t="shared" si="5"/>
        <v>0.86919999999999997</v>
      </c>
      <c r="K23" s="109">
        <v>0.79500000000000004</v>
      </c>
      <c r="L23" s="89" t="s">
        <v>203</v>
      </c>
      <c r="N23" t="s">
        <v>288</v>
      </c>
      <c r="O23" s="12" t="s">
        <v>198</v>
      </c>
      <c r="P23" s="12"/>
    </row>
    <row r="24" spans="1:16">
      <c r="A24">
        <v>2004</v>
      </c>
      <c r="B24">
        <v>11</v>
      </c>
      <c r="C24">
        <v>0</v>
      </c>
      <c r="D24" s="16">
        <f t="shared" si="2"/>
        <v>2.0625000000000001E-2</v>
      </c>
      <c r="F24">
        <v>2025</v>
      </c>
      <c r="G24" s="43">
        <f t="shared" si="6"/>
        <v>0.8</v>
      </c>
      <c r="H24" s="217">
        <f t="shared" si="0"/>
        <v>0.88533333333333342</v>
      </c>
      <c r="I24" s="217">
        <f t="shared" si="1"/>
        <v>0.66133333333333333</v>
      </c>
      <c r="J24" s="43">
        <f t="shared" si="5"/>
        <v>0.8746666666666667</v>
      </c>
      <c r="K24" s="109">
        <v>0.8</v>
      </c>
      <c r="L24" s="89" t="s">
        <v>203</v>
      </c>
      <c r="M24" s="12"/>
      <c r="N24" t="s">
        <v>289</v>
      </c>
      <c r="O24" s="12" t="s">
        <v>198</v>
      </c>
      <c r="P24" s="12"/>
    </row>
    <row r="25" spans="1:16">
      <c r="A25">
        <v>2004</v>
      </c>
      <c r="B25">
        <v>12</v>
      </c>
      <c r="C25">
        <v>0</v>
      </c>
      <c r="D25" s="16">
        <f t="shared" si="2"/>
        <v>2.0625000000000001E-2</v>
      </c>
      <c r="F25">
        <v>2026</v>
      </c>
      <c r="G25" s="43">
        <f t="shared" si="6"/>
        <v>0.80500000000000005</v>
      </c>
      <c r="H25" s="217">
        <f t="shared" si="0"/>
        <v>0.8908666666666667</v>
      </c>
      <c r="I25" s="217">
        <f t="shared" si="1"/>
        <v>0.66546666666666665</v>
      </c>
      <c r="J25" s="43">
        <f t="shared" si="5"/>
        <v>0.88013333333333332</v>
      </c>
      <c r="K25" s="109">
        <v>0.80500000000000005</v>
      </c>
      <c r="L25" s="89" t="s">
        <v>203</v>
      </c>
      <c r="M25" s="12"/>
      <c r="N25" t="s">
        <v>290</v>
      </c>
      <c r="O25" s="12" t="s">
        <v>198</v>
      </c>
      <c r="P25" s="12"/>
    </row>
    <row r="26" spans="1:16">
      <c r="A26">
        <v>2005</v>
      </c>
      <c r="B26">
        <v>1</v>
      </c>
      <c r="C26">
        <v>0</v>
      </c>
      <c r="D26" s="16">
        <f t="shared" si="2"/>
        <v>3.0000000000000002E-2</v>
      </c>
      <c r="F26">
        <v>2027</v>
      </c>
      <c r="G26" s="43">
        <f t="shared" si="6"/>
        <v>0.80500000000000005</v>
      </c>
      <c r="H26" s="217">
        <f t="shared" si="0"/>
        <v>0.8908666666666667</v>
      </c>
      <c r="I26" s="217">
        <f t="shared" si="1"/>
        <v>0.66546666666666665</v>
      </c>
      <c r="J26" s="43">
        <f t="shared" si="5"/>
        <v>0.88013333333333332</v>
      </c>
      <c r="K26" s="109">
        <v>0.80500000000000005</v>
      </c>
      <c r="L26" s="89" t="s">
        <v>203</v>
      </c>
      <c r="M26" s="48"/>
      <c r="N26" t="s">
        <v>291</v>
      </c>
      <c r="O26" s="12" t="s">
        <v>198</v>
      </c>
      <c r="P26" s="12"/>
    </row>
    <row r="27" spans="1:16">
      <c r="A27">
        <v>2005</v>
      </c>
      <c r="B27">
        <v>2</v>
      </c>
      <c r="C27">
        <v>0</v>
      </c>
      <c r="D27" s="16">
        <f t="shared" si="2"/>
        <v>3.0000000000000002E-2</v>
      </c>
      <c r="F27">
        <v>2028</v>
      </c>
      <c r="G27" s="43">
        <f t="shared" si="6"/>
        <v>0.80500000000000005</v>
      </c>
      <c r="H27" s="217">
        <f t="shared" si="0"/>
        <v>0.8908666666666667</v>
      </c>
      <c r="I27" s="217">
        <f t="shared" si="1"/>
        <v>0.66546666666666665</v>
      </c>
      <c r="J27" s="43">
        <f t="shared" si="5"/>
        <v>0.88013333333333332</v>
      </c>
      <c r="K27" s="109">
        <v>0.80500000000000005</v>
      </c>
      <c r="L27" s="89" t="s">
        <v>203</v>
      </c>
      <c r="M27" s="48"/>
      <c r="N27" t="s">
        <v>292</v>
      </c>
      <c r="O27" s="12" t="s">
        <v>128</v>
      </c>
      <c r="P27" s="12"/>
    </row>
    <row r="28" spans="1:16">
      <c r="A28">
        <v>2005</v>
      </c>
      <c r="B28">
        <v>3</v>
      </c>
      <c r="C28">
        <v>0</v>
      </c>
      <c r="D28" s="16">
        <f t="shared" si="2"/>
        <v>3.0000000000000002E-2</v>
      </c>
      <c r="F28">
        <v>2029</v>
      </c>
      <c r="G28" s="43">
        <f t="shared" si="6"/>
        <v>0.81</v>
      </c>
      <c r="H28" s="217">
        <f t="shared" si="0"/>
        <v>0.89640000000000009</v>
      </c>
      <c r="I28" s="217">
        <f t="shared" si="1"/>
        <v>0.66960000000000008</v>
      </c>
      <c r="J28" s="43">
        <f t="shared" si="5"/>
        <v>0.88560000000000005</v>
      </c>
      <c r="K28" s="109">
        <v>0.81</v>
      </c>
      <c r="L28" s="89" t="s">
        <v>203</v>
      </c>
      <c r="M28" s="48"/>
      <c r="N28" t="s">
        <v>293</v>
      </c>
      <c r="O28" s="12" t="s">
        <v>128</v>
      </c>
      <c r="P28" s="12"/>
    </row>
    <row r="29" spans="1:16">
      <c r="A29">
        <v>2005</v>
      </c>
      <c r="B29">
        <v>4</v>
      </c>
      <c r="C29">
        <v>0</v>
      </c>
      <c r="D29" s="16">
        <f t="shared" si="2"/>
        <v>4.5650000000000003E-2</v>
      </c>
      <c r="F29">
        <v>2030</v>
      </c>
      <c r="G29" s="43">
        <f t="shared" si="6"/>
        <v>0.81</v>
      </c>
      <c r="H29" s="217">
        <f t="shared" si="0"/>
        <v>0.89640000000000009</v>
      </c>
      <c r="I29" s="217">
        <f t="shared" si="1"/>
        <v>0.66960000000000008</v>
      </c>
      <c r="J29" s="43">
        <f t="shared" si="5"/>
        <v>0.88560000000000005</v>
      </c>
      <c r="K29" s="109">
        <v>0.81</v>
      </c>
      <c r="L29" s="89" t="s">
        <v>203</v>
      </c>
      <c r="M29" s="48"/>
      <c r="N29" t="s">
        <v>294</v>
      </c>
      <c r="O29" s="12" t="s">
        <v>128</v>
      </c>
      <c r="P29" s="12"/>
    </row>
    <row r="30" spans="1:16">
      <c r="A30">
        <v>2005</v>
      </c>
      <c r="B30">
        <v>5</v>
      </c>
      <c r="C30">
        <v>0</v>
      </c>
      <c r="D30" s="16">
        <f t="shared" si="2"/>
        <v>4.5650000000000003E-2</v>
      </c>
      <c r="M30" s="48"/>
      <c r="N30" t="s">
        <v>295</v>
      </c>
      <c r="O30" s="12" t="s">
        <v>128</v>
      </c>
      <c r="P30" s="12"/>
    </row>
    <row r="31" spans="1:16">
      <c r="A31">
        <v>2005</v>
      </c>
      <c r="B31">
        <v>6</v>
      </c>
      <c r="C31">
        <v>0</v>
      </c>
      <c r="D31" s="16">
        <f t="shared" si="2"/>
        <v>4.5650000000000003E-2</v>
      </c>
      <c r="M31" s="48"/>
      <c r="N31" s="1" t="s">
        <v>297</v>
      </c>
      <c r="O31" s="12" t="s">
        <v>129</v>
      </c>
      <c r="P31" s="12"/>
    </row>
    <row r="32" spans="1:16">
      <c r="A32">
        <v>2005</v>
      </c>
      <c r="B32">
        <v>7</v>
      </c>
      <c r="C32">
        <v>0</v>
      </c>
      <c r="D32" s="16">
        <f t="shared" si="2"/>
        <v>4.5650000000000003E-2</v>
      </c>
      <c r="M32" s="48"/>
      <c r="N32" s="1" t="s">
        <v>298</v>
      </c>
      <c r="O32" s="12" t="s">
        <v>129</v>
      </c>
      <c r="P32" s="12"/>
    </row>
    <row r="33" spans="1:16">
      <c r="A33">
        <v>2005</v>
      </c>
      <c r="B33">
        <v>8</v>
      </c>
      <c r="C33">
        <v>0</v>
      </c>
      <c r="D33" s="16">
        <f t="shared" si="2"/>
        <v>4.5650000000000003E-2</v>
      </c>
      <c r="N33" s="1" t="s">
        <v>299</v>
      </c>
      <c r="O33" s="12" t="s">
        <v>129</v>
      </c>
      <c r="P33" s="12"/>
    </row>
    <row r="34" spans="1:16">
      <c r="A34">
        <v>2005</v>
      </c>
      <c r="B34">
        <v>9</v>
      </c>
      <c r="C34">
        <v>0</v>
      </c>
      <c r="D34" s="16">
        <f t="shared" si="2"/>
        <v>4.1250000000000002E-2</v>
      </c>
      <c r="N34" s="1" t="s">
        <v>300</v>
      </c>
      <c r="O34" s="12" t="s">
        <v>199</v>
      </c>
      <c r="P34" s="12"/>
    </row>
    <row r="35" spans="1:16">
      <c r="A35">
        <v>2005</v>
      </c>
      <c r="B35">
        <v>10</v>
      </c>
      <c r="C35">
        <v>0</v>
      </c>
      <c r="D35" s="16">
        <f t="shared" si="2"/>
        <v>4.1250000000000002E-2</v>
      </c>
      <c r="N35" s="1" t="s">
        <v>301</v>
      </c>
      <c r="O35" s="12" t="s">
        <v>199</v>
      </c>
      <c r="P35" s="12"/>
    </row>
    <row r="36" spans="1:16">
      <c r="A36">
        <v>2005</v>
      </c>
      <c r="B36">
        <v>11</v>
      </c>
      <c r="C36">
        <v>0</v>
      </c>
      <c r="D36" s="16">
        <f t="shared" si="2"/>
        <v>4.1250000000000002E-2</v>
      </c>
      <c r="N36" s="1" t="s">
        <v>302</v>
      </c>
      <c r="O36" s="12" t="s">
        <v>199</v>
      </c>
      <c r="P36" s="12"/>
    </row>
    <row r="37" spans="1:16">
      <c r="A37">
        <v>2005</v>
      </c>
      <c r="B37">
        <v>12</v>
      </c>
      <c r="C37">
        <v>0</v>
      </c>
      <c r="D37" s="16">
        <f t="shared" si="2"/>
        <v>4.1250000000000002E-2</v>
      </c>
      <c r="N37" s="1" t="s">
        <v>303</v>
      </c>
      <c r="O37" s="12" t="s">
        <v>199</v>
      </c>
      <c r="P37" s="12"/>
    </row>
    <row r="38" spans="1:16">
      <c r="A38">
        <v>2006</v>
      </c>
      <c r="B38">
        <v>1</v>
      </c>
      <c r="C38">
        <v>0</v>
      </c>
      <c r="D38" s="16">
        <f t="shared" si="2"/>
        <v>6.7500000000000004E-2</v>
      </c>
      <c r="L38" s="8"/>
      <c r="M38" s="8"/>
      <c r="N38" s="1" t="s">
        <v>304</v>
      </c>
      <c r="O38" s="12" t="s">
        <v>199</v>
      </c>
      <c r="P38" s="12"/>
    </row>
    <row r="39" spans="1:16">
      <c r="A39">
        <v>2006</v>
      </c>
      <c r="B39">
        <v>2</v>
      </c>
      <c r="C39">
        <v>0</v>
      </c>
      <c r="D39" s="16">
        <f t="shared" si="2"/>
        <v>6.7500000000000004E-2</v>
      </c>
      <c r="N39" s="1" t="s">
        <v>305</v>
      </c>
      <c r="O39" s="12" t="s">
        <v>128</v>
      </c>
      <c r="P39" s="12"/>
    </row>
    <row r="40" spans="1:16">
      <c r="A40">
        <v>2006</v>
      </c>
      <c r="B40">
        <v>3</v>
      </c>
      <c r="C40">
        <v>0</v>
      </c>
      <c r="D40" s="16">
        <f t="shared" si="2"/>
        <v>6.7500000000000004E-2</v>
      </c>
      <c r="N40" s="1" t="s">
        <v>306</v>
      </c>
      <c r="O40" s="12" t="s">
        <v>128</v>
      </c>
      <c r="P40" s="12"/>
    </row>
    <row r="41" spans="1:16">
      <c r="A41">
        <v>2006</v>
      </c>
      <c r="B41">
        <v>4</v>
      </c>
      <c r="C41">
        <v>0</v>
      </c>
      <c r="D41" s="16">
        <f t="shared" si="2"/>
        <v>0.1027125</v>
      </c>
      <c r="N41" s="1" t="s">
        <v>307</v>
      </c>
      <c r="O41" s="12" t="s">
        <v>128</v>
      </c>
      <c r="P41" s="12"/>
    </row>
    <row r="42" spans="1:16">
      <c r="A42">
        <v>2006</v>
      </c>
      <c r="B42">
        <v>5</v>
      </c>
      <c r="C42">
        <v>0</v>
      </c>
      <c r="D42" s="16">
        <f t="shared" si="2"/>
        <v>0.1027125</v>
      </c>
      <c r="N42" s="1" t="s">
        <v>308</v>
      </c>
      <c r="O42" s="12" t="s">
        <v>128</v>
      </c>
      <c r="P42" s="12"/>
    </row>
    <row r="43" spans="1:16">
      <c r="A43">
        <v>2006</v>
      </c>
      <c r="B43">
        <v>6</v>
      </c>
      <c r="C43">
        <v>0</v>
      </c>
      <c r="D43" s="16">
        <f t="shared" si="2"/>
        <v>0.1027125</v>
      </c>
    </row>
    <row r="44" spans="1:16">
      <c r="A44">
        <v>2006</v>
      </c>
      <c r="B44">
        <v>7</v>
      </c>
      <c r="C44">
        <v>0</v>
      </c>
      <c r="D44" s="16">
        <f t="shared" si="2"/>
        <v>0.1027125</v>
      </c>
    </row>
    <row r="45" spans="1:16">
      <c r="A45">
        <v>2006</v>
      </c>
      <c r="B45">
        <v>8</v>
      </c>
      <c r="C45">
        <v>0</v>
      </c>
      <c r="D45" s="16">
        <f t="shared" si="2"/>
        <v>0.1027125</v>
      </c>
    </row>
    <row r="46" spans="1:16">
      <c r="A46">
        <v>2006</v>
      </c>
      <c r="B46">
        <v>9</v>
      </c>
      <c r="C46">
        <v>0</v>
      </c>
      <c r="D46" s="16">
        <f t="shared" si="2"/>
        <v>9.2812499999999992E-2</v>
      </c>
    </row>
    <row r="47" spans="1:16">
      <c r="A47">
        <v>2006</v>
      </c>
      <c r="B47">
        <v>10</v>
      </c>
      <c r="C47">
        <v>0</v>
      </c>
      <c r="D47" s="16">
        <f t="shared" si="2"/>
        <v>9.2812499999999992E-2</v>
      </c>
    </row>
    <row r="48" spans="1:16">
      <c r="A48">
        <v>2006</v>
      </c>
      <c r="B48">
        <v>11</v>
      </c>
      <c r="C48">
        <v>0</v>
      </c>
      <c r="D48" s="16">
        <f t="shared" si="2"/>
        <v>9.2812499999999992E-2</v>
      </c>
    </row>
    <row r="49" spans="1:4">
      <c r="A49">
        <v>2006</v>
      </c>
      <c r="B49">
        <v>12</v>
      </c>
      <c r="C49">
        <v>0</v>
      </c>
      <c r="D49" s="16">
        <f t="shared" si="2"/>
        <v>9.2812499999999992E-2</v>
      </c>
    </row>
    <row r="50" spans="1:4">
      <c r="A50">
        <v>2007</v>
      </c>
      <c r="B50">
        <v>1</v>
      </c>
      <c r="C50">
        <v>0</v>
      </c>
      <c r="D50" s="16">
        <f t="shared" si="2"/>
        <v>9.7500000000000017E-2</v>
      </c>
    </row>
    <row r="51" spans="1:4">
      <c r="A51">
        <v>2007</v>
      </c>
      <c r="B51">
        <v>2</v>
      </c>
      <c r="C51">
        <v>0</v>
      </c>
      <c r="D51" s="16">
        <f t="shared" si="2"/>
        <v>9.7500000000000017E-2</v>
      </c>
    </row>
    <row r="52" spans="1:4">
      <c r="A52">
        <v>2007</v>
      </c>
      <c r="B52">
        <v>3</v>
      </c>
      <c r="C52">
        <v>0</v>
      </c>
      <c r="D52" s="16">
        <f t="shared" si="2"/>
        <v>9.7500000000000017E-2</v>
      </c>
    </row>
    <row r="53" spans="1:4">
      <c r="A53">
        <v>2007</v>
      </c>
      <c r="B53">
        <v>4</v>
      </c>
      <c r="C53">
        <v>0</v>
      </c>
      <c r="D53" s="16">
        <f t="shared" si="2"/>
        <v>0.14836250000000001</v>
      </c>
    </row>
    <row r="54" spans="1:4">
      <c r="A54">
        <v>2007</v>
      </c>
      <c r="B54">
        <v>5</v>
      </c>
      <c r="C54">
        <v>0</v>
      </c>
      <c r="D54" s="16">
        <f t="shared" si="2"/>
        <v>0.14836250000000001</v>
      </c>
    </row>
    <row r="55" spans="1:4">
      <c r="A55">
        <v>2007</v>
      </c>
      <c r="B55">
        <v>6</v>
      </c>
      <c r="C55">
        <v>0</v>
      </c>
      <c r="D55" s="16">
        <f t="shared" si="2"/>
        <v>0.14836250000000001</v>
      </c>
    </row>
    <row r="56" spans="1:4">
      <c r="A56">
        <v>2007</v>
      </c>
      <c r="B56">
        <v>7</v>
      </c>
      <c r="C56">
        <v>0</v>
      </c>
      <c r="D56" s="16">
        <f t="shared" si="2"/>
        <v>0.14836250000000001</v>
      </c>
    </row>
    <row r="57" spans="1:4">
      <c r="A57">
        <v>2007</v>
      </c>
      <c r="B57">
        <v>8</v>
      </c>
      <c r="C57">
        <v>0</v>
      </c>
      <c r="D57" s="16">
        <f t="shared" si="2"/>
        <v>0.14836250000000001</v>
      </c>
    </row>
    <row r="58" spans="1:4">
      <c r="A58">
        <v>2007</v>
      </c>
      <c r="B58">
        <v>9</v>
      </c>
      <c r="C58">
        <v>0</v>
      </c>
      <c r="D58" s="16">
        <f t="shared" si="2"/>
        <v>0.1340625</v>
      </c>
    </row>
    <row r="59" spans="1:4">
      <c r="A59">
        <v>2007</v>
      </c>
      <c r="B59">
        <v>10</v>
      </c>
      <c r="C59">
        <v>0</v>
      </c>
      <c r="D59" s="16">
        <f t="shared" si="2"/>
        <v>0.1340625</v>
      </c>
    </row>
    <row r="60" spans="1:4">
      <c r="A60">
        <v>2007</v>
      </c>
      <c r="B60">
        <v>11</v>
      </c>
      <c r="C60">
        <v>0</v>
      </c>
      <c r="D60" s="16">
        <f t="shared" si="2"/>
        <v>0.1340625</v>
      </c>
    </row>
    <row r="61" spans="1:4">
      <c r="A61">
        <v>2007</v>
      </c>
      <c r="B61">
        <v>12</v>
      </c>
      <c r="C61">
        <v>0</v>
      </c>
      <c r="D61" s="16">
        <f t="shared" si="2"/>
        <v>0.1340625</v>
      </c>
    </row>
    <row r="62" spans="1:4">
      <c r="A62">
        <v>2008</v>
      </c>
      <c r="B62">
        <v>1</v>
      </c>
      <c r="C62">
        <v>0</v>
      </c>
      <c r="D62" s="16">
        <f t="shared" si="2"/>
        <v>0.13500000000000001</v>
      </c>
    </row>
    <row r="63" spans="1:4">
      <c r="A63">
        <v>2008</v>
      </c>
      <c r="B63">
        <v>2</v>
      </c>
      <c r="C63">
        <v>0</v>
      </c>
      <c r="D63" s="16">
        <f t="shared" si="2"/>
        <v>0.13500000000000001</v>
      </c>
    </row>
    <row r="64" spans="1:4">
      <c r="A64">
        <v>2008</v>
      </c>
      <c r="B64">
        <v>3</v>
      </c>
      <c r="C64">
        <v>0</v>
      </c>
      <c r="D64" s="16">
        <f t="shared" si="2"/>
        <v>0.13500000000000001</v>
      </c>
    </row>
    <row r="65" spans="1:4">
      <c r="A65">
        <v>2008</v>
      </c>
      <c r="B65">
        <v>4</v>
      </c>
      <c r="C65">
        <v>0</v>
      </c>
      <c r="D65" s="16">
        <f t="shared" si="2"/>
        <v>0.205425</v>
      </c>
    </row>
    <row r="66" spans="1:4">
      <c r="A66">
        <v>2008</v>
      </c>
      <c r="B66">
        <v>5</v>
      </c>
      <c r="C66">
        <v>0</v>
      </c>
      <c r="D66" s="16">
        <f t="shared" si="2"/>
        <v>0.205425</v>
      </c>
    </row>
    <row r="67" spans="1:4">
      <c r="A67">
        <v>2008</v>
      </c>
      <c r="B67">
        <v>6</v>
      </c>
      <c r="C67">
        <v>0</v>
      </c>
      <c r="D67" s="16">
        <f t="shared" ref="D67:D130" si="7">INDEX($G$2:$J$29,MATCH(A67,$F$2:$F$29,0),MATCH(VLOOKUP(B67&amp;"-"&amp;C67,$N$19:$O$42,2,0),$G$1:$J$1,0))</f>
        <v>0.205425</v>
      </c>
    </row>
    <row r="68" spans="1:4">
      <c r="A68">
        <v>2008</v>
      </c>
      <c r="B68">
        <v>7</v>
      </c>
      <c r="C68">
        <v>0</v>
      </c>
      <c r="D68" s="16">
        <f t="shared" si="7"/>
        <v>0.205425</v>
      </c>
    </row>
    <row r="69" spans="1:4">
      <c r="A69">
        <v>2008</v>
      </c>
      <c r="B69">
        <v>8</v>
      </c>
      <c r="C69">
        <v>0</v>
      </c>
      <c r="D69" s="16">
        <f t="shared" si="7"/>
        <v>0.205425</v>
      </c>
    </row>
    <row r="70" spans="1:4">
      <c r="A70">
        <v>2008</v>
      </c>
      <c r="B70">
        <v>9</v>
      </c>
      <c r="C70">
        <v>0</v>
      </c>
      <c r="D70" s="16">
        <f t="shared" si="7"/>
        <v>0.18562499999999998</v>
      </c>
    </row>
    <row r="71" spans="1:4">
      <c r="A71">
        <v>2008</v>
      </c>
      <c r="B71">
        <v>10</v>
      </c>
      <c r="C71">
        <v>0</v>
      </c>
      <c r="D71" s="16">
        <f t="shared" si="7"/>
        <v>0.18562499999999998</v>
      </c>
    </row>
    <row r="72" spans="1:4">
      <c r="A72">
        <v>2008</v>
      </c>
      <c r="B72">
        <v>11</v>
      </c>
      <c r="C72">
        <v>0</v>
      </c>
      <c r="D72" s="16">
        <f t="shared" si="7"/>
        <v>0.18562499999999998</v>
      </c>
    </row>
    <row r="73" spans="1:4">
      <c r="A73">
        <v>2008</v>
      </c>
      <c r="B73">
        <v>12</v>
      </c>
      <c r="C73">
        <v>0</v>
      </c>
      <c r="D73" s="16">
        <f t="shared" si="7"/>
        <v>0.18562499999999998</v>
      </c>
    </row>
    <row r="74" spans="1:4">
      <c r="A74">
        <v>2009</v>
      </c>
      <c r="B74">
        <v>1</v>
      </c>
      <c r="C74">
        <v>0</v>
      </c>
      <c r="D74" s="16">
        <f t="shared" si="7"/>
        <v>0.18</v>
      </c>
    </row>
    <row r="75" spans="1:4">
      <c r="A75">
        <v>2009</v>
      </c>
      <c r="B75">
        <v>2</v>
      </c>
      <c r="C75">
        <v>0</v>
      </c>
      <c r="D75" s="16">
        <f t="shared" si="7"/>
        <v>0.18</v>
      </c>
    </row>
    <row r="76" spans="1:4">
      <c r="A76">
        <v>2009</v>
      </c>
      <c r="B76">
        <v>3</v>
      </c>
      <c r="C76">
        <v>0</v>
      </c>
      <c r="D76" s="16">
        <f t="shared" si="7"/>
        <v>0.18</v>
      </c>
    </row>
    <row r="77" spans="1:4">
      <c r="A77">
        <v>2009</v>
      </c>
      <c r="B77">
        <v>4</v>
      </c>
      <c r="C77">
        <v>0</v>
      </c>
      <c r="D77" s="16">
        <f t="shared" si="7"/>
        <v>0.27389999999999998</v>
      </c>
    </row>
    <row r="78" spans="1:4">
      <c r="A78">
        <v>2009</v>
      </c>
      <c r="B78">
        <v>5</v>
      </c>
      <c r="C78">
        <v>0</v>
      </c>
      <c r="D78" s="16">
        <f t="shared" si="7"/>
        <v>0.27389999999999998</v>
      </c>
    </row>
    <row r="79" spans="1:4">
      <c r="A79">
        <v>2009</v>
      </c>
      <c r="B79">
        <v>6</v>
      </c>
      <c r="C79">
        <v>0</v>
      </c>
      <c r="D79" s="16">
        <f t="shared" si="7"/>
        <v>0.27389999999999998</v>
      </c>
    </row>
    <row r="80" spans="1:4">
      <c r="A80">
        <v>2009</v>
      </c>
      <c r="B80">
        <v>7</v>
      </c>
      <c r="C80">
        <v>0</v>
      </c>
      <c r="D80" s="16">
        <f t="shared" si="7"/>
        <v>0.27389999999999998</v>
      </c>
    </row>
    <row r="81" spans="1:4">
      <c r="A81">
        <v>2009</v>
      </c>
      <c r="B81">
        <v>8</v>
      </c>
      <c r="C81">
        <v>0</v>
      </c>
      <c r="D81" s="16">
        <f t="shared" si="7"/>
        <v>0.27389999999999998</v>
      </c>
    </row>
    <row r="82" spans="1:4">
      <c r="A82">
        <v>2009</v>
      </c>
      <c r="B82">
        <v>9</v>
      </c>
      <c r="C82">
        <v>0</v>
      </c>
      <c r="D82" s="16">
        <f t="shared" si="7"/>
        <v>0.2475</v>
      </c>
    </row>
    <row r="83" spans="1:4">
      <c r="A83">
        <v>2009</v>
      </c>
      <c r="B83">
        <v>10</v>
      </c>
      <c r="C83">
        <v>0</v>
      </c>
      <c r="D83" s="16">
        <f t="shared" si="7"/>
        <v>0.2475</v>
      </c>
    </row>
    <row r="84" spans="1:4">
      <c r="A84">
        <v>2009</v>
      </c>
      <c r="B84">
        <v>11</v>
      </c>
      <c r="C84">
        <v>0</v>
      </c>
      <c r="D84" s="16">
        <f t="shared" si="7"/>
        <v>0.2475</v>
      </c>
    </row>
    <row r="85" spans="1:4">
      <c r="A85">
        <v>2009</v>
      </c>
      <c r="B85">
        <v>12</v>
      </c>
      <c r="C85">
        <v>0</v>
      </c>
      <c r="D85" s="16">
        <f t="shared" si="7"/>
        <v>0.2475</v>
      </c>
    </row>
    <row r="86" spans="1:4">
      <c r="A86">
        <v>2010</v>
      </c>
      <c r="B86">
        <v>1</v>
      </c>
      <c r="C86">
        <v>0</v>
      </c>
      <c r="D86" s="16">
        <f t="shared" si="7"/>
        <v>0.24</v>
      </c>
    </row>
    <row r="87" spans="1:4">
      <c r="A87">
        <v>2010</v>
      </c>
      <c r="B87">
        <v>2</v>
      </c>
      <c r="C87">
        <v>0</v>
      </c>
      <c r="D87" s="16">
        <f t="shared" si="7"/>
        <v>0.24</v>
      </c>
    </row>
    <row r="88" spans="1:4">
      <c r="A88">
        <v>2010</v>
      </c>
      <c r="B88">
        <v>3</v>
      </c>
      <c r="C88">
        <v>0</v>
      </c>
      <c r="D88" s="16">
        <f t="shared" si="7"/>
        <v>0.24</v>
      </c>
    </row>
    <row r="89" spans="1:4">
      <c r="A89">
        <v>2010</v>
      </c>
      <c r="B89">
        <v>4</v>
      </c>
      <c r="C89">
        <v>0</v>
      </c>
      <c r="D89" s="16">
        <f t="shared" si="7"/>
        <v>0.36520000000000002</v>
      </c>
    </row>
    <row r="90" spans="1:4">
      <c r="A90">
        <v>2010</v>
      </c>
      <c r="B90">
        <v>5</v>
      </c>
      <c r="C90">
        <v>0</v>
      </c>
      <c r="D90" s="16">
        <f t="shared" si="7"/>
        <v>0.36520000000000002</v>
      </c>
    </row>
    <row r="91" spans="1:4">
      <c r="A91">
        <v>2010</v>
      </c>
      <c r="B91">
        <v>6</v>
      </c>
      <c r="C91">
        <v>0</v>
      </c>
      <c r="D91" s="16">
        <f t="shared" si="7"/>
        <v>0.36520000000000002</v>
      </c>
    </row>
    <row r="92" spans="1:4">
      <c r="A92">
        <v>2010</v>
      </c>
      <c r="B92">
        <v>7</v>
      </c>
      <c r="C92">
        <v>0</v>
      </c>
      <c r="D92" s="16">
        <f t="shared" si="7"/>
        <v>0.36520000000000002</v>
      </c>
    </row>
    <row r="93" spans="1:4">
      <c r="A93">
        <v>2010</v>
      </c>
      <c r="B93">
        <v>8</v>
      </c>
      <c r="C93">
        <v>0</v>
      </c>
      <c r="D93" s="16">
        <f t="shared" si="7"/>
        <v>0.36520000000000002</v>
      </c>
    </row>
    <row r="94" spans="1:4">
      <c r="A94">
        <v>2010</v>
      </c>
      <c r="B94">
        <v>9</v>
      </c>
      <c r="C94">
        <v>0</v>
      </c>
      <c r="D94" s="16">
        <f t="shared" si="7"/>
        <v>0.33</v>
      </c>
    </row>
    <row r="95" spans="1:4">
      <c r="A95">
        <v>2010</v>
      </c>
      <c r="B95">
        <v>10</v>
      </c>
      <c r="C95">
        <v>0</v>
      </c>
      <c r="D95" s="16">
        <f t="shared" si="7"/>
        <v>0.33</v>
      </c>
    </row>
    <row r="96" spans="1:4">
      <c r="A96">
        <v>2010</v>
      </c>
      <c r="B96">
        <v>11</v>
      </c>
      <c r="C96">
        <v>0</v>
      </c>
      <c r="D96" s="16">
        <f t="shared" si="7"/>
        <v>0.33</v>
      </c>
    </row>
    <row r="97" spans="1:4">
      <c r="A97">
        <v>2010</v>
      </c>
      <c r="B97">
        <v>12</v>
      </c>
      <c r="C97">
        <v>0</v>
      </c>
      <c r="D97" s="16">
        <f t="shared" si="7"/>
        <v>0.33</v>
      </c>
    </row>
    <row r="98" spans="1:4">
      <c r="A98">
        <v>2011</v>
      </c>
      <c r="B98">
        <v>1</v>
      </c>
      <c r="C98">
        <v>0</v>
      </c>
      <c r="D98" s="16">
        <f t="shared" si="7"/>
        <v>0.35</v>
      </c>
    </row>
    <row r="99" spans="1:4">
      <c r="A99">
        <v>2011</v>
      </c>
      <c r="B99">
        <v>2</v>
      </c>
      <c r="C99">
        <v>0</v>
      </c>
      <c r="D99" s="16">
        <f t="shared" si="7"/>
        <v>0.35</v>
      </c>
    </row>
    <row r="100" spans="1:4">
      <c r="A100">
        <v>2011</v>
      </c>
      <c r="B100">
        <v>3</v>
      </c>
      <c r="C100">
        <v>0</v>
      </c>
      <c r="D100" s="16">
        <f t="shared" si="7"/>
        <v>0.35</v>
      </c>
    </row>
    <row r="101" spans="1:4">
      <c r="A101">
        <v>2011</v>
      </c>
      <c r="B101">
        <v>4</v>
      </c>
      <c r="C101">
        <v>0</v>
      </c>
      <c r="D101" s="16">
        <f t="shared" si="7"/>
        <v>0.43160000000000004</v>
      </c>
    </row>
    <row r="102" spans="1:4">
      <c r="A102">
        <v>2011</v>
      </c>
      <c r="B102">
        <v>5</v>
      </c>
      <c r="C102">
        <v>0</v>
      </c>
      <c r="D102" s="16">
        <f t="shared" si="7"/>
        <v>0.43160000000000004</v>
      </c>
    </row>
    <row r="103" spans="1:4">
      <c r="A103">
        <v>2011</v>
      </c>
      <c r="B103">
        <v>6</v>
      </c>
      <c r="C103">
        <v>0</v>
      </c>
      <c r="D103" s="16">
        <f t="shared" si="7"/>
        <v>0.43160000000000004</v>
      </c>
    </row>
    <row r="104" spans="1:4">
      <c r="A104">
        <v>2011</v>
      </c>
      <c r="B104">
        <v>7</v>
      </c>
      <c r="C104">
        <v>0</v>
      </c>
      <c r="D104" s="16">
        <f t="shared" si="7"/>
        <v>0.43160000000000004</v>
      </c>
    </row>
    <row r="105" spans="1:4">
      <c r="A105">
        <v>2011</v>
      </c>
      <c r="B105">
        <v>8</v>
      </c>
      <c r="C105">
        <v>0</v>
      </c>
      <c r="D105" s="16">
        <f t="shared" si="7"/>
        <v>0.43160000000000004</v>
      </c>
    </row>
    <row r="106" spans="1:4">
      <c r="A106">
        <v>2011</v>
      </c>
      <c r="B106">
        <v>9</v>
      </c>
      <c r="C106">
        <v>0</v>
      </c>
      <c r="D106" s="16">
        <f t="shared" si="7"/>
        <v>0.39</v>
      </c>
    </row>
    <row r="107" spans="1:4">
      <c r="A107">
        <v>2011</v>
      </c>
      <c r="B107">
        <v>10</v>
      </c>
      <c r="C107">
        <v>0</v>
      </c>
      <c r="D107" s="16">
        <f t="shared" si="7"/>
        <v>0.39</v>
      </c>
    </row>
    <row r="108" spans="1:4">
      <c r="A108">
        <v>2011</v>
      </c>
      <c r="B108">
        <v>11</v>
      </c>
      <c r="C108">
        <v>0</v>
      </c>
      <c r="D108" s="16">
        <f t="shared" si="7"/>
        <v>0.39</v>
      </c>
    </row>
    <row r="109" spans="1:4">
      <c r="A109">
        <v>2011</v>
      </c>
      <c r="B109">
        <v>12</v>
      </c>
      <c r="C109">
        <v>0</v>
      </c>
      <c r="D109" s="16">
        <f t="shared" si="7"/>
        <v>0.39</v>
      </c>
    </row>
    <row r="110" spans="1:4">
      <c r="A110">
        <v>2012</v>
      </c>
      <c r="B110">
        <v>1</v>
      </c>
      <c r="C110">
        <v>0</v>
      </c>
      <c r="D110" s="16">
        <f t="shared" si="7"/>
        <v>0.42</v>
      </c>
    </row>
    <row r="111" spans="1:4">
      <c r="A111">
        <v>2012</v>
      </c>
      <c r="B111">
        <v>2</v>
      </c>
      <c r="C111">
        <v>0</v>
      </c>
      <c r="D111" s="16">
        <f t="shared" si="7"/>
        <v>0.42</v>
      </c>
    </row>
    <row r="112" spans="1:4">
      <c r="A112">
        <v>2012</v>
      </c>
      <c r="B112">
        <v>3</v>
      </c>
      <c r="C112">
        <v>0</v>
      </c>
      <c r="D112" s="16">
        <f t="shared" si="7"/>
        <v>0.42</v>
      </c>
    </row>
    <row r="113" spans="1:4">
      <c r="A113">
        <v>2012</v>
      </c>
      <c r="B113">
        <v>4</v>
      </c>
      <c r="C113">
        <v>0</v>
      </c>
      <c r="D113" s="16">
        <f t="shared" si="7"/>
        <v>0.47586666666666666</v>
      </c>
    </row>
    <row r="114" spans="1:4">
      <c r="A114">
        <v>2012</v>
      </c>
      <c r="B114">
        <v>5</v>
      </c>
      <c r="C114">
        <v>0</v>
      </c>
      <c r="D114" s="16">
        <f t="shared" si="7"/>
        <v>0.47586666666666666</v>
      </c>
    </row>
    <row r="115" spans="1:4">
      <c r="A115">
        <v>2012</v>
      </c>
      <c r="B115">
        <v>6</v>
      </c>
      <c r="C115">
        <v>0</v>
      </c>
      <c r="D115" s="16">
        <f t="shared" si="7"/>
        <v>0.47586666666666666</v>
      </c>
    </row>
    <row r="116" spans="1:4">
      <c r="A116">
        <v>2012</v>
      </c>
      <c r="B116">
        <v>7</v>
      </c>
      <c r="C116">
        <v>0</v>
      </c>
      <c r="D116" s="16">
        <f t="shared" si="7"/>
        <v>0.47586666666666666</v>
      </c>
    </row>
    <row r="117" spans="1:4">
      <c r="A117">
        <v>2012</v>
      </c>
      <c r="B117">
        <v>8</v>
      </c>
      <c r="C117">
        <v>0</v>
      </c>
      <c r="D117" s="16">
        <f t="shared" si="7"/>
        <v>0.47586666666666666</v>
      </c>
    </row>
    <row r="118" spans="1:4">
      <c r="A118">
        <v>2012</v>
      </c>
      <c r="B118">
        <v>9</v>
      </c>
      <c r="C118">
        <v>0</v>
      </c>
      <c r="D118" s="16">
        <f t="shared" si="7"/>
        <v>0.43</v>
      </c>
    </row>
    <row r="119" spans="1:4">
      <c r="A119">
        <v>2012</v>
      </c>
      <c r="B119">
        <v>10</v>
      </c>
      <c r="C119">
        <v>0</v>
      </c>
      <c r="D119" s="16">
        <f t="shared" si="7"/>
        <v>0.43</v>
      </c>
    </row>
    <row r="120" spans="1:4">
      <c r="A120">
        <v>2012</v>
      </c>
      <c r="B120">
        <v>11</v>
      </c>
      <c r="C120">
        <v>0</v>
      </c>
      <c r="D120" s="16">
        <f t="shared" si="7"/>
        <v>0.43</v>
      </c>
    </row>
    <row r="121" spans="1:4">
      <c r="A121">
        <v>2012</v>
      </c>
      <c r="B121">
        <v>12</v>
      </c>
      <c r="C121">
        <v>0</v>
      </c>
      <c r="D121" s="16">
        <f t="shared" si="7"/>
        <v>0.43</v>
      </c>
    </row>
    <row r="122" spans="1:4">
      <c r="A122">
        <v>2013</v>
      </c>
      <c r="B122">
        <v>1</v>
      </c>
      <c r="C122">
        <v>0</v>
      </c>
      <c r="D122" s="16">
        <f t="shared" si="7"/>
        <v>0.47</v>
      </c>
    </row>
    <row r="123" spans="1:4">
      <c r="A123">
        <v>2013</v>
      </c>
      <c r="B123">
        <v>2</v>
      </c>
      <c r="C123">
        <v>0</v>
      </c>
      <c r="D123" s="16">
        <f t="shared" si="7"/>
        <v>0.47</v>
      </c>
    </row>
    <row r="124" spans="1:4">
      <c r="A124">
        <v>2013</v>
      </c>
      <c r="B124">
        <v>3</v>
      </c>
      <c r="C124">
        <v>0</v>
      </c>
      <c r="D124" s="16">
        <f t="shared" si="7"/>
        <v>0.47</v>
      </c>
    </row>
    <row r="125" spans="1:4">
      <c r="A125">
        <v>2013</v>
      </c>
      <c r="B125">
        <v>4</v>
      </c>
      <c r="C125">
        <v>0</v>
      </c>
      <c r="D125" s="16">
        <f t="shared" si="7"/>
        <v>0.50906666666666667</v>
      </c>
    </row>
    <row r="126" spans="1:4">
      <c r="A126">
        <v>2013</v>
      </c>
      <c r="B126">
        <v>5</v>
      </c>
      <c r="C126">
        <v>0</v>
      </c>
      <c r="D126" s="16">
        <f t="shared" si="7"/>
        <v>0.50906666666666667</v>
      </c>
    </row>
    <row r="127" spans="1:4">
      <c r="A127">
        <v>2013</v>
      </c>
      <c r="B127">
        <v>6</v>
      </c>
      <c r="C127">
        <v>0</v>
      </c>
      <c r="D127" s="16">
        <f t="shared" si="7"/>
        <v>0.50906666666666667</v>
      </c>
    </row>
    <row r="128" spans="1:4">
      <c r="A128">
        <v>2013</v>
      </c>
      <c r="B128">
        <v>7</v>
      </c>
      <c r="C128">
        <v>0</v>
      </c>
      <c r="D128" s="16">
        <f t="shared" si="7"/>
        <v>0.50906666666666667</v>
      </c>
    </row>
    <row r="129" spans="1:4">
      <c r="A129">
        <v>2013</v>
      </c>
      <c r="B129">
        <v>8</v>
      </c>
      <c r="C129">
        <v>0</v>
      </c>
      <c r="D129" s="16">
        <f t="shared" si="7"/>
        <v>0.50906666666666667</v>
      </c>
    </row>
    <row r="130" spans="1:4">
      <c r="A130">
        <v>2013</v>
      </c>
      <c r="B130">
        <v>9</v>
      </c>
      <c r="C130">
        <v>0</v>
      </c>
      <c r="D130" s="16">
        <f t="shared" si="7"/>
        <v>0.46</v>
      </c>
    </row>
    <row r="131" spans="1:4">
      <c r="A131">
        <v>2013</v>
      </c>
      <c r="B131">
        <v>10</v>
      </c>
      <c r="C131">
        <v>0</v>
      </c>
      <c r="D131" s="16">
        <f t="shared" ref="D131:D194" si="8">INDEX($G$2:$J$29,MATCH(A131,$F$2:$F$29,0),MATCH(VLOOKUP(B131&amp;"-"&amp;C131,$N$19:$O$42,2,0),$G$1:$J$1,0))</f>
        <v>0.46</v>
      </c>
    </row>
    <row r="132" spans="1:4">
      <c r="A132">
        <v>2013</v>
      </c>
      <c r="B132">
        <v>11</v>
      </c>
      <c r="C132">
        <v>0</v>
      </c>
      <c r="D132" s="16">
        <f t="shared" si="8"/>
        <v>0.46</v>
      </c>
    </row>
    <row r="133" spans="1:4">
      <c r="A133">
        <v>2013</v>
      </c>
      <c r="B133">
        <v>12</v>
      </c>
      <c r="C133">
        <v>0</v>
      </c>
      <c r="D133" s="16">
        <f t="shared" si="8"/>
        <v>0.46</v>
      </c>
    </row>
    <row r="134" spans="1:4">
      <c r="A134">
        <v>2014</v>
      </c>
      <c r="B134">
        <v>1</v>
      </c>
      <c r="C134">
        <v>0</v>
      </c>
      <c r="D134" s="16">
        <f t="shared" si="8"/>
        <v>0.53</v>
      </c>
    </row>
    <row r="135" spans="1:4">
      <c r="A135">
        <v>2014</v>
      </c>
      <c r="B135">
        <v>2</v>
      </c>
      <c r="C135">
        <v>0</v>
      </c>
      <c r="D135" s="16">
        <f t="shared" si="8"/>
        <v>0.53</v>
      </c>
    </row>
    <row r="136" spans="1:4">
      <c r="A136">
        <v>2014</v>
      </c>
      <c r="B136">
        <v>3</v>
      </c>
      <c r="C136">
        <v>0</v>
      </c>
      <c r="D136" s="16">
        <f t="shared" si="8"/>
        <v>0.53</v>
      </c>
    </row>
    <row r="137" spans="1:4">
      <c r="A137">
        <v>2014</v>
      </c>
      <c r="B137">
        <v>4</v>
      </c>
      <c r="C137">
        <v>0</v>
      </c>
      <c r="D137" s="16">
        <f t="shared" si="8"/>
        <v>0.57546666666666668</v>
      </c>
    </row>
    <row r="138" spans="1:4">
      <c r="A138">
        <v>2014</v>
      </c>
      <c r="B138">
        <v>5</v>
      </c>
      <c r="C138">
        <v>0</v>
      </c>
      <c r="D138" s="16">
        <f t="shared" si="8"/>
        <v>0.57546666666666668</v>
      </c>
    </row>
    <row r="139" spans="1:4">
      <c r="A139">
        <v>2014</v>
      </c>
      <c r="B139">
        <v>6</v>
      </c>
      <c r="C139">
        <v>0</v>
      </c>
      <c r="D139" s="16">
        <f t="shared" si="8"/>
        <v>0.57546666666666668</v>
      </c>
    </row>
    <row r="140" spans="1:4">
      <c r="A140">
        <v>2014</v>
      </c>
      <c r="B140">
        <v>7</v>
      </c>
      <c r="C140">
        <v>0</v>
      </c>
      <c r="D140" s="16">
        <f t="shared" si="8"/>
        <v>0.57546666666666668</v>
      </c>
    </row>
    <row r="141" spans="1:4">
      <c r="A141">
        <v>2014</v>
      </c>
      <c r="B141">
        <v>8</v>
      </c>
      <c r="C141">
        <v>0</v>
      </c>
      <c r="D141" s="16">
        <f t="shared" si="8"/>
        <v>0.57546666666666668</v>
      </c>
    </row>
    <row r="142" spans="1:4">
      <c r="A142">
        <v>2014</v>
      </c>
      <c r="B142">
        <v>9</v>
      </c>
      <c r="C142">
        <v>0</v>
      </c>
      <c r="D142" s="16">
        <f t="shared" si="8"/>
        <v>0.52</v>
      </c>
    </row>
    <row r="143" spans="1:4">
      <c r="A143">
        <v>2014</v>
      </c>
      <c r="B143">
        <v>10</v>
      </c>
      <c r="C143">
        <v>0</v>
      </c>
      <c r="D143" s="16">
        <f t="shared" si="8"/>
        <v>0.52</v>
      </c>
    </row>
    <row r="144" spans="1:4">
      <c r="A144">
        <v>2014</v>
      </c>
      <c r="B144">
        <v>11</v>
      </c>
      <c r="C144">
        <v>0</v>
      </c>
      <c r="D144" s="16">
        <f t="shared" si="8"/>
        <v>0.52</v>
      </c>
    </row>
    <row r="145" spans="1:4">
      <c r="A145">
        <v>2014</v>
      </c>
      <c r="B145">
        <v>12</v>
      </c>
      <c r="C145">
        <v>0</v>
      </c>
      <c r="D145" s="16">
        <f t="shared" si="8"/>
        <v>0.52</v>
      </c>
    </row>
    <row r="146" spans="1:4">
      <c r="A146">
        <v>2015</v>
      </c>
      <c r="B146">
        <v>1</v>
      </c>
      <c r="C146">
        <v>0</v>
      </c>
      <c r="D146" s="16">
        <f t="shared" si="8"/>
        <v>0.62</v>
      </c>
    </row>
    <row r="147" spans="1:4">
      <c r="A147">
        <v>2015</v>
      </c>
      <c r="B147">
        <v>2</v>
      </c>
      <c r="C147">
        <v>0</v>
      </c>
      <c r="D147" s="16">
        <f t="shared" si="8"/>
        <v>0.62</v>
      </c>
    </row>
    <row r="148" spans="1:4">
      <c r="A148">
        <v>2015</v>
      </c>
      <c r="B148">
        <v>3</v>
      </c>
      <c r="C148">
        <v>0</v>
      </c>
      <c r="D148" s="16">
        <f t="shared" si="8"/>
        <v>0.62</v>
      </c>
    </row>
    <row r="149" spans="1:4">
      <c r="A149">
        <v>2015</v>
      </c>
      <c r="B149">
        <v>4</v>
      </c>
      <c r="C149">
        <v>0</v>
      </c>
      <c r="D149" s="16">
        <f t="shared" si="8"/>
        <v>0.6750666666666667</v>
      </c>
    </row>
    <row r="150" spans="1:4">
      <c r="A150">
        <v>2015</v>
      </c>
      <c r="B150">
        <v>5</v>
      </c>
      <c r="C150">
        <v>0</v>
      </c>
      <c r="D150" s="16">
        <f t="shared" si="8"/>
        <v>0.6750666666666667</v>
      </c>
    </row>
    <row r="151" spans="1:4">
      <c r="A151">
        <v>2015</v>
      </c>
      <c r="B151">
        <v>6</v>
      </c>
      <c r="C151">
        <v>0</v>
      </c>
      <c r="D151" s="16">
        <f t="shared" si="8"/>
        <v>0.6750666666666667</v>
      </c>
    </row>
    <row r="152" spans="1:4">
      <c r="A152">
        <v>2015</v>
      </c>
      <c r="B152">
        <v>7</v>
      </c>
      <c r="C152">
        <v>0</v>
      </c>
      <c r="D152" s="16">
        <f t="shared" si="8"/>
        <v>0.6750666666666667</v>
      </c>
    </row>
    <row r="153" spans="1:4">
      <c r="A153">
        <v>2015</v>
      </c>
      <c r="B153">
        <v>8</v>
      </c>
      <c r="C153">
        <v>0</v>
      </c>
      <c r="D153" s="16">
        <f t="shared" si="8"/>
        <v>0.6750666666666667</v>
      </c>
    </row>
    <row r="154" spans="1:4">
      <c r="A154">
        <v>2015</v>
      </c>
      <c r="B154">
        <v>9</v>
      </c>
      <c r="C154">
        <v>0</v>
      </c>
      <c r="D154" s="16">
        <f t="shared" si="8"/>
        <v>0.61</v>
      </c>
    </row>
    <row r="155" spans="1:4">
      <c r="A155">
        <v>2015</v>
      </c>
      <c r="B155">
        <v>10</v>
      </c>
      <c r="C155">
        <v>0</v>
      </c>
      <c r="D155" s="16">
        <f t="shared" si="8"/>
        <v>0.61</v>
      </c>
    </row>
    <row r="156" spans="1:4">
      <c r="A156">
        <v>2015</v>
      </c>
      <c r="B156">
        <v>11</v>
      </c>
      <c r="C156">
        <v>0</v>
      </c>
      <c r="D156" s="16">
        <f t="shared" si="8"/>
        <v>0.61</v>
      </c>
    </row>
    <row r="157" spans="1:4">
      <c r="A157">
        <v>2015</v>
      </c>
      <c r="B157">
        <v>12</v>
      </c>
      <c r="C157">
        <v>0</v>
      </c>
      <c r="D157" s="16">
        <f t="shared" si="8"/>
        <v>0.61</v>
      </c>
    </row>
    <row r="158" spans="1:4">
      <c r="A158">
        <v>2016</v>
      </c>
      <c r="B158">
        <v>1</v>
      </c>
      <c r="C158">
        <v>0</v>
      </c>
      <c r="D158" s="16">
        <f t="shared" si="8"/>
        <v>0.72</v>
      </c>
    </row>
    <row r="159" spans="1:4">
      <c r="A159">
        <v>2016</v>
      </c>
      <c r="B159">
        <v>2</v>
      </c>
      <c r="C159">
        <v>0</v>
      </c>
      <c r="D159" s="16">
        <f t="shared" si="8"/>
        <v>0.72</v>
      </c>
    </row>
    <row r="160" spans="1:4">
      <c r="A160">
        <v>2016</v>
      </c>
      <c r="B160">
        <v>3</v>
      </c>
      <c r="C160">
        <v>0</v>
      </c>
      <c r="D160" s="16">
        <f t="shared" si="8"/>
        <v>0.72</v>
      </c>
    </row>
    <row r="161" spans="1:4">
      <c r="A161">
        <v>2016</v>
      </c>
      <c r="B161">
        <v>4</v>
      </c>
      <c r="C161">
        <v>0</v>
      </c>
      <c r="D161" s="16">
        <f t="shared" si="8"/>
        <v>0.76359999999999995</v>
      </c>
    </row>
    <row r="162" spans="1:4">
      <c r="A162">
        <v>2016</v>
      </c>
      <c r="B162">
        <v>5</v>
      </c>
      <c r="C162">
        <v>0</v>
      </c>
      <c r="D162" s="16">
        <f t="shared" si="8"/>
        <v>0.76359999999999995</v>
      </c>
    </row>
    <row r="163" spans="1:4">
      <c r="A163">
        <v>2016</v>
      </c>
      <c r="B163">
        <v>6</v>
      </c>
      <c r="C163">
        <v>0</v>
      </c>
      <c r="D163" s="16">
        <f t="shared" si="8"/>
        <v>0.76359999999999995</v>
      </c>
    </row>
    <row r="164" spans="1:4">
      <c r="A164">
        <v>2016</v>
      </c>
      <c r="B164">
        <v>7</v>
      </c>
      <c r="C164">
        <v>0</v>
      </c>
      <c r="D164" s="16">
        <f t="shared" si="8"/>
        <v>0.76359999999999995</v>
      </c>
    </row>
    <row r="165" spans="1:4">
      <c r="A165">
        <v>2016</v>
      </c>
      <c r="B165">
        <v>8</v>
      </c>
      <c r="C165">
        <v>0</v>
      </c>
      <c r="D165" s="16">
        <f t="shared" si="8"/>
        <v>0.76359999999999995</v>
      </c>
    </row>
    <row r="166" spans="1:4">
      <c r="A166">
        <v>2016</v>
      </c>
      <c r="B166">
        <v>9</v>
      </c>
      <c r="C166">
        <v>0</v>
      </c>
      <c r="D166" s="16">
        <f t="shared" si="8"/>
        <v>0.69</v>
      </c>
    </row>
    <row r="167" spans="1:4">
      <c r="A167">
        <v>2016</v>
      </c>
      <c r="B167">
        <v>10</v>
      </c>
      <c r="C167">
        <v>0</v>
      </c>
      <c r="D167" s="16">
        <f t="shared" si="8"/>
        <v>0.69</v>
      </c>
    </row>
    <row r="168" spans="1:4">
      <c r="A168">
        <v>2016</v>
      </c>
      <c r="B168">
        <v>11</v>
      </c>
      <c r="C168">
        <v>0</v>
      </c>
      <c r="D168" s="16">
        <f t="shared" si="8"/>
        <v>0.69</v>
      </c>
    </row>
    <row r="169" spans="1:4">
      <c r="A169">
        <v>2016</v>
      </c>
      <c r="B169">
        <v>12</v>
      </c>
      <c r="C169">
        <v>0</v>
      </c>
      <c r="D169" s="16">
        <f t="shared" si="8"/>
        <v>0.69</v>
      </c>
    </row>
    <row r="170" spans="1:4">
      <c r="A170">
        <f t="shared" ref="A170:A181" si="9">A494+1</f>
        <v>2017</v>
      </c>
      <c r="B170">
        <v>1</v>
      </c>
      <c r="C170">
        <v>0</v>
      </c>
      <c r="D170" s="16">
        <f t="shared" si="8"/>
        <v>0.82</v>
      </c>
    </row>
    <row r="171" spans="1:4">
      <c r="A171">
        <f t="shared" si="9"/>
        <v>2017</v>
      </c>
      <c r="B171">
        <v>2</v>
      </c>
      <c r="C171">
        <v>0</v>
      </c>
      <c r="D171" s="16">
        <f t="shared" si="8"/>
        <v>0.82</v>
      </c>
    </row>
    <row r="172" spans="1:4">
      <c r="A172">
        <f t="shared" si="9"/>
        <v>2017</v>
      </c>
      <c r="B172">
        <v>3</v>
      </c>
      <c r="C172">
        <v>0</v>
      </c>
      <c r="D172" s="16">
        <f t="shared" si="8"/>
        <v>0.82</v>
      </c>
    </row>
    <row r="173" spans="1:4">
      <c r="A173">
        <f t="shared" si="9"/>
        <v>2017</v>
      </c>
      <c r="B173">
        <v>4</v>
      </c>
      <c r="C173">
        <v>0</v>
      </c>
      <c r="D173" s="16">
        <f t="shared" si="8"/>
        <v>0.83000000000000007</v>
      </c>
    </row>
    <row r="174" spans="1:4">
      <c r="A174">
        <f t="shared" si="9"/>
        <v>2017</v>
      </c>
      <c r="B174">
        <v>5</v>
      </c>
      <c r="C174">
        <v>0</v>
      </c>
      <c r="D174" s="16">
        <f t="shared" si="8"/>
        <v>0.83000000000000007</v>
      </c>
    </row>
    <row r="175" spans="1:4">
      <c r="A175">
        <f t="shared" si="9"/>
        <v>2017</v>
      </c>
      <c r="B175">
        <v>6</v>
      </c>
      <c r="C175">
        <v>0</v>
      </c>
      <c r="D175" s="16">
        <f t="shared" si="8"/>
        <v>0.83000000000000007</v>
      </c>
    </row>
    <row r="176" spans="1:4">
      <c r="A176">
        <f t="shared" si="9"/>
        <v>2017</v>
      </c>
      <c r="B176">
        <v>7</v>
      </c>
      <c r="C176">
        <v>0</v>
      </c>
      <c r="D176" s="16">
        <f t="shared" si="8"/>
        <v>0.83000000000000007</v>
      </c>
    </row>
    <row r="177" spans="1:4">
      <c r="A177">
        <f t="shared" si="9"/>
        <v>2017</v>
      </c>
      <c r="B177">
        <v>8</v>
      </c>
      <c r="C177">
        <v>0</v>
      </c>
      <c r="D177" s="16">
        <f t="shared" si="8"/>
        <v>0.83000000000000007</v>
      </c>
    </row>
    <row r="178" spans="1:4">
      <c r="A178">
        <f t="shared" si="9"/>
        <v>2017</v>
      </c>
      <c r="B178">
        <v>9</v>
      </c>
      <c r="C178">
        <v>0</v>
      </c>
      <c r="D178" s="16">
        <f t="shared" si="8"/>
        <v>0.75</v>
      </c>
    </row>
    <row r="179" spans="1:4">
      <c r="A179">
        <f t="shared" si="9"/>
        <v>2017</v>
      </c>
      <c r="B179">
        <v>10</v>
      </c>
      <c r="C179">
        <v>0</v>
      </c>
      <c r="D179" s="16">
        <f t="shared" si="8"/>
        <v>0.75</v>
      </c>
    </row>
    <row r="180" spans="1:4">
      <c r="A180">
        <f t="shared" si="9"/>
        <v>2017</v>
      </c>
      <c r="B180">
        <v>11</v>
      </c>
      <c r="C180">
        <v>0</v>
      </c>
      <c r="D180" s="16">
        <f t="shared" si="8"/>
        <v>0.75</v>
      </c>
    </row>
    <row r="181" spans="1:4">
      <c r="A181">
        <f t="shared" si="9"/>
        <v>2017</v>
      </c>
      <c r="B181">
        <v>12</v>
      </c>
      <c r="C181">
        <v>0</v>
      </c>
      <c r="D181" s="16">
        <f t="shared" si="8"/>
        <v>0.75</v>
      </c>
    </row>
    <row r="182" spans="1:4">
      <c r="A182">
        <f t="shared" ref="A182:A213" si="10">A170+1</f>
        <v>2018</v>
      </c>
      <c r="B182">
        <v>1</v>
      </c>
      <c r="C182">
        <v>0</v>
      </c>
      <c r="D182" s="16">
        <f t="shared" si="8"/>
        <v>0.84186666666666665</v>
      </c>
    </row>
    <row r="183" spans="1:4">
      <c r="A183">
        <f t="shared" si="10"/>
        <v>2018</v>
      </c>
      <c r="B183">
        <v>2</v>
      </c>
      <c r="C183">
        <v>0</v>
      </c>
      <c r="D183" s="16">
        <f t="shared" si="8"/>
        <v>0.84186666666666665</v>
      </c>
    </row>
    <row r="184" spans="1:4">
      <c r="A184">
        <f t="shared" si="10"/>
        <v>2018</v>
      </c>
      <c r="B184">
        <v>3</v>
      </c>
      <c r="C184">
        <v>0</v>
      </c>
      <c r="D184" s="16">
        <f t="shared" si="8"/>
        <v>0.84186666666666665</v>
      </c>
    </row>
    <row r="185" spans="1:4">
      <c r="A185">
        <f t="shared" si="10"/>
        <v>2018</v>
      </c>
      <c r="B185">
        <v>4</v>
      </c>
      <c r="C185">
        <v>0</v>
      </c>
      <c r="D185" s="16">
        <f t="shared" si="8"/>
        <v>0.85213333333333341</v>
      </c>
    </row>
    <row r="186" spans="1:4">
      <c r="A186">
        <f t="shared" si="10"/>
        <v>2018</v>
      </c>
      <c r="B186">
        <v>5</v>
      </c>
      <c r="C186">
        <v>0</v>
      </c>
      <c r="D186" s="16">
        <f t="shared" si="8"/>
        <v>0.85213333333333341</v>
      </c>
    </row>
    <row r="187" spans="1:4">
      <c r="A187">
        <f t="shared" si="10"/>
        <v>2018</v>
      </c>
      <c r="B187">
        <v>6</v>
      </c>
      <c r="C187">
        <v>0</v>
      </c>
      <c r="D187" s="16">
        <f t="shared" si="8"/>
        <v>0.85213333333333341</v>
      </c>
    </row>
    <row r="188" spans="1:4">
      <c r="A188">
        <f t="shared" si="10"/>
        <v>2018</v>
      </c>
      <c r="B188">
        <v>7</v>
      </c>
      <c r="C188">
        <v>0</v>
      </c>
      <c r="D188" s="16">
        <f t="shared" si="8"/>
        <v>0.85213333333333341</v>
      </c>
    </row>
    <row r="189" spans="1:4">
      <c r="A189">
        <f t="shared" si="10"/>
        <v>2018</v>
      </c>
      <c r="B189">
        <v>8</v>
      </c>
      <c r="C189">
        <v>0</v>
      </c>
      <c r="D189" s="16">
        <f t="shared" si="8"/>
        <v>0.85213333333333341</v>
      </c>
    </row>
    <row r="190" spans="1:4">
      <c r="A190">
        <f t="shared" si="10"/>
        <v>2018</v>
      </c>
      <c r="B190">
        <v>9</v>
      </c>
      <c r="C190">
        <v>0</v>
      </c>
      <c r="D190" s="16">
        <f t="shared" si="8"/>
        <v>0.77</v>
      </c>
    </row>
    <row r="191" spans="1:4">
      <c r="A191">
        <f t="shared" si="10"/>
        <v>2018</v>
      </c>
      <c r="B191">
        <v>10</v>
      </c>
      <c r="C191">
        <v>0</v>
      </c>
      <c r="D191" s="16">
        <f t="shared" si="8"/>
        <v>0.77</v>
      </c>
    </row>
    <row r="192" spans="1:4">
      <c r="A192">
        <f t="shared" si="10"/>
        <v>2018</v>
      </c>
      <c r="B192">
        <v>11</v>
      </c>
      <c r="C192">
        <v>0</v>
      </c>
      <c r="D192" s="16">
        <f t="shared" si="8"/>
        <v>0.77</v>
      </c>
    </row>
    <row r="193" spans="1:4">
      <c r="A193">
        <f t="shared" si="10"/>
        <v>2018</v>
      </c>
      <c r="B193">
        <v>12</v>
      </c>
      <c r="C193">
        <v>0</v>
      </c>
      <c r="D193" s="16">
        <f t="shared" si="8"/>
        <v>0.77</v>
      </c>
    </row>
    <row r="194" spans="1:4">
      <c r="A194">
        <f t="shared" si="10"/>
        <v>2019</v>
      </c>
      <c r="B194">
        <v>1</v>
      </c>
      <c r="C194">
        <v>0</v>
      </c>
      <c r="D194" s="16">
        <f t="shared" si="8"/>
        <v>0.8528</v>
      </c>
    </row>
    <row r="195" spans="1:4">
      <c r="A195">
        <f t="shared" si="10"/>
        <v>2019</v>
      </c>
      <c r="B195">
        <v>2</v>
      </c>
      <c r="C195">
        <v>0</v>
      </c>
      <c r="D195" s="16">
        <f t="shared" ref="D195:D258" si="11">INDEX($G$2:$J$29,MATCH(A195,$F$2:$F$29,0),MATCH(VLOOKUP(B195&amp;"-"&amp;C195,$N$19:$O$42,2,0),$G$1:$J$1,0))</f>
        <v>0.8528</v>
      </c>
    </row>
    <row r="196" spans="1:4">
      <c r="A196">
        <f t="shared" si="10"/>
        <v>2019</v>
      </c>
      <c r="B196">
        <v>3</v>
      </c>
      <c r="C196">
        <v>0</v>
      </c>
      <c r="D196" s="16">
        <f t="shared" si="11"/>
        <v>0.8528</v>
      </c>
    </row>
    <row r="197" spans="1:4">
      <c r="A197">
        <f t="shared" si="10"/>
        <v>2019</v>
      </c>
      <c r="B197">
        <v>4</v>
      </c>
      <c r="C197">
        <v>0</v>
      </c>
      <c r="D197" s="16">
        <f t="shared" si="11"/>
        <v>0.86320000000000008</v>
      </c>
    </row>
    <row r="198" spans="1:4">
      <c r="A198">
        <f t="shared" si="10"/>
        <v>2019</v>
      </c>
      <c r="B198">
        <v>5</v>
      </c>
      <c r="C198">
        <v>0</v>
      </c>
      <c r="D198" s="16">
        <f t="shared" si="11"/>
        <v>0.86320000000000008</v>
      </c>
    </row>
    <row r="199" spans="1:4">
      <c r="A199">
        <f t="shared" si="10"/>
        <v>2019</v>
      </c>
      <c r="B199">
        <v>6</v>
      </c>
      <c r="C199">
        <v>0</v>
      </c>
      <c r="D199" s="16">
        <f t="shared" si="11"/>
        <v>0.86320000000000008</v>
      </c>
    </row>
    <row r="200" spans="1:4">
      <c r="A200">
        <f t="shared" si="10"/>
        <v>2019</v>
      </c>
      <c r="B200">
        <v>7</v>
      </c>
      <c r="C200">
        <v>0</v>
      </c>
      <c r="D200" s="16">
        <f t="shared" si="11"/>
        <v>0.86320000000000008</v>
      </c>
    </row>
    <row r="201" spans="1:4">
      <c r="A201">
        <f t="shared" si="10"/>
        <v>2019</v>
      </c>
      <c r="B201">
        <v>8</v>
      </c>
      <c r="C201">
        <v>0</v>
      </c>
      <c r="D201" s="16">
        <f t="shared" si="11"/>
        <v>0.86320000000000008</v>
      </c>
    </row>
    <row r="202" spans="1:4">
      <c r="A202">
        <f t="shared" si="10"/>
        <v>2019</v>
      </c>
      <c r="B202">
        <v>9</v>
      </c>
      <c r="C202">
        <v>0</v>
      </c>
      <c r="D202" s="16">
        <f t="shared" si="11"/>
        <v>0.78</v>
      </c>
    </row>
    <row r="203" spans="1:4">
      <c r="A203">
        <f t="shared" si="10"/>
        <v>2019</v>
      </c>
      <c r="B203">
        <v>10</v>
      </c>
      <c r="C203">
        <v>0</v>
      </c>
      <c r="D203" s="16">
        <f t="shared" si="11"/>
        <v>0.78</v>
      </c>
    </row>
    <row r="204" spans="1:4">
      <c r="A204">
        <f t="shared" si="10"/>
        <v>2019</v>
      </c>
      <c r="B204">
        <v>11</v>
      </c>
      <c r="C204">
        <v>0</v>
      </c>
      <c r="D204" s="16">
        <f t="shared" si="11"/>
        <v>0.78</v>
      </c>
    </row>
    <row r="205" spans="1:4">
      <c r="A205">
        <f t="shared" si="10"/>
        <v>2019</v>
      </c>
      <c r="B205">
        <v>12</v>
      </c>
      <c r="C205">
        <v>0</v>
      </c>
      <c r="D205" s="16">
        <f t="shared" si="11"/>
        <v>0.78</v>
      </c>
    </row>
    <row r="206" spans="1:4">
      <c r="A206">
        <f t="shared" si="10"/>
        <v>2020</v>
      </c>
      <c r="B206">
        <v>1</v>
      </c>
      <c r="C206">
        <v>0</v>
      </c>
      <c r="D206" s="16">
        <f t="shared" si="11"/>
        <v>0.86373333333333335</v>
      </c>
    </row>
    <row r="207" spans="1:4">
      <c r="A207">
        <f t="shared" si="10"/>
        <v>2020</v>
      </c>
      <c r="B207">
        <v>2</v>
      </c>
      <c r="C207">
        <v>0</v>
      </c>
      <c r="D207" s="16">
        <f t="shared" si="11"/>
        <v>0.86373333333333335</v>
      </c>
    </row>
    <row r="208" spans="1:4">
      <c r="A208">
        <f t="shared" si="10"/>
        <v>2020</v>
      </c>
      <c r="B208">
        <v>3</v>
      </c>
      <c r="C208">
        <v>0</v>
      </c>
      <c r="D208" s="16">
        <f t="shared" si="11"/>
        <v>0.86373333333333335</v>
      </c>
    </row>
    <row r="209" spans="1:4">
      <c r="A209">
        <f t="shared" si="10"/>
        <v>2020</v>
      </c>
      <c r="B209">
        <v>4</v>
      </c>
      <c r="C209">
        <v>0</v>
      </c>
      <c r="D209" s="16">
        <f t="shared" si="11"/>
        <v>0.87426666666666675</v>
      </c>
    </row>
    <row r="210" spans="1:4">
      <c r="A210">
        <f t="shared" si="10"/>
        <v>2020</v>
      </c>
      <c r="B210">
        <v>5</v>
      </c>
      <c r="C210">
        <v>0</v>
      </c>
      <c r="D210" s="16">
        <f t="shared" si="11"/>
        <v>0.87426666666666675</v>
      </c>
    </row>
    <row r="211" spans="1:4">
      <c r="A211">
        <f t="shared" si="10"/>
        <v>2020</v>
      </c>
      <c r="B211">
        <v>6</v>
      </c>
      <c r="C211">
        <v>0</v>
      </c>
      <c r="D211" s="16">
        <f t="shared" si="11"/>
        <v>0.87426666666666675</v>
      </c>
    </row>
    <row r="212" spans="1:4">
      <c r="A212">
        <f t="shared" si="10"/>
        <v>2020</v>
      </c>
      <c r="B212">
        <v>7</v>
      </c>
      <c r="C212">
        <v>0</v>
      </c>
      <c r="D212" s="16">
        <f t="shared" si="11"/>
        <v>0.87426666666666675</v>
      </c>
    </row>
    <row r="213" spans="1:4">
      <c r="A213">
        <f t="shared" si="10"/>
        <v>2020</v>
      </c>
      <c r="B213">
        <v>8</v>
      </c>
      <c r="C213">
        <v>0</v>
      </c>
      <c r="D213" s="16">
        <f t="shared" si="11"/>
        <v>0.87426666666666675</v>
      </c>
    </row>
    <row r="214" spans="1:4">
      <c r="A214">
        <f t="shared" ref="A214:A234" si="12">A202+1</f>
        <v>2020</v>
      </c>
      <c r="B214">
        <v>9</v>
      </c>
      <c r="C214">
        <v>0</v>
      </c>
      <c r="D214" s="16">
        <f t="shared" si="11"/>
        <v>0.79</v>
      </c>
    </row>
    <row r="215" spans="1:4">
      <c r="A215">
        <f t="shared" si="12"/>
        <v>2020</v>
      </c>
      <c r="B215">
        <v>10</v>
      </c>
      <c r="C215">
        <v>0</v>
      </c>
      <c r="D215" s="16">
        <f t="shared" si="11"/>
        <v>0.79</v>
      </c>
    </row>
    <row r="216" spans="1:4">
      <c r="A216">
        <f t="shared" si="12"/>
        <v>2020</v>
      </c>
      <c r="B216">
        <v>11</v>
      </c>
      <c r="C216">
        <v>0</v>
      </c>
      <c r="D216" s="16">
        <f t="shared" si="11"/>
        <v>0.79</v>
      </c>
    </row>
    <row r="217" spans="1:4">
      <c r="A217">
        <f t="shared" si="12"/>
        <v>2020</v>
      </c>
      <c r="B217">
        <v>12</v>
      </c>
      <c r="C217">
        <v>0</v>
      </c>
      <c r="D217" s="16">
        <f t="shared" si="11"/>
        <v>0.79</v>
      </c>
    </row>
    <row r="218" spans="1:4">
      <c r="A218">
        <f t="shared" si="12"/>
        <v>2021</v>
      </c>
      <c r="B218">
        <v>1</v>
      </c>
      <c r="C218">
        <v>0</v>
      </c>
      <c r="D218" s="16">
        <f t="shared" si="11"/>
        <v>0.86373333333333335</v>
      </c>
    </row>
    <row r="219" spans="1:4">
      <c r="A219">
        <f t="shared" si="12"/>
        <v>2021</v>
      </c>
      <c r="B219">
        <v>2</v>
      </c>
      <c r="C219">
        <v>0</v>
      </c>
      <c r="D219" s="16">
        <f t="shared" si="11"/>
        <v>0.86373333333333335</v>
      </c>
    </row>
    <row r="220" spans="1:4">
      <c r="A220">
        <f t="shared" si="12"/>
        <v>2021</v>
      </c>
      <c r="B220">
        <v>3</v>
      </c>
      <c r="C220">
        <v>0</v>
      </c>
      <c r="D220" s="16">
        <f t="shared" si="11"/>
        <v>0.86373333333333335</v>
      </c>
    </row>
    <row r="221" spans="1:4">
      <c r="A221">
        <f t="shared" si="12"/>
        <v>2021</v>
      </c>
      <c r="B221">
        <v>4</v>
      </c>
      <c r="C221">
        <v>0</v>
      </c>
      <c r="D221" s="16">
        <f t="shared" si="11"/>
        <v>0.87426666666666675</v>
      </c>
    </row>
    <row r="222" spans="1:4">
      <c r="A222">
        <f t="shared" si="12"/>
        <v>2021</v>
      </c>
      <c r="B222">
        <v>5</v>
      </c>
      <c r="C222">
        <v>0</v>
      </c>
      <c r="D222" s="16">
        <f t="shared" si="11"/>
        <v>0.87426666666666675</v>
      </c>
    </row>
    <row r="223" spans="1:4">
      <c r="A223">
        <f t="shared" si="12"/>
        <v>2021</v>
      </c>
      <c r="B223">
        <v>6</v>
      </c>
      <c r="C223">
        <v>0</v>
      </c>
      <c r="D223" s="16">
        <f t="shared" si="11"/>
        <v>0.87426666666666675</v>
      </c>
    </row>
    <row r="224" spans="1:4">
      <c r="A224">
        <f t="shared" si="12"/>
        <v>2021</v>
      </c>
      <c r="B224">
        <v>7</v>
      </c>
      <c r="C224">
        <v>0</v>
      </c>
      <c r="D224" s="16">
        <f t="shared" si="11"/>
        <v>0.87426666666666675</v>
      </c>
    </row>
    <row r="225" spans="1:4">
      <c r="A225">
        <f t="shared" si="12"/>
        <v>2021</v>
      </c>
      <c r="B225">
        <v>8</v>
      </c>
      <c r="C225">
        <v>0</v>
      </c>
      <c r="D225" s="16">
        <f t="shared" si="11"/>
        <v>0.87426666666666675</v>
      </c>
    </row>
    <row r="226" spans="1:4">
      <c r="A226">
        <f t="shared" si="12"/>
        <v>2021</v>
      </c>
      <c r="B226">
        <v>9</v>
      </c>
      <c r="C226">
        <v>0</v>
      </c>
      <c r="D226" s="16">
        <f t="shared" si="11"/>
        <v>0.79</v>
      </c>
    </row>
    <row r="227" spans="1:4">
      <c r="A227">
        <f t="shared" si="12"/>
        <v>2021</v>
      </c>
      <c r="B227">
        <v>10</v>
      </c>
      <c r="C227">
        <v>0</v>
      </c>
      <c r="D227" s="16">
        <f t="shared" si="11"/>
        <v>0.79</v>
      </c>
    </row>
    <row r="228" spans="1:4">
      <c r="A228">
        <f t="shared" si="12"/>
        <v>2021</v>
      </c>
      <c r="B228">
        <v>11</v>
      </c>
      <c r="C228">
        <v>0</v>
      </c>
      <c r="D228" s="16">
        <f t="shared" si="11"/>
        <v>0.79</v>
      </c>
    </row>
    <row r="229" spans="1:4">
      <c r="A229">
        <f t="shared" si="12"/>
        <v>2021</v>
      </c>
      <c r="B229">
        <v>12</v>
      </c>
      <c r="C229">
        <v>0</v>
      </c>
      <c r="D229" s="16">
        <f t="shared" si="11"/>
        <v>0.79</v>
      </c>
    </row>
    <row r="230" spans="1:4">
      <c r="A230">
        <f t="shared" si="12"/>
        <v>2022</v>
      </c>
      <c r="B230">
        <v>1</v>
      </c>
      <c r="C230">
        <v>0</v>
      </c>
      <c r="D230" s="16">
        <f t="shared" si="11"/>
        <v>0.86373333333333335</v>
      </c>
    </row>
    <row r="231" spans="1:4">
      <c r="A231">
        <f t="shared" si="12"/>
        <v>2022</v>
      </c>
      <c r="B231">
        <v>2</v>
      </c>
      <c r="C231">
        <v>0</v>
      </c>
      <c r="D231" s="16">
        <f t="shared" si="11"/>
        <v>0.86373333333333335</v>
      </c>
    </row>
    <row r="232" spans="1:4">
      <c r="A232">
        <f t="shared" si="12"/>
        <v>2022</v>
      </c>
      <c r="B232">
        <v>3</v>
      </c>
      <c r="C232">
        <v>0</v>
      </c>
      <c r="D232" s="16">
        <f t="shared" si="11"/>
        <v>0.86373333333333335</v>
      </c>
    </row>
    <row r="233" spans="1:4">
      <c r="A233">
        <f t="shared" si="12"/>
        <v>2022</v>
      </c>
      <c r="B233">
        <v>4</v>
      </c>
      <c r="C233">
        <v>0</v>
      </c>
      <c r="D233" s="16">
        <f t="shared" si="11"/>
        <v>0.87426666666666675</v>
      </c>
    </row>
    <row r="234" spans="1:4">
      <c r="A234">
        <f t="shared" si="12"/>
        <v>2022</v>
      </c>
      <c r="B234">
        <v>5</v>
      </c>
      <c r="C234">
        <v>0</v>
      </c>
      <c r="D234" s="16">
        <f t="shared" si="11"/>
        <v>0.87426666666666675</v>
      </c>
    </row>
    <row r="235" spans="1:4">
      <c r="A235">
        <f t="shared" ref="A235:A298" si="13">A223+1</f>
        <v>2022</v>
      </c>
      <c r="B235">
        <v>6</v>
      </c>
      <c r="C235">
        <v>0</v>
      </c>
      <c r="D235" s="16">
        <f t="shared" si="11"/>
        <v>0.87426666666666675</v>
      </c>
    </row>
    <row r="236" spans="1:4">
      <c r="A236">
        <f t="shared" si="13"/>
        <v>2022</v>
      </c>
      <c r="B236">
        <v>7</v>
      </c>
      <c r="C236">
        <v>0</v>
      </c>
      <c r="D236" s="16">
        <f t="shared" si="11"/>
        <v>0.87426666666666675</v>
      </c>
    </row>
    <row r="237" spans="1:4">
      <c r="A237">
        <f t="shared" si="13"/>
        <v>2022</v>
      </c>
      <c r="B237">
        <v>8</v>
      </c>
      <c r="C237">
        <v>0</v>
      </c>
      <c r="D237" s="16">
        <f t="shared" si="11"/>
        <v>0.87426666666666675</v>
      </c>
    </row>
    <row r="238" spans="1:4">
      <c r="A238">
        <f t="shared" si="13"/>
        <v>2022</v>
      </c>
      <c r="B238">
        <v>9</v>
      </c>
      <c r="C238">
        <v>0</v>
      </c>
      <c r="D238" s="16">
        <f t="shared" si="11"/>
        <v>0.79</v>
      </c>
    </row>
    <row r="239" spans="1:4">
      <c r="A239">
        <f t="shared" si="13"/>
        <v>2022</v>
      </c>
      <c r="B239">
        <v>10</v>
      </c>
      <c r="C239">
        <v>0</v>
      </c>
      <c r="D239" s="16">
        <f t="shared" si="11"/>
        <v>0.79</v>
      </c>
    </row>
    <row r="240" spans="1:4">
      <c r="A240">
        <f t="shared" si="13"/>
        <v>2022</v>
      </c>
      <c r="B240">
        <v>11</v>
      </c>
      <c r="C240">
        <v>0</v>
      </c>
      <c r="D240" s="16">
        <f t="shared" si="11"/>
        <v>0.79</v>
      </c>
    </row>
    <row r="241" spans="1:4">
      <c r="A241">
        <f t="shared" si="13"/>
        <v>2022</v>
      </c>
      <c r="B241">
        <v>12</v>
      </c>
      <c r="C241">
        <v>0</v>
      </c>
      <c r="D241" s="16">
        <f t="shared" si="11"/>
        <v>0.79</v>
      </c>
    </row>
    <row r="242" spans="1:4">
      <c r="A242">
        <f t="shared" si="13"/>
        <v>2023</v>
      </c>
      <c r="B242">
        <v>1</v>
      </c>
      <c r="C242">
        <v>0</v>
      </c>
      <c r="D242" s="16">
        <f t="shared" si="11"/>
        <v>0.86919999999999997</v>
      </c>
    </row>
    <row r="243" spans="1:4">
      <c r="A243">
        <f t="shared" si="13"/>
        <v>2023</v>
      </c>
      <c r="B243">
        <v>2</v>
      </c>
      <c r="C243">
        <v>0</v>
      </c>
      <c r="D243" s="16">
        <f t="shared" si="11"/>
        <v>0.86919999999999997</v>
      </c>
    </row>
    <row r="244" spans="1:4">
      <c r="A244">
        <f t="shared" si="13"/>
        <v>2023</v>
      </c>
      <c r="B244">
        <v>3</v>
      </c>
      <c r="C244">
        <v>0</v>
      </c>
      <c r="D244" s="16">
        <f t="shared" si="11"/>
        <v>0.86919999999999997</v>
      </c>
    </row>
    <row r="245" spans="1:4">
      <c r="A245">
        <f t="shared" si="13"/>
        <v>2023</v>
      </c>
      <c r="B245">
        <v>4</v>
      </c>
      <c r="C245">
        <v>0</v>
      </c>
      <c r="D245" s="16">
        <f t="shared" si="11"/>
        <v>0.87980000000000003</v>
      </c>
    </row>
    <row r="246" spans="1:4">
      <c r="A246">
        <f t="shared" si="13"/>
        <v>2023</v>
      </c>
      <c r="B246">
        <v>5</v>
      </c>
      <c r="C246">
        <v>0</v>
      </c>
      <c r="D246" s="16">
        <f t="shared" si="11"/>
        <v>0.87980000000000003</v>
      </c>
    </row>
    <row r="247" spans="1:4">
      <c r="A247">
        <f t="shared" si="13"/>
        <v>2023</v>
      </c>
      <c r="B247">
        <v>6</v>
      </c>
      <c r="C247">
        <v>0</v>
      </c>
      <c r="D247" s="16">
        <f t="shared" si="11"/>
        <v>0.87980000000000003</v>
      </c>
    </row>
    <row r="248" spans="1:4">
      <c r="A248">
        <f t="shared" si="13"/>
        <v>2023</v>
      </c>
      <c r="B248">
        <v>7</v>
      </c>
      <c r="C248">
        <v>0</v>
      </c>
      <c r="D248" s="16">
        <f t="shared" si="11"/>
        <v>0.87980000000000003</v>
      </c>
    </row>
    <row r="249" spans="1:4">
      <c r="A249">
        <f t="shared" si="13"/>
        <v>2023</v>
      </c>
      <c r="B249">
        <v>8</v>
      </c>
      <c r="C249">
        <v>0</v>
      </c>
      <c r="D249" s="16">
        <f t="shared" si="11"/>
        <v>0.87980000000000003</v>
      </c>
    </row>
    <row r="250" spans="1:4">
      <c r="A250">
        <f t="shared" si="13"/>
        <v>2023</v>
      </c>
      <c r="B250">
        <v>9</v>
      </c>
      <c r="C250">
        <v>0</v>
      </c>
      <c r="D250" s="16">
        <f t="shared" si="11"/>
        <v>0.79500000000000004</v>
      </c>
    </row>
    <row r="251" spans="1:4">
      <c r="A251">
        <f t="shared" si="13"/>
        <v>2023</v>
      </c>
      <c r="B251">
        <v>10</v>
      </c>
      <c r="C251">
        <v>0</v>
      </c>
      <c r="D251" s="16">
        <f t="shared" si="11"/>
        <v>0.79500000000000004</v>
      </c>
    </row>
    <row r="252" spans="1:4">
      <c r="A252">
        <f t="shared" si="13"/>
        <v>2023</v>
      </c>
      <c r="B252">
        <v>11</v>
      </c>
      <c r="C252">
        <v>0</v>
      </c>
      <c r="D252" s="16">
        <f t="shared" si="11"/>
        <v>0.79500000000000004</v>
      </c>
    </row>
    <row r="253" spans="1:4">
      <c r="A253">
        <f t="shared" si="13"/>
        <v>2023</v>
      </c>
      <c r="B253">
        <v>12</v>
      </c>
      <c r="C253">
        <v>0</v>
      </c>
      <c r="D253" s="16">
        <f t="shared" si="11"/>
        <v>0.79500000000000004</v>
      </c>
    </row>
    <row r="254" spans="1:4">
      <c r="A254">
        <f t="shared" si="13"/>
        <v>2024</v>
      </c>
      <c r="B254">
        <v>1</v>
      </c>
      <c r="C254">
        <v>0</v>
      </c>
      <c r="D254" s="16">
        <f t="shared" si="11"/>
        <v>0.86919999999999997</v>
      </c>
    </row>
    <row r="255" spans="1:4">
      <c r="A255">
        <f t="shared" si="13"/>
        <v>2024</v>
      </c>
      <c r="B255">
        <v>2</v>
      </c>
      <c r="C255">
        <v>0</v>
      </c>
      <c r="D255" s="16">
        <f t="shared" si="11"/>
        <v>0.86919999999999997</v>
      </c>
    </row>
    <row r="256" spans="1:4">
      <c r="A256">
        <f t="shared" si="13"/>
        <v>2024</v>
      </c>
      <c r="B256">
        <v>3</v>
      </c>
      <c r="C256">
        <v>0</v>
      </c>
      <c r="D256" s="16">
        <f t="shared" si="11"/>
        <v>0.86919999999999997</v>
      </c>
    </row>
    <row r="257" spans="1:4">
      <c r="A257">
        <f t="shared" si="13"/>
        <v>2024</v>
      </c>
      <c r="B257">
        <v>4</v>
      </c>
      <c r="C257">
        <v>0</v>
      </c>
      <c r="D257" s="16">
        <f t="shared" si="11"/>
        <v>0.87980000000000003</v>
      </c>
    </row>
    <row r="258" spans="1:4">
      <c r="A258">
        <f t="shared" si="13"/>
        <v>2024</v>
      </c>
      <c r="B258">
        <v>5</v>
      </c>
      <c r="C258">
        <v>0</v>
      </c>
      <c r="D258" s="16">
        <f t="shared" si="11"/>
        <v>0.87980000000000003</v>
      </c>
    </row>
    <row r="259" spans="1:4">
      <c r="A259">
        <f t="shared" si="13"/>
        <v>2024</v>
      </c>
      <c r="B259">
        <v>6</v>
      </c>
      <c r="C259">
        <v>0</v>
      </c>
      <c r="D259" s="16">
        <f t="shared" ref="D259:D322" si="14">INDEX($G$2:$J$29,MATCH(A259,$F$2:$F$29,0),MATCH(VLOOKUP(B259&amp;"-"&amp;C259,$N$19:$O$42,2,0),$G$1:$J$1,0))</f>
        <v>0.87980000000000003</v>
      </c>
    </row>
    <row r="260" spans="1:4">
      <c r="A260">
        <f t="shared" si="13"/>
        <v>2024</v>
      </c>
      <c r="B260">
        <v>7</v>
      </c>
      <c r="C260">
        <v>0</v>
      </c>
      <c r="D260" s="16">
        <f t="shared" si="14"/>
        <v>0.87980000000000003</v>
      </c>
    </row>
    <row r="261" spans="1:4">
      <c r="A261">
        <f t="shared" si="13"/>
        <v>2024</v>
      </c>
      <c r="B261">
        <v>8</v>
      </c>
      <c r="C261">
        <v>0</v>
      </c>
      <c r="D261" s="16">
        <f t="shared" si="14"/>
        <v>0.87980000000000003</v>
      </c>
    </row>
    <row r="262" spans="1:4">
      <c r="A262">
        <f t="shared" si="13"/>
        <v>2024</v>
      </c>
      <c r="B262">
        <v>9</v>
      </c>
      <c r="C262">
        <v>0</v>
      </c>
      <c r="D262" s="16">
        <f t="shared" si="14"/>
        <v>0.79500000000000004</v>
      </c>
    </row>
    <row r="263" spans="1:4">
      <c r="A263">
        <f t="shared" si="13"/>
        <v>2024</v>
      </c>
      <c r="B263">
        <v>10</v>
      </c>
      <c r="C263">
        <v>0</v>
      </c>
      <c r="D263" s="16">
        <f t="shared" si="14"/>
        <v>0.79500000000000004</v>
      </c>
    </row>
    <row r="264" spans="1:4">
      <c r="A264">
        <f t="shared" si="13"/>
        <v>2024</v>
      </c>
      <c r="B264">
        <v>11</v>
      </c>
      <c r="C264">
        <v>0</v>
      </c>
      <c r="D264" s="16">
        <f t="shared" si="14"/>
        <v>0.79500000000000004</v>
      </c>
    </row>
    <row r="265" spans="1:4">
      <c r="A265">
        <f t="shared" si="13"/>
        <v>2024</v>
      </c>
      <c r="B265">
        <v>12</v>
      </c>
      <c r="C265">
        <v>0</v>
      </c>
      <c r="D265" s="16">
        <f t="shared" si="14"/>
        <v>0.79500000000000004</v>
      </c>
    </row>
    <row r="266" spans="1:4">
      <c r="A266">
        <f t="shared" si="13"/>
        <v>2025</v>
      </c>
      <c r="B266">
        <v>1</v>
      </c>
      <c r="C266">
        <v>0</v>
      </c>
      <c r="D266" s="16">
        <f t="shared" si="14"/>
        <v>0.8746666666666667</v>
      </c>
    </row>
    <row r="267" spans="1:4">
      <c r="A267">
        <f t="shared" si="13"/>
        <v>2025</v>
      </c>
      <c r="B267">
        <v>2</v>
      </c>
      <c r="C267">
        <v>0</v>
      </c>
      <c r="D267" s="16">
        <f t="shared" si="14"/>
        <v>0.8746666666666667</v>
      </c>
    </row>
    <row r="268" spans="1:4">
      <c r="A268">
        <f t="shared" si="13"/>
        <v>2025</v>
      </c>
      <c r="B268">
        <v>3</v>
      </c>
      <c r="C268">
        <v>0</v>
      </c>
      <c r="D268" s="16">
        <f t="shared" si="14"/>
        <v>0.8746666666666667</v>
      </c>
    </row>
    <row r="269" spans="1:4">
      <c r="A269">
        <f t="shared" si="13"/>
        <v>2025</v>
      </c>
      <c r="B269">
        <v>4</v>
      </c>
      <c r="C269">
        <v>0</v>
      </c>
      <c r="D269" s="16">
        <f t="shared" si="14"/>
        <v>0.88533333333333342</v>
      </c>
    </row>
    <row r="270" spans="1:4">
      <c r="A270">
        <f t="shared" si="13"/>
        <v>2025</v>
      </c>
      <c r="B270">
        <v>5</v>
      </c>
      <c r="C270">
        <v>0</v>
      </c>
      <c r="D270" s="16">
        <f t="shared" si="14"/>
        <v>0.88533333333333342</v>
      </c>
    </row>
    <row r="271" spans="1:4">
      <c r="A271">
        <f t="shared" si="13"/>
        <v>2025</v>
      </c>
      <c r="B271">
        <v>6</v>
      </c>
      <c r="C271">
        <v>0</v>
      </c>
      <c r="D271" s="16">
        <f t="shared" si="14"/>
        <v>0.88533333333333342</v>
      </c>
    </row>
    <row r="272" spans="1:4">
      <c r="A272">
        <f t="shared" si="13"/>
        <v>2025</v>
      </c>
      <c r="B272">
        <v>7</v>
      </c>
      <c r="C272">
        <v>0</v>
      </c>
      <c r="D272" s="16">
        <f t="shared" si="14"/>
        <v>0.88533333333333342</v>
      </c>
    </row>
    <row r="273" spans="1:4">
      <c r="A273">
        <f t="shared" si="13"/>
        <v>2025</v>
      </c>
      <c r="B273">
        <v>8</v>
      </c>
      <c r="C273">
        <v>0</v>
      </c>
      <c r="D273" s="16">
        <f t="shared" si="14"/>
        <v>0.88533333333333342</v>
      </c>
    </row>
    <row r="274" spans="1:4">
      <c r="A274">
        <f t="shared" si="13"/>
        <v>2025</v>
      </c>
      <c r="B274">
        <v>9</v>
      </c>
      <c r="C274">
        <v>0</v>
      </c>
      <c r="D274" s="16">
        <f t="shared" si="14"/>
        <v>0.8</v>
      </c>
    </row>
    <row r="275" spans="1:4">
      <c r="A275">
        <f t="shared" si="13"/>
        <v>2025</v>
      </c>
      <c r="B275">
        <v>10</v>
      </c>
      <c r="C275">
        <v>0</v>
      </c>
      <c r="D275" s="16">
        <f t="shared" si="14"/>
        <v>0.8</v>
      </c>
    </row>
    <row r="276" spans="1:4">
      <c r="A276">
        <f t="shared" si="13"/>
        <v>2025</v>
      </c>
      <c r="B276">
        <v>11</v>
      </c>
      <c r="C276">
        <v>0</v>
      </c>
      <c r="D276" s="16">
        <f t="shared" si="14"/>
        <v>0.8</v>
      </c>
    </row>
    <row r="277" spans="1:4">
      <c r="A277">
        <f t="shared" si="13"/>
        <v>2025</v>
      </c>
      <c r="B277">
        <v>12</v>
      </c>
      <c r="C277">
        <v>0</v>
      </c>
      <c r="D277" s="16">
        <f t="shared" si="14"/>
        <v>0.8</v>
      </c>
    </row>
    <row r="278" spans="1:4">
      <c r="A278">
        <f t="shared" si="13"/>
        <v>2026</v>
      </c>
      <c r="B278">
        <v>1</v>
      </c>
      <c r="C278">
        <v>0</v>
      </c>
      <c r="D278" s="16">
        <f t="shared" si="14"/>
        <v>0.88013333333333332</v>
      </c>
    </row>
    <row r="279" spans="1:4">
      <c r="A279">
        <f t="shared" si="13"/>
        <v>2026</v>
      </c>
      <c r="B279">
        <v>2</v>
      </c>
      <c r="C279">
        <v>0</v>
      </c>
      <c r="D279" s="16">
        <f t="shared" si="14"/>
        <v>0.88013333333333332</v>
      </c>
    </row>
    <row r="280" spans="1:4">
      <c r="A280">
        <f t="shared" si="13"/>
        <v>2026</v>
      </c>
      <c r="B280">
        <v>3</v>
      </c>
      <c r="C280">
        <v>0</v>
      </c>
      <c r="D280" s="16">
        <f t="shared" si="14"/>
        <v>0.88013333333333332</v>
      </c>
    </row>
    <row r="281" spans="1:4">
      <c r="A281">
        <f t="shared" si="13"/>
        <v>2026</v>
      </c>
      <c r="B281">
        <v>4</v>
      </c>
      <c r="C281">
        <v>0</v>
      </c>
      <c r="D281" s="16">
        <f t="shared" si="14"/>
        <v>0.8908666666666667</v>
      </c>
    </row>
    <row r="282" spans="1:4">
      <c r="A282">
        <f t="shared" si="13"/>
        <v>2026</v>
      </c>
      <c r="B282">
        <v>5</v>
      </c>
      <c r="C282">
        <v>0</v>
      </c>
      <c r="D282" s="16">
        <f t="shared" si="14"/>
        <v>0.8908666666666667</v>
      </c>
    </row>
    <row r="283" spans="1:4">
      <c r="A283">
        <f t="shared" si="13"/>
        <v>2026</v>
      </c>
      <c r="B283">
        <v>6</v>
      </c>
      <c r="C283">
        <v>0</v>
      </c>
      <c r="D283" s="16">
        <f t="shared" si="14"/>
        <v>0.8908666666666667</v>
      </c>
    </row>
    <row r="284" spans="1:4">
      <c r="A284">
        <f t="shared" si="13"/>
        <v>2026</v>
      </c>
      <c r="B284">
        <v>7</v>
      </c>
      <c r="C284">
        <v>0</v>
      </c>
      <c r="D284" s="16">
        <f t="shared" si="14"/>
        <v>0.8908666666666667</v>
      </c>
    </row>
    <row r="285" spans="1:4">
      <c r="A285">
        <f t="shared" si="13"/>
        <v>2026</v>
      </c>
      <c r="B285">
        <v>8</v>
      </c>
      <c r="C285">
        <v>0</v>
      </c>
      <c r="D285" s="16">
        <f t="shared" si="14"/>
        <v>0.8908666666666667</v>
      </c>
    </row>
    <row r="286" spans="1:4">
      <c r="A286">
        <f t="shared" si="13"/>
        <v>2026</v>
      </c>
      <c r="B286">
        <v>9</v>
      </c>
      <c r="C286">
        <v>0</v>
      </c>
      <c r="D286" s="16">
        <f t="shared" si="14"/>
        <v>0.80500000000000005</v>
      </c>
    </row>
    <row r="287" spans="1:4">
      <c r="A287">
        <f t="shared" si="13"/>
        <v>2026</v>
      </c>
      <c r="B287">
        <v>10</v>
      </c>
      <c r="C287">
        <v>0</v>
      </c>
      <c r="D287" s="16">
        <f t="shared" si="14"/>
        <v>0.80500000000000005</v>
      </c>
    </row>
    <row r="288" spans="1:4">
      <c r="A288">
        <f t="shared" si="13"/>
        <v>2026</v>
      </c>
      <c r="B288">
        <v>11</v>
      </c>
      <c r="C288">
        <v>0</v>
      </c>
      <c r="D288" s="16">
        <f t="shared" si="14"/>
        <v>0.80500000000000005</v>
      </c>
    </row>
    <row r="289" spans="1:4">
      <c r="A289">
        <f t="shared" si="13"/>
        <v>2026</v>
      </c>
      <c r="B289">
        <v>12</v>
      </c>
      <c r="C289">
        <v>0</v>
      </c>
      <c r="D289" s="16">
        <f t="shared" si="14"/>
        <v>0.80500000000000005</v>
      </c>
    </row>
    <row r="290" spans="1:4">
      <c r="A290">
        <f t="shared" si="13"/>
        <v>2027</v>
      </c>
      <c r="B290">
        <v>1</v>
      </c>
      <c r="C290">
        <v>0</v>
      </c>
      <c r="D290" s="16">
        <f t="shared" si="14"/>
        <v>0.88013333333333332</v>
      </c>
    </row>
    <row r="291" spans="1:4">
      <c r="A291">
        <f t="shared" si="13"/>
        <v>2027</v>
      </c>
      <c r="B291">
        <v>2</v>
      </c>
      <c r="C291">
        <v>0</v>
      </c>
      <c r="D291" s="16">
        <f t="shared" si="14"/>
        <v>0.88013333333333332</v>
      </c>
    </row>
    <row r="292" spans="1:4">
      <c r="A292">
        <f t="shared" si="13"/>
        <v>2027</v>
      </c>
      <c r="B292">
        <v>3</v>
      </c>
      <c r="C292">
        <v>0</v>
      </c>
      <c r="D292" s="16">
        <f t="shared" si="14"/>
        <v>0.88013333333333332</v>
      </c>
    </row>
    <row r="293" spans="1:4">
      <c r="A293">
        <f t="shared" si="13"/>
        <v>2027</v>
      </c>
      <c r="B293">
        <v>4</v>
      </c>
      <c r="C293">
        <v>0</v>
      </c>
      <c r="D293" s="16">
        <f t="shared" si="14"/>
        <v>0.8908666666666667</v>
      </c>
    </row>
    <row r="294" spans="1:4">
      <c r="A294">
        <f t="shared" si="13"/>
        <v>2027</v>
      </c>
      <c r="B294">
        <v>5</v>
      </c>
      <c r="C294">
        <v>0</v>
      </c>
      <c r="D294" s="16">
        <f t="shared" si="14"/>
        <v>0.8908666666666667</v>
      </c>
    </row>
    <row r="295" spans="1:4">
      <c r="A295">
        <f t="shared" si="13"/>
        <v>2027</v>
      </c>
      <c r="B295">
        <v>6</v>
      </c>
      <c r="C295">
        <v>0</v>
      </c>
      <c r="D295" s="16">
        <f t="shared" si="14"/>
        <v>0.8908666666666667</v>
      </c>
    </row>
    <row r="296" spans="1:4">
      <c r="A296">
        <f t="shared" si="13"/>
        <v>2027</v>
      </c>
      <c r="B296">
        <v>7</v>
      </c>
      <c r="C296">
        <v>0</v>
      </c>
      <c r="D296" s="16">
        <f t="shared" si="14"/>
        <v>0.8908666666666667</v>
      </c>
    </row>
    <row r="297" spans="1:4">
      <c r="A297">
        <f t="shared" si="13"/>
        <v>2027</v>
      </c>
      <c r="B297">
        <v>8</v>
      </c>
      <c r="C297">
        <v>0</v>
      </c>
      <c r="D297" s="16">
        <f t="shared" si="14"/>
        <v>0.8908666666666667</v>
      </c>
    </row>
    <row r="298" spans="1:4">
      <c r="A298">
        <f t="shared" si="13"/>
        <v>2027</v>
      </c>
      <c r="B298">
        <v>9</v>
      </c>
      <c r="C298">
        <v>0</v>
      </c>
      <c r="D298" s="16">
        <f t="shared" si="14"/>
        <v>0.80500000000000005</v>
      </c>
    </row>
    <row r="299" spans="1:4">
      <c r="A299">
        <f t="shared" ref="A299:A337" si="15">A287+1</f>
        <v>2027</v>
      </c>
      <c r="B299">
        <v>10</v>
      </c>
      <c r="C299">
        <v>0</v>
      </c>
      <c r="D299" s="16">
        <f t="shared" si="14"/>
        <v>0.80500000000000005</v>
      </c>
    </row>
    <row r="300" spans="1:4">
      <c r="A300">
        <f t="shared" si="15"/>
        <v>2027</v>
      </c>
      <c r="B300">
        <v>11</v>
      </c>
      <c r="C300">
        <v>0</v>
      </c>
      <c r="D300" s="16">
        <f t="shared" si="14"/>
        <v>0.80500000000000005</v>
      </c>
    </row>
    <row r="301" spans="1:4">
      <c r="A301">
        <f t="shared" si="15"/>
        <v>2027</v>
      </c>
      <c r="B301">
        <v>12</v>
      </c>
      <c r="C301">
        <v>0</v>
      </c>
      <c r="D301" s="16">
        <f t="shared" si="14"/>
        <v>0.80500000000000005</v>
      </c>
    </row>
    <row r="302" spans="1:4">
      <c r="A302">
        <f t="shared" si="15"/>
        <v>2028</v>
      </c>
      <c r="B302">
        <v>1</v>
      </c>
      <c r="C302">
        <v>0</v>
      </c>
      <c r="D302" s="16">
        <f t="shared" si="14"/>
        <v>0.88013333333333332</v>
      </c>
    </row>
    <row r="303" spans="1:4">
      <c r="A303">
        <f t="shared" si="15"/>
        <v>2028</v>
      </c>
      <c r="B303">
        <v>2</v>
      </c>
      <c r="C303">
        <v>0</v>
      </c>
      <c r="D303" s="16">
        <f t="shared" si="14"/>
        <v>0.88013333333333332</v>
      </c>
    </row>
    <row r="304" spans="1:4">
      <c r="A304">
        <f t="shared" si="15"/>
        <v>2028</v>
      </c>
      <c r="B304">
        <v>3</v>
      </c>
      <c r="C304">
        <v>0</v>
      </c>
      <c r="D304" s="16">
        <f t="shared" si="14"/>
        <v>0.88013333333333332</v>
      </c>
    </row>
    <row r="305" spans="1:4">
      <c r="A305">
        <f t="shared" si="15"/>
        <v>2028</v>
      </c>
      <c r="B305">
        <v>4</v>
      </c>
      <c r="C305">
        <v>0</v>
      </c>
      <c r="D305" s="16">
        <f t="shared" si="14"/>
        <v>0.8908666666666667</v>
      </c>
    </row>
    <row r="306" spans="1:4">
      <c r="A306">
        <f t="shared" si="15"/>
        <v>2028</v>
      </c>
      <c r="B306">
        <v>5</v>
      </c>
      <c r="C306">
        <v>0</v>
      </c>
      <c r="D306" s="16">
        <f t="shared" si="14"/>
        <v>0.8908666666666667</v>
      </c>
    </row>
    <row r="307" spans="1:4">
      <c r="A307">
        <f t="shared" si="15"/>
        <v>2028</v>
      </c>
      <c r="B307">
        <v>6</v>
      </c>
      <c r="C307">
        <v>0</v>
      </c>
      <c r="D307" s="16">
        <f t="shared" si="14"/>
        <v>0.8908666666666667</v>
      </c>
    </row>
    <row r="308" spans="1:4">
      <c r="A308">
        <f t="shared" si="15"/>
        <v>2028</v>
      </c>
      <c r="B308">
        <v>7</v>
      </c>
      <c r="C308">
        <v>0</v>
      </c>
      <c r="D308" s="16">
        <f t="shared" si="14"/>
        <v>0.8908666666666667</v>
      </c>
    </row>
    <row r="309" spans="1:4">
      <c r="A309">
        <f t="shared" si="15"/>
        <v>2028</v>
      </c>
      <c r="B309">
        <v>8</v>
      </c>
      <c r="C309">
        <v>0</v>
      </c>
      <c r="D309" s="16">
        <f t="shared" si="14"/>
        <v>0.8908666666666667</v>
      </c>
    </row>
    <row r="310" spans="1:4">
      <c r="A310">
        <f t="shared" si="15"/>
        <v>2028</v>
      </c>
      <c r="B310">
        <v>9</v>
      </c>
      <c r="C310">
        <v>0</v>
      </c>
      <c r="D310" s="16">
        <f t="shared" si="14"/>
        <v>0.80500000000000005</v>
      </c>
    </row>
    <row r="311" spans="1:4">
      <c r="A311">
        <f t="shared" si="15"/>
        <v>2028</v>
      </c>
      <c r="B311">
        <v>10</v>
      </c>
      <c r="C311">
        <v>0</v>
      </c>
      <c r="D311" s="16">
        <f t="shared" si="14"/>
        <v>0.80500000000000005</v>
      </c>
    </row>
    <row r="312" spans="1:4">
      <c r="A312">
        <f t="shared" si="15"/>
        <v>2028</v>
      </c>
      <c r="B312">
        <v>11</v>
      </c>
      <c r="C312">
        <v>0</v>
      </c>
      <c r="D312" s="16">
        <f t="shared" si="14"/>
        <v>0.80500000000000005</v>
      </c>
    </row>
    <row r="313" spans="1:4">
      <c r="A313">
        <f t="shared" si="15"/>
        <v>2028</v>
      </c>
      <c r="B313">
        <v>12</v>
      </c>
      <c r="C313">
        <v>0</v>
      </c>
      <c r="D313" s="16">
        <f t="shared" si="14"/>
        <v>0.80500000000000005</v>
      </c>
    </row>
    <row r="314" spans="1:4">
      <c r="A314">
        <f t="shared" si="15"/>
        <v>2029</v>
      </c>
      <c r="B314">
        <v>1</v>
      </c>
      <c r="C314">
        <v>0</v>
      </c>
      <c r="D314" s="16">
        <f t="shared" si="14"/>
        <v>0.88560000000000005</v>
      </c>
    </row>
    <row r="315" spans="1:4">
      <c r="A315">
        <f t="shared" si="15"/>
        <v>2029</v>
      </c>
      <c r="B315">
        <v>2</v>
      </c>
      <c r="C315">
        <v>0</v>
      </c>
      <c r="D315" s="16">
        <f t="shared" si="14"/>
        <v>0.88560000000000005</v>
      </c>
    </row>
    <row r="316" spans="1:4">
      <c r="A316">
        <f t="shared" si="15"/>
        <v>2029</v>
      </c>
      <c r="B316">
        <v>3</v>
      </c>
      <c r="C316">
        <v>0</v>
      </c>
      <c r="D316" s="16">
        <f t="shared" si="14"/>
        <v>0.88560000000000005</v>
      </c>
    </row>
    <row r="317" spans="1:4">
      <c r="A317">
        <f t="shared" si="15"/>
        <v>2029</v>
      </c>
      <c r="B317">
        <v>4</v>
      </c>
      <c r="C317">
        <v>0</v>
      </c>
      <c r="D317" s="16">
        <f t="shared" si="14"/>
        <v>0.89640000000000009</v>
      </c>
    </row>
    <row r="318" spans="1:4">
      <c r="A318">
        <f t="shared" si="15"/>
        <v>2029</v>
      </c>
      <c r="B318">
        <v>5</v>
      </c>
      <c r="C318">
        <v>0</v>
      </c>
      <c r="D318" s="16">
        <f t="shared" si="14"/>
        <v>0.89640000000000009</v>
      </c>
    </row>
    <row r="319" spans="1:4">
      <c r="A319">
        <f t="shared" si="15"/>
        <v>2029</v>
      </c>
      <c r="B319">
        <v>6</v>
      </c>
      <c r="C319">
        <v>0</v>
      </c>
      <c r="D319" s="16">
        <f t="shared" si="14"/>
        <v>0.89640000000000009</v>
      </c>
    </row>
    <row r="320" spans="1:4">
      <c r="A320">
        <f t="shared" si="15"/>
        <v>2029</v>
      </c>
      <c r="B320">
        <v>7</v>
      </c>
      <c r="C320">
        <v>0</v>
      </c>
      <c r="D320" s="16">
        <f t="shared" si="14"/>
        <v>0.89640000000000009</v>
      </c>
    </row>
    <row r="321" spans="1:4">
      <c r="A321">
        <f t="shared" si="15"/>
        <v>2029</v>
      </c>
      <c r="B321">
        <v>8</v>
      </c>
      <c r="C321">
        <v>0</v>
      </c>
      <c r="D321" s="16">
        <f t="shared" si="14"/>
        <v>0.89640000000000009</v>
      </c>
    </row>
    <row r="322" spans="1:4">
      <c r="A322">
        <f t="shared" si="15"/>
        <v>2029</v>
      </c>
      <c r="B322">
        <v>9</v>
      </c>
      <c r="C322">
        <v>0</v>
      </c>
      <c r="D322" s="16">
        <f t="shared" si="14"/>
        <v>0.81</v>
      </c>
    </row>
    <row r="323" spans="1:4">
      <c r="A323">
        <f t="shared" si="15"/>
        <v>2029</v>
      </c>
      <c r="B323">
        <v>10</v>
      </c>
      <c r="C323">
        <v>0</v>
      </c>
      <c r="D323" s="16">
        <f t="shared" ref="D323:D386" si="16">INDEX($G$2:$J$29,MATCH(A323,$F$2:$F$29,0),MATCH(VLOOKUP(B323&amp;"-"&amp;C323,$N$19:$O$42,2,0),$G$1:$J$1,0))</f>
        <v>0.81</v>
      </c>
    </row>
    <row r="324" spans="1:4">
      <c r="A324">
        <f t="shared" si="15"/>
        <v>2029</v>
      </c>
      <c r="B324">
        <v>11</v>
      </c>
      <c r="C324">
        <v>0</v>
      </c>
      <c r="D324" s="16">
        <f t="shared" si="16"/>
        <v>0.81</v>
      </c>
    </row>
    <row r="325" spans="1:4">
      <c r="A325">
        <f t="shared" si="15"/>
        <v>2029</v>
      </c>
      <c r="B325">
        <v>12</v>
      </c>
      <c r="C325">
        <v>0</v>
      </c>
      <c r="D325" s="16">
        <f t="shared" si="16"/>
        <v>0.81</v>
      </c>
    </row>
    <row r="326" spans="1:4">
      <c r="A326">
        <f t="shared" si="15"/>
        <v>2030</v>
      </c>
      <c r="B326">
        <v>1</v>
      </c>
      <c r="C326">
        <v>0</v>
      </c>
      <c r="D326" s="16">
        <f t="shared" si="16"/>
        <v>0.88560000000000005</v>
      </c>
    </row>
    <row r="327" spans="1:4">
      <c r="A327">
        <f t="shared" si="15"/>
        <v>2030</v>
      </c>
      <c r="B327">
        <v>2</v>
      </c>
      <c r="C327">
        <v>0</v>
      </c>
      <c r="D327" s="16">
        <f t="shared" si="16"/>
        <v>0.88560000000000005</v>
      </c>
    </row>
    <row r="328" spans="1:4">
      <c r="A328">
        <f t="shared" si="15"/>
        <v>2030</v>
      </c>
      <c r="B328">
        <v>3</v>
      </c>
      <c r="C328">
        <v>0</v>
      </c>
      <c r="D328" s="16">
        <f t="shared" si="16"/>
        <v>0.88560000000000005</v>
      </c>
    </row>
    <row r="329" spans="1:4">
      <c r="A329">
        <f t="shared" si="15"/>
        <v>2030</v>
      </c>
      <c r="B329">
        <v>4</v>
      </c>
      <c r="C329">
        <v>0</v>
      </c>
      <c r="D329" s="16">
        <f t="shared" si="16"/>
        <v>0.89640000000000009</v>
      </c>
    </row>
    <row r="330" spans="1:4">
      <c r="A330">
        <f t="shared" si="15"/>
        <v>2030</v>
      </c>
      <c r="B330">
        <v>5</v>
      </c>
      <c r="C330">
        <v>0</v>
      </c>
      <c r="D330" s="16">
        <f t="shared" si="16"/>
        <v>0.89640000000000009</v>
      </c>
    </row>
    <row r="331" spans="1:4">
      <c r="A331">
        <f t="shared" si="15"/>
        <v>2030</v>
      </c>
      <c r="B331">
        <v>6</v>
      </c>
      <c r="C331">
        <v>0</v>
      </c>
      <c r="D331" s="16">
        <f t="shared" si="16"/>
        <v>0.89640000000000009</v>
      </c>
    </row>
    <row r="332" spans="1:4">
      <c r="A332">
        <f t="shared" si="15"/>
        <v>2030</v>
      </c>
      <c r="B332">
        <v>7</v>
      </c>
      <c r="C332">
        <v>0</v>
      </c>
      <c r="D332" s="16">
        <f t="shared" si="16"/>
        <v>0.89640000000000009</v>
      </c>
    </row>
    <row r="333" spans="1:4">
      <c r="A333">
        <f t="shared" si="15"/>
        <v>2030</v>
      </c>
      <c r="B333">
        <v>8</v>
      </c>
      <c r="C333">
        <v>0</v>
      </c>
      <c r="D333" s="16">
        <f t="shared" si="16"/>
        <v>0.89640000000000009</v>
      </c>
    </row>
    <row r="334" spans="1:4">
      <c r="A334">
        <f t="shared" si="15"/>
        <v>2030</v>
      </c>
      <c r="B334">
        <v>9</v>
      </c>
      <c r="C334">
        <v>0</v>
      </c>
      <c r="D334" s="16">
        <f t="shared" si="16"/>
        <v>0.81</v>
      </c>
    </row>
    <row r="335" spans="1:4">
      <c r="A335">
        <f t="shared" si="15"/>
        <v>2030</v>
      </c>
      <c r="B335">
        <v>10</v>
      </c>
      <c r="C335">
        <v>0</v>
      </c>
      <c r="D335" s="16">
        <f t="shared" si="16"/>
        <v>0.81</v>
      </c>
    </row>
    <row r="336" spans="1:4">
      <c r="A336">
        <f t="shared" si="15"/>
        <v>2030</v>
      </c>
      <c r="B336">
        <v>11</v>
      </c>
      <c r="C336">
        <v>0</v>
      </c>
      <c r="D336" s="16">
        <f t="shared" si="16"/>
        <v>0.81</v>
      </c>
    </row>
    <row r="337" spans="1:4">
      <c r="A337">
        <f t="shared" si="15"/>
        <v>2030</v>
      </c>
      <c r="B337">
        <v>12</v>
      </c>
      <c r="C337">
        <v>0</v>
      </c>
      <c r="D337" s="16">
        <f t="shared" si="16"/>
        <v>0.81</v>
      </c>
    </row>
    <row r="338" spans="1:4">
      <c r="A338">
        <v>2003</v>
      </c>
      <c r="B338">
        <v>1</v>
      </c>
      <c r="C338">
        <v>1</v>
      </c>
      <c r="D338" s="16">
        <f t="shared" si="16"/>
        <v>0</v>
      </c>
    </row>
    <row r="339" spans="1:4">
      <c r="A339">
        <v>2003</v>
      </c>
      <c r="B339">
        <v>2</v>
      </c>
      <c r="C339">
        <v>1</v>
      </c>
      <c r="D339" s="16">
        <f t="shared" si="16"/>
        <v>0</v>
      </c>
    </row>
    <row r="340" spans="1:4">
      <c r="A340">
        <v>2003</v>
      </c>
      <c r="B340">
        <v>3</v>
      </c>
      <c r="C340">
        <v>1</v>
      </c>
      <c r="D340" s="16">
        <f t="shared" si="16"/>
        <v>0</v>
      </c>
    </row>
    <row r="341" spans="1:4">
      <c r="A341">
        <v>2003</v>
      </c>
      <c r="B341">
        <v>4</v>
      </c>
      <c r="C341">
        <v>1</v>
      </c>
      <c r="D341" s="16">
        <f t="shared" si="16"/>
        <v>0</v>
      </c>
    </row>
    <row r="342" spans="1:4">
      <c r="A342">
        <v>2003</v>
      </c>
      <c r="B342">
        <v>5</v>
      </c>
      <c r="C342">
        <v>1</v>
      </c>
      <c r="D342" s="16">
        <f t="shared" si="16"/>
        <v>0</v>
      </c>
    </row>
    <row r="343" spans="1:4">
      <c r="A343">
        <v>2003</v>
      </c>
      <c r="B343">
        <v>6</v>
      </c>
      <c r="C343">
        <v>1</v>
      </c>
      <c r="D343" s="16">
        <f t="shared" si="16"/>
        <v>0</v>
      </c>
    </row>
    <row r="344" spans="1:4">
      <c r="A344">
        <v>2003</v>
      </c>
      <c r="B344">
        <v>7</v>
      </c>
      <c r="C344">
        <v>1</v>
      </c>
      <c r="D344" s="16">
        <f t="shared" si="16"/>
        <v>0</v>
      </c>
    </row>
    <row r="345" spans="1:4">
      <c r="A345">
        <v>2003</v>
      </c>
      <c r="B345">
        <v>8</v>
      </c>
      <c r="C345">
        <v>1</v>
      </c>
      <c r="D345" s="16">
        <f t="shared" si="16"/>
        <v>0</v>
      </c>
    </row>
    <row r="346" spans="1:4">
      <c r="A346">
        <v>2003</v>
      </c>
      <c r="B346">
        <v>9</v>
      </c>
      <c r="C346">
        <v>1</v>
      </c>
      <c r="D346" s="16">
        <f t="shared" si="16"/>
        <v>0</v>
      </c>
    </row>
    <row r="347" spans="1:4">
      <c r="A347">
        <v>2003</v>
      </c>
      <c r="B347">
        <v>10</v>
      </c>
      <c r="C347">
        <v>1</v>
      </c>
      <c r="D347" s="16">
        <f t="shared" si="16"/>
        <v>0</v>
      </c>
    </row>
    <row r="348" spans="1:4">
      <c r="A348">
        <v>2003</v>
      </c>
      <c r="B348">
        <v>11</v>
      </c>
      <c r="C348">
        <v>1</v>
      </c>
      <c r="D348" s="16">
        <f t="shared" si="16"/>
        <v>0</v>
      </c>
    </row>
    <row r="349" spans="1:4">
      <c r="A349">
        <v>2003</v>
      </c>
      <c r="B349">
        <v>12</v>
      </c>
      <c r="C349">
        <v>1</v>
      </c>
      <c r="D349" s="16">
        <f t="shared" si="16"/>
        <v>0</v>
      </c>
    </row>
    <row r="350" spans="1:4">
      <c r="A350">
        <v>2004</v>
      </c>
      <c r="B350">
        <v>1</v>
      </c>
      <c r="C350">
        <v>1</v>
      </c>
      <c r="D350" s="16">
        <f t="shared" si="16"/>
        <v>1.5000000000000001E-2</v>
      </c>
    </row>
    <row r="351" spans="1:4">
      <c r="A351">
        <v>2004</v>
      </c>
      <c r="B351">
        <v>2</v>
      </c>
      <c r="C351">
        <v>1</v>
      </c>
      <c r="D351" s="16">
        <f t="shared" si="16"/>
        <v>1.5000000000000001E-2</v>
      </c>
    </row>
    <row r="352" spans="1:4">
      <c r="A352">
        <v>2004</v>
      </c>
      <c r="B352">
        <v>3</v>
      </c>
      <c r="C352">
        <v>1</v>
      </c>
      <c r="D352" s="16">
        <f t="shared" si="16"/>
        <v>1.5000000000000001E-2</v>
      </c>
    </row>
    <row r="353" spans="1:4">
      <c r="A353">
        <v>2004</v>
      </c>
      <c r="B353">
        <v>4</v>
      </c>
      <c r="C353">
        <v>1</v>
      </c>
      <c r="D353" s="16">
        <f t="shared" si="16"/>
        <v>1.7049999999999999E-2</v>
      </c>
    </row>
    <row r="354" spans="1:4">
      <c r="A354">
        <v>2004</v>
      </c>
      <c r="B354">
        <v>5</v>
      </c>
      <c r="C354">
        <v>1</v>
      </c>
      <c r="D354" s="16">
        <f t="shared" si="16"/>
        <v>1.7049999999999999E-2</v>
      </c>
    </row>
    <row r="355" spans="1:4">
      <c r="A355">
        <v>2004</v>
      </c>
      <c r="B355">
        <v>6</v>
      </c>
      <c r="C355">
        <v>1</v>
      </c>
      <c r="D355" s="16">
        <f t="shared" si="16"/>
        <v>1.7049999999999999E-2</v>
      </c>
    </row>
    <row r="356" spans="1:4">
      <c r="A356">
        <v>2004</v>
      </c>
      <c r="B356">
        <v>7</v>
      </c>
      <c r="C356">
        <v>1</v>
      </c>
      <c r="D356" s="16">
        <f t="shared" si="16"/>
        <v>1.7049999999999999E-2</v>
      </c>
    </row>
    <row r="357" spans="1:4">
      <c r="A357">
        <v>2004</v>
      </c>
      <c r="B357">
        <v>8</v>
      </c>
      <c r="C357">
        <v>1</v>
      </c>
      <c r="D357" s="16">
        <f t="shared" si="16"/>
        <v>1.7049999999999999E-2</v>
      </c>
    </row>
    <row r="358" spans="1:4">
      <c r="A358">
        <v>2004</v>
      </c>
      <c r="B358">
        <v>9</v>
      </c>
      <c r="C358">
        <v>1</v>
      </c>
      <c r="D358" s="16">
        <f t="shared" si="16"/>
        <v>2.0625000000000001E-2</v>
      </c>
    </row>
    <row r="359" spans="1:4">
      <c r="A359">
        <v>2004</v>
      </c>
      <c r="B359">
        <v>10</v>
      </c>
      <c r="C359">
        <v>1</v>
      </c>
      <c r="D359" s="16">
        <f t="shared" si="16"/>
        <v>2.0625000000000001E-2</v>
      </c>
    </row>
    <row r="360" spans="1:4">
      <c r="A360">
        <v>2004</v>
      </c>
      <c r="B360">
        <v>11</v>
      </c>
      <c r="C360">
        <v>1</v>
      </c>
      <c r="D360" s="16">
        <f t="shared" si="16"/>
        <v>2.0625000000000001E-2</v>
      </c>
    </row>
    <row r="361" spans="1:4">
      <c r="A361">
        <v>2004</v>
      </c>
      <c r="B361">
        <v>12</v>
      </c>
      <c r="C361">
        <v>1</v>
      </c>
      <c r="D361" s="16">
        <f t="shared" si="16"/>
        <v>2.0625000000000001E-2</v>
      </c>
    </row>
    <row r="362" spans="1:4">
      <c r="A362">
        <v>2005</v>
      </c>
      <c r="B362">
        <v>1</v>
      </c>
      <c r="C362">
        <v>1</v>
      </c>
      <c r="D362" s="16">
        <f t="shared" si="16"/>
        <v>3.0000000000000002E-2</v>
      </c>
    </row>
    <row r="363" spans="1:4">
      <c r="A363">
        <v>2005</v>
      </c>
      <c r="B363">
        <v>2</v>
      </c>
      <c r="C363">
        <v>1</v>
      </c>
      <c r="D363" s="16">
        <f t="shared" si="16"/>
        <v>3.0000000000000002E-2</v>
      </c>
    </row>
    <row r="364" spans="1:4">
      <c r="A364">
        <v>2005</v>
      </c>
      <c r="B364">
        <v>3</v>
      </c>
      <c r="C364">
        <v>1</v>
      </c>
      <c r="D364" s="16">
        <f t="shared" si="16"/>
        <v>3.0000000000000002E-2</v>
      </c>
    </row>
    <row r="365" spans="1:4">
      <c r="A365">
        <v>2005</v>
      </c>
      <c r="B365">
        <v>4</v>
      </c>
      <c r="C365">
        <v>1</v>
      </c>
      <c r="D365" s="16">
        <f t="shared" si="16"/>
        <v>3.4099999999999998E-2</v>
      </c>
    </row>
    <row r="366" spans="1:4">
      <c r="A366">
        <v>2005</v>
      </c>
      <c r="B366">
        <v>5</v>
      </c>
      <c r="C366">
        <v>1</v>
      </c>
      <c r="D366" s="16">
        <f t="shared" si="16"/>
        <v>3.4099999999999998E-2</v>
      </c>
    </row>
    <row r="367" spans="1:4">
      <c r="A367">
        <v>2005</v>
      </c>
      <c r="B367">
        <v>6</v>
      </c>
      <c r="C367">
        <v>1</v>
      </c>
      <c r="D367" s="16">
        <f t="shared" si="16"/>
        <v>3.4099999999999998E-2</v>
      </c>
    </row>
    <row r="368" spans="1:4">
      <c r="A368">
        <v>2005</v>
      </c>
      <c r="B368">
        <v>7</v>
      </c>
      <c r="C368">
        <v>1</v>
      </c>
      <c r="D368" s="16">
        <f t="shared" si="16"/>
        <v>3.4099999999999998E-2</v>
      </c>
    </row>
    <row r="369" spans="1:4">
      <c r="A369">
        <v>2005</v>
      </c>
      <c r="B369">
        <v>8</v>
      </c>
      <c r="C369">
        <v>1</v>
      </c>
      <c r="D369" s="16">
        <f t="shared" si="16"/>
        <v>3.4099999999999998E-2</v>
      </c>
    </row>
    <row r="370" spans="1:4">
      <c r="A370">
        <v>2005</v>
      </c>
      <c r="B370">
        <v>9</v>
      </c>
      <c r="C370">
        <v>1</v>
      </c>
      <c r="D370" s="16">
        <f t="shared" si="16"/>
        <v>4.1250000000000002E-2</v>
      </c>
    </row>
    <row r="371" spans="1:4">
      <c r="A371">
        <v>2005</v>
      </c>
      <c r="B371">
        <v>10</v>
      </c>
      <c r="C371">
        <v>1</v>
      </c>
      <c r="D371" s="16">
        <f t="shared" si="16"/>
        <v>4.1250000000000002E-2</v>
      </c>
    </row>
    <row r="372" spans="1:4">
      <c r="A372">
        <v>2005</v>
      </c>
      <c r="B372">
        <v>11</v>
      </c>
      <c r="C372">
        <v>1</v>
      </c>
      <c r="D372" s="16">
        <f t="shared" si="16"/>
        <v>4.1250000000000002E-2</v>
      </c>
    </row>
    <row r="373" spans="1:4">
      <c r="A373">
        <v>2005</v>
      </c>
      <c r="B373">
        <v>12</v>
      </c>
      <c r="C373">
        <v>1</v>
      </c>
      <c r="D373" s="16">
        <f t="shared" si="16"/>
        <v>4.1250000000000002E-2</v>
      </c>
    </row>
    <row r="374" spans="1:4">
      <c r="A374">
        <v>2006</v>
      </c>
      <c r="B374">
        <v>1</v>
      </c>
      <c r="C374">
        <v>1</v>
      </c>
      <c r="D374" s="16">
        <f t="shared" si="16"/>
        <v>6.7500000000000004E-2</v>
      </c>
    </row>
    <row r="375" spans="1:4">
      <c r="A375">
        <v>2006</v>
      </c>
      <c r="B375">
        <v>2</v>
      </c>
      <c r="C375">
        <v>1</v>
      </c>
      <c r="D375" s="16">
        <f t="shared" si="16"/>
        <v>6.7500000000000004E-2</v>
      </c>
    </row>
    <row r="376" spans="1:4">
      <c r="A376">
        <v>2006</v>
      </c>
      <c r="B376">
        <v>3</v>
      </c>
      <c r="C376">
        <v>1</v>
      </c>
      <c r="D376" s="16">
        <f t="shared" si="16"/>
        <v>6.7500000000000004E-2</v>
      </c>
    </row>
    <row r="377" spans="1:4">
      <c r="A377">
        <v>2006</v>
      </c>
      <c r="B377">
        <v>4</v>
      </c>
      <c r="C377">
        <v>1</v>
      </c>
      <c r="D377" s="16">
        <f t="shared" si="16"/>
        <v>7.6724999999999988E-2</v>
      </c>
    </row>
    <row r="378" spans="1:4">
      <c r="A378">
        <v>2006</v>
      </c>
      <c r="B378">
        <v>5</v>
      </c>
      <c r="C378">
        <v>1</v>
      </c>
      <c r="D378" s="16">
        <f t="shared" si="16"/>
        <v>7.6724999999999988E-2</v>
      </c>
    </row>
    <row r="379" spans="1:4">
      <c r="A379">
        <v>2006</v>
      </c>
      <c r="B379">
        <v>6</v>
      </c>
      <c r="C379">
        <v>1</v>
      </c>
      <c r="D379" s="16">
        <f t="shared" si="16"/>
        <v>7.6724999999999988E-2</v>
      </c>
    </row>
    <row r="380" spans="1:4">
      <c r="A380">
        <v>2006</v>
      </c>
      <c r="B380">
        <v>7</v>
      </c>
      <c r="C380">
        <v>1</v>
      </c>
      <c r="D380" s="16">
        <f t="shared" si="16"/>
        <v>7.6724999999999988E-2</v>
      </c>
    </row>
    <row r="381" spans="1:4">
      <c r="A381">
        <v>2006</v>
      </c>
      <c r="B381">
        <v>8</v>
      </c>
      <c r="C381">
        <v>1</v>
      </c>
      <c r="D381" s="16">
        <f t="shared" si="16"/>
        <v>7.6724999999999988E-2</v>
      </c>
    </row>
    <row r="382" spans="1:4">
      <c r="A382">
        <v>2006</v>
      </c>
      <c r="B382">
        <v>9</v>
      </c>
      <c r="C382">
        <v>1</v>
      </c>
      <c r="D382" s="16">
        <f t="shared" si="16"/>
        <v>9.2812499999999992E-2</v>
      </c>
    </row>
    <row r="383" spans="1:4">
      <c r="A383">
        <v>2006</v>
      </c>
      <c r="B383">
        <v>10</v>
      </c>
      <c r="C383">
        <v>1</v>
      </c>
      <c r="D383" s="16">
        <f t="shared" si="16"/>
        <v>9.2812499999999992E-2</v>
      </c>
    </row>
    <row r="384" spans="1:4">
      <c r="A384">
        <v>2006</v>
      </c>
      <c r="B384">
        <v>11</v>
      </c>
      <c r="C384">
        <v>1</v>
      </c>
      <c r="D384" s="16">
        <f t="shared" si="16"/>
        <v>9.2812499999999992E-2</v>
      </c>
    </row>
    <row r="385" spans="1:4">
      <c r="A385">
        <v>2006</v>
      </c>
      <c r="B385">
        <v>12</v>
      </c>
      <c r="C385">
        <v>1</v>
      </c>
      <c r="D385" s="16">
        <f t="shared" si="16"/>
        <v>9.2812499999999992E-2</v>
      </c>
    </row>
    <row r="386" spans="1:4">
      <c r="A386">
        <v>2007</v>
      </c>
      <c r="B386">
        <v>1</v>
      </c>
      <c r="C386">
        <v>1</v>
      </c>
      <c r="D386" s="16">
        <f t="shared" si="16"/>
        <v>9.7500000000000017E-2</v>
      </c>
    </row>
    <row r="387" spans="1:4">
      <c r="A387">
        <v>2007</v>
      </c>
      <c r="B387">
        <v>2</v>
      </c>
      <c r="C387">
        <v>1</v>
      </c>
      <c r="D387" s="16">
        <f t="shared" ref="D387:D450" si="17">INDEX($G$2:$J$29,MATCH(A387,$F$2:$F$29,0),MATCH(VLOOKUP(B387&amp;"-"&amp;C387,$N$19:$O$42,2,0),$G$1:$J$1,0))</f>
        <v>9.7500000000000017E-2</v>
      </c>
    </row>
    <row r="388" spans="1:4">
      <c r="A388">
        <v>2007</v>
      </c>
      <c r="B388">
        <v>3</v>
      </c>
      <c r="C388">
        <v>1</v>
      </c>
      <c r="D388" s="16">
        <f t="shared" si="17"/>
        <v>9.7500000000000017E-2</v>
      </c>
    </row>
    <row r="389" spans="1:4">
      <c r="A389">
        <v>2007</v>
      </c>
      <c r="B389">
        <v>4</v>
      </c>
      <c r="C389">
        <v>1</v>
      </c>
      <c r="D389" s="16">
        <f t="shared" si="17"/>
        <v>0.11082500000000001</v>
      </c>
    </row>
    <row r="390" spans="1:4">
      <c r="A390">
        <v>2007</v>
      </c>
      <c r="B390">
        <v>5</v>
      </c>
      <c r="C390">
        <v>1</v>
      </c>
      <c r="D390" s="16">
        <f t="shared" si="17"/>
        <v>0.11082500000000001</v>
      </c>
    </row>
    <row r="391" spans="1:4">
      <c r="A391">
        <v>2007</v>
      </c>
      <c r="B391">
        <v>6</v>
      </c>
      <c r="C391">
        <v>1</v>
      </c>
      <c r="D391" s="16">
        <f t="shared" si="17"/>
        <v>0.11082500000000001</v>
      </c>
    </row>
    <row r="392" spans="1:4">
      <c r="A392">
        <v>2007</v>
      </c>
      <c r="B392">
        <v>7</v>
      </c>
      <c r="C392">
        <v>1</v>
      </c>
      <c r="D392" s="16">
        <f t="shared" si="17"/>
        <v>0.11082500000000001</v>
      </c>
    </row>
    <row r="393" spans="1:4">
      <c r="A393">
        <v>2007</v>
      </c>
      <c r="B393">
        <v>8</v>
      </c>
      <c r="C393">
        <v>1</v>
      </c>
      <c r="D393" s="16">
        <f t="shared" si="17"/>
        <v>0.11082500000000001</v>
      </c>
    </row>
    <row r="394" spans="1:4">
      <c r="A394">
        <v>2007</v>
      </c>
      <c r="B394">
        <v>9</v>
      </c>
      <c r="C394">
        <v>1</v>
      </c>
      <c r="D394" s="16">
        <f t="shared" si="17"/>
        <v>0.1340625</v>
      </c>
    </row>
    <row r="395" spans="1:4">
      <c r="A395">
        <v>2007</v>
      </c>
      <c r="B395">
        <v>10</v>
      </c>
      <c r="C395">
        <v>1</v>
      </c>
      <c r="D395" s="16">
        <f t="shared" si="17"/>
        <v>0.1340625</v>
      </c>
    </row>
    <row r="396" spans="1:4">
      <c r="A396">
        <v>2007</v>
      </c>
      <c r="B396">
        <v>11</v>
      </c>
      <c r="C396">
        <v>1</v>
      </c>
      <c r="D396" s="16">
        <f t="shared" si="17"/>
        <v>0.1340625</v>
      </c>
    </row>
    <row r="397" spans="1:4">
      <c r="A397">
        <v>2007</v>
      </c>
      <c r="B397">
        <v>12</v>
      </c>
      <c r="C397">
        <v>1</v>
      </c>
      <c r="D397" s="16">
        <f t="shared" si="17"/>
        <v>0.1340625</v>
      </c>
    </row>
    <row r="398" spans="1:4">
      <c r="A398">
        <v>2008</v>
      </c>
      <c r="B398">
        <v>1</v>
      </c>
      <c r="C398">
        <v>1</v>
      </c>
      <c r="D398" s="16">
        <f t="shared" si="17"/>
        <v>0.13500000000000001</v>
      </c>
    </row>
    <row r="399" spans="1:4">
      <c r="A399">
        <v>2008</v>
      </c>
      <c r="B399">
        <v>2</v>
      </c>
      <c r="C399">
        <v>1</v>
      </c>
      <c r="D399" s="16">
        <f t="shared" si="17"/>
        <v>0.13500000000000001</v>
      </c>
    </row>
    <row r="400" spans="1:4">
      <c r="A400">
        <v>2008</v>
      </c>
      <c r="B400">
        <v>3</v>
      </c>
      <c r="C400">
        <v>1</v>
      </c>
      <c r="D400" s="16">
        <f t="shared" si="17"/>
        <v>0.13500000000000001</v>
      </c>
    </row>
    <row r="401" spans="1:4">
      <c r="A401">
        <v>2008</v>
      </c>
      <c r="B401">
        <v>4</v>
      </c>
      <c r="C401">
        <v>1</v>
      </c>
      <c r="D401" s="16">
        <f t="shared" si="17"/>
        <v>0.15344999999999998</v>
      </c>
    </row>
    <row r="402" spans="1:4">
      <c r="A402">
        <v>2008</v>
      </c>
      <c r="B402">
        <v>5</v>
      </c>
      <c r="C402">
        <v>1</v>
      </c>
      <c r="D402" s="16">
        <f t="shared" si="17"/>
        <v>0.15344999999999998</v>
      </c>
    </row>
    <row r="403" spans="1:4">
      <c r="A403">
        <v>2008</v>
      </c>
      <c r="B403">
        <v>6</v>
      </c>
      <c r="C403">
        <v>1</v>
      </c>
      <c r="D403" s="16">
        <f t="shared" si="17"/>
        <v>0.15344999999999998</v>
      </c>
    </row>
    <row r="404" spans="1:4">
      <c r="A404">
        <v>2008</v>
      </c>
      <c r="B404">
        <v>7</v>
      </c>
      <c r="C404">
        <v>1</v>
      </c>
      <c r="D404" s="16">
        <f t="shared" si="17"/>
        <v>0.15344999999999998</v>
      </c>
    </row>
    <row r="405" spans="1:4">
      <c r="A405">
        <v>2008</v>
      </c>
      <c r="B405">
        <v>8</v>
      </c>
      <c r="C405">
        <v>1</v>
      </c>
      <c r="D405" s="16">
        <f t="shared" si="17"/>
        <v>0.15344999999999998</v>
      </c>
    </row>
    <row r="406" spans="1:4">
      <c r="A406">
        <v>2008</v>
      </c>
      <c r="B406">
        <v>9</v>
      </c>
      <c r="C406">
        <v>1</v>
      </c>
      <c r="D406" s="16">
        <f t="shared" si="17"/>
        <v>0.18562499999999998</v>
      </c>
    </row>
    <row r="407" spans="1:4">
      <c r="A407">
        <v>2008</v>
      </c>
      <c r="B407">
        <v>10</v>
      </c>
      <c r="C407">
        <v>1</v>
      </c>
      <c r="D407" s="16">
        <f t="shared" si="17"/>
        <v>0.18562499999999998</v>
      </c>
    </row>
    <row r="408" spans="1:4">
      <c r="A408">
        <v>2008</v>
      </c>
      <c r="B408">
        <v>11</v>
      </c>
      <c r="C408">
        <v>1</v>
      </c>
      <c r="D408" s="16">
        <f t="shared" si="17"/>
        <v>0.18562499999999998</v>
      </c>
    </row>
    <row r="409" spans="1:4">
      <c r="A409">
        <v>2008</v>
      </c>
      <c r="B409">
        <v>12</v>
      </c>
      <c r="C409">
        <v>1</v>
      </c>
      <c r="D409" s="16">
        <f t="shared" si="17"/>
        <v>0.18562499999999998</v>
      </c>
    </row>
    <row r="410" spans="1:4">
      <c r="A410">
        <v>2009</v>
      </c>
      <c r="B410">
        <v>1</v>
      </c>
      <c r="C410">
        <v>1</v>
      </c>
      <c r="D410" s="16">
        <f t="shared" si="17"/>
        <v>0.18</v>
      </c>
    </row>
    <row r="411" spans="1:4">
      <c r="A411">
        <v>2009</v>
      </c>
      <c r="B411">
        <v>2</v>
      </c>
      <c r="C411">
        <v>1</v>
      </c>
      <c r="D411" s="16">
        <f t="shared" si="17"/>
        <v>0.18</v>
      </c>
    </row>
    <row r="412" spans="1:4">
      <c r="A412">
        <v>2009</v>
      </c>
      <c r="B412">
        <v>3</v>
      </c>
      <c r="C412">
        <v>1</v>
      </c>
      <c r="D412" s="16">
        <f t="shared" si="17"/>
        <v>0.18</v>
      </c>
    </row>
    <row r="413" spans="1:4">
      <c r="A413">
        <v>2009</v>
      </c>
      <c r="B413">
        <v>4</v>
      </c>
      <c r="C413">
        <v>1</v>
      </c>
      <c r="D413" s="16">
        <f t="shared" si="17"/>
        <v>0.2046</v>
      </c>
    </row>
    <row r="414" spans="1:4">
      <c r="A414">
        <v>2009</v>
      </c>
      <c r="B414">
        <v>5</v>
      </c>
      <c r="C414">
        <v>1</v>
      </c>
      <c r="D414" s="16">
        <f t="shared" si="17"/>
        <v>0.2046</v>
      </c>
    </row>
    <row r="415" spans="1:4">
      <c r="A415">
        <v>2009</v>
      </c>
      <c r="B415">
        <v>6</v>
      </c>
      <c r="C415">
        <v>1</v>
      </c>
      <c r="D415" s="16">
        <f t="shared" si="17"/>
        <v>0.2046</v>
      </c>
    </row>
    <row r="416" spans="1:4">
      <c r="A416">
        <v>2009</v>
      </c>
      <c r="B416">
        <v>7</v>
      </c>
      <c r="C416">
        <v>1</v>
      </c>
      <c r="D416" s="16">
        <f t="shared" si="17"/>
        <v>0.2046</v>
      </c>
    </row>
    <row r="417" spans="1:4">
      <c r="A417">
        <v>2009</v>
      </c>
      <c r="B417">
        <v>8</v>
      </c>
      <c r="C417">
        <v>1</v>
      </c>
      <c r="D417" s="16">
        <f t="shared" si="17"/>
        <v>0.2046</v>
      </c>
    </row>
    <row r="418" spans="1:4">
      <c r="A418">
        <v>2009</v>
      </c>
      <c r="B418">
        <v>9</v>
      </c>
      <c r="C418">
        <v>1</v>
      </c>
      <c r="D418" s="16">
        <f t="shared" si="17"/>
        <v>0.2475</v>
      </c>
    </row>
    <row r="419" spans="1:4">
      <c r="A419">
        <v>2009</v>
      </c>
      <c r="B419">
        <v>10</v>
      </c>
      <c r="C419">
        <v>1</v>
      </c>
      <c r="D419" s="16">
        <f t="shared" si="17"/>
        <v>0.2475</v>
      </c>
    </row>
    <row r="420" spans="1:4">
      <c r="A420">
        <v>2009</v>
      </c>
      <c r="B420">
        <v>11</v>
      </c>
      <c r="C420">
        <v>1</v>
      </c>
      <c r="D420" s="16">
        <f t="shared" si="17"/>
        <v>0.2475</v>
      </c>
    </row>
    <row r="421" spans="1:4">
      <c r="A421">
        <v>2009</v>
      </c>
      <c r="B421">
        <v>12</v>
      </c>
      <c r="C421">
        <v>1</v>
      </c>
      <c r="D421" s="16">
        <f t="shared" si="17"/>
        <v>0.2475</v>
      </c>
    </row>
    <row r="422" spans="1:4">
      <c r="A422">
        <v>2010</v>
      </c>
      <c r="B422">
        <v>1</v>
      </c>
      <c r="C422">
        <v>1</v>
      </c>
      <c r="D422" s="16">
        <f t="shared" si="17"/>
        <v>0.24</v>
      </c>
    </row>
    <row r="423" spans="1:4">
      <c r="A423">
        <v>2010</v>
      </c>
      <c r="B423">
        <v>2</v>
      </c>
      <c r="C423">
        <v>1</v>
      </c>
      <c r="D423" s="16">
        <f t="shared" si="17"/>
        <v>0.24</v>
      </c>
    </row>
    <row r="424" spans="1:4">
      <c r="A424">
        <v>2010</v>
      </c>
      <c r="B424">
        <v>3</v>
      </c>
      <c r="C424">
        <v>1</v>
      </c>
      <c r="D424" s="16">
        <f t="shared" si="17"/>
        <v>0.24</v>
      </c>
    </row>
    <row r="425" spans="1:4">
      <c r="A425">
        <v>2010</v>
      </c>
      <c r="B425">
        <v>4</v>
      </c>
      <c r="C425">
        <v>1</v>
      </c>
      <c r="D425" s="16">
        <f t="shared" si="17"/>
        <v>0.27279999999999999</v>
      </c>
    </row>
    <row r="426" spans="1:4">
      <c r="A426">
        <v>2010</v>
      </c>
      <c r="B426">
        <v>5</v>
      </c>
      <c r="C426">
        <v>1</v>
      </c>
      <c r="D426" s="16">
        <f t="shared" si="17"/>
        <v>0.27279999999999999</v>
      </c>
    </row>
    <row r="427" spans="1:4">
      <c r="A427">
        <v>2010</v>
      </c>
      <c r="B427">
        <v>6</v>
      </c>
      <c r="C427">
        <v>1</v>
      </c>
      <c r="D427" s="16">
        <f t="shared" si="17"/>
        <v>0.27279999999999999</v>
      </c>
    </row>
    <row r="428" spans="1:4">
      <c r="A428">
        <v>2010</v>
      </c>
      <c r="B428">
        <v>7</v>
      </c>
      <c r="C428">
        <v>1</v>
      </c>
      <c r="D428" s="16">
        <f t="shared" si="17"/>
        <v>0.27279999999999999</v>
      </c>
    </row>
    <row r="429" spans="1:4">
      <c r="A429">
        <v>2010</v>
      </c>
      <c r="B429">
        <v>8</v>
      </c>
      <c r="C429">
        <v>1</v>
      </c>
      <c r="D429" s="16">
        <f t="shared" si="17"/>
        <v>0.27279999999999999</v>
      </c>
    </row>
    <row r="430" spans="1:4">
      <c r="A430">
        <v>2010</v>
      </c>
      <c r="B430">
        <v>9</v>
      </c>
      <c r="C430">
        <v>1</v>
      </c>
      <c r="D430" s="16">
        <f t="shared" si="17"/>
        <v>0.33</v>
      </c>
    </row>
    <row r="431" spans="1:4">
      <c r="A431">
        <v>2010</v>
      </c>
      <c r="B431">
        <v>10</v>
      </c>
      <c r="C431">
        <v>1</v>
      </c>
      <c r="D431" s="16">
        <f t="shared" si="17"/>
        <v>0.33</v>
      </c>
    </row>
    <row r="432" spans="1:4">
      <c r="A432">
        <v>2010</v>
      </c>
      <c r="B432">
        <v>11</v>
      </c>
      <c r="C432">
        <v>1</v>
      </c>
      <c r="D432" s="16">
        <f t="shared" si="17"/>
        <v>0.33</v>
      </c>
    </row>
    <row r="433" spans="1:4">
      <c r="A433">
        <v>2010</v>
      </c>
      <c r="B433">
        <v>12</v>
      </c>
      <c r="C433">
        <v>1</v>
      </c>
      <c r="D433" s="16">
        <f t="shared" si="17"/>
        <v>0.33</v>
      </c>
    </row>
    <row r="434" spans="1:4">
      <c r="A434">
        <v>2011</v>
      </c>
      <c r="B434">
        <v>1</v>
      </c>
      <c r="C434">
        <v>1</v>
      </c>
      <c r="D434" s="16">
        <f t="shared" si="17"/>
        <v>0.35</v>
      </c>
    </row>
    <row r="435" spans="1:4">
      <c r="A435">
        <v>2011</v>
      </c>
      <c r="B435">
        <v>2</v>
      </c>
      <c r="C435">
        <v>1</v>
      </c>
      <c r="D435" s="16">
        <f t="shared" si="17"/>
        <v>0.35</v>
      </c>
    </row>
    <row r="436" spans="1:4">
      <c r="A436">
        <v>2011</v>
      </c>
      <c r="B436">
        <v>3</v>
      </c>
      <c r="C436">
        <v>1</v>
      </c>
      <c r="D436" s="16">
        <f t="shared" si="17"/>
        <v>0.35</v>
      </c>
    </row>
    <row r="437" spans="1:4">
      <c r="A437">
        <v>2011</v>
      </c>
      <c r="B437">
        <v>4</v>
      </c>
      <c r="C437">
        <v>1</v>
      </c>
      <c r="D437" s="16">
        <f t="shared" si="17"/>
        <v>0.32240000000000002</v>
      </c>
    </row>
    <row r="438" spans="1:4">
      <c r="A438">
        <v>2011</v>
      </c>
      <c r="B438">
        <v>5</v>
      </c>
      <c r="C438">
        <v>1</v>
      </c>
      <c r="D438" s="16">
        <f t="shared" si="17"/>
        <v>0.32240000000000002</v>
      </c>
    </row>
    <row r="439" spans="1:4">
      <c r="A439">
        <v>2011</v>
      </c>
      <c r="B439">
        <v>6</v>
      </c>
      <c r="C439">
        <v>1</v>
      </c>
      <c r="D439" s="16">
        <f t="shared" si="17"/>
        <v>0.32240000000000002</v>
      </c>
    </row>
    <row r="440" spans="1:4">
      <c r="A440">
        <v>2011</v>
      </c>
      <c r="B440">
        <v>7</v>
      </c>
      <c r="C440">
        <v>1</v>
      </c>
      <c r="D440" s="16">
        <f t="shared" si="17"/>
        <v>0.32240000000000002</v>
      </c>
    </row>
    <row r="441" spans="1:4">
      <c r="A441">
        <v>2011</v>
      </c>
      <c r="B441">
        <v>8</v>
      </c>
      <c r="C441">
        <v>1</v>
      </c>
      <c r="D441" s="16">
        <f t="shared" si="17"/>
        <v>0.32240000000000002</v>
      </c>
    </row>
    <row r="442" spans="1:4">
      <c r="A442">
        <v>2011</v>
      </c>
      <c r="B442">
        <v>9</v>
      </c>
      <c r="C442">
        <v>1</v>
      </c>
      <c r="D442" s="16">
        <f t="shared" si="17"/>
        <v>0.39</v>
      </c>
    </row>
    <row r="443" spans="1:4">
      <c r="A443">
        <v>2011</v>
      </c>
      <c r="B443">
        <v>10</v>
      </c>
      <c r="C443">
        <v>1</v>
      </c>
      <c r="D443" s="16">
        <f t="shared" si="17"/>
        <v>0.39</v>
      </c>
    </row>
    <row r="444" spans="1:4">
      <c r="A444">
        <v>2011</v>
      </c>
      <c r="B444">
        <v>11</v>
      </c>
      <c r="C444">
        <v>1</v>
      </c>
      <c r="D444" s="16">
        <f t="shared" si="17"/>
        <v>0.39</v>
      </c>
    </row>
    <row r="445" spans="1:4">
      <c r="A445">
        <v>2011</v>
      </c>
      <c r="B445">
        <v>12</v>
      </c>
      <c r="C445">
        <v>1</v>
      </c>
      <c r="D445" s="16">
        <f t="shared" si="17"/>
        <v>0.39</v>
      </c>
    </row>
    <row r="446" spans="1:4">
      <c r="A446">
        <v>2012</v>
      </c>
      <c r="B446">
        <v>1</v>
      </c>
      <c r="C446">
        <v>1</v>
      </c>
      <c r="D446" s="16">
        <f t="shared" si="17"/>
        <v>0.42</v>
      </c>
    </row>
    <row r="447" spans="1:4">
      <c r="A447">
        <v>2012</v>
      </c>
      <c r="B447">
        <v>2</v>
      </c>
      <c r="C447">
        <v>1</v>
      </c>
      <c r="D447" s="16">
        <f t="shared" si="17"/>
        <v>0.42</v>
      </c>
    </row>
    <row r="448" spans="1:4">
      <c r="A448">
        <v>2012</v>
      </c>
      <c r="B448">
        <v>3</v>
      </c>
      <c r="C448">
        <v>1</v>
      </c>
      <c r="D448" s="16">
        <f t="shared" si="17"/>
        <v>0.42</v>
      </c>
    </row>
    <row r="449" spans="1:4">
      <c r="A449">
        <v>2012</v>
      </c>
      <c r="B449">
        <v>4</v>
      </c>
      <c r="C449">
        <v>1</v>
      </c>
      <c r="D449" s="16">
        <f t="shared" si="17"/>
        <v>0.35546666666666665</v>
      </c>
    </row>
    <row r="450" spans="1:4">
      <c r="A450">
        <v>2012</v>
      </c>
      <c r="B450">
        <v>5</v>
      </c>
      <c r="C450">
        <v>1</v>
      </c>
      <c r="D450" s="16">
        <f t="shared" si="17"/>
        <v>0.35546666666666665</v>
      </c>
    </row>
    <row r="451" spans="1:4">
      <c r="A451">
        <v>2012</v>
      </c>
      <c r="B451">
        <v>6</v>
      </c>
      <c r="C451">
        <v>1</v>
      </c>
      <c r="D451" s="16">
        <f t="shared" ref="D451:D514" si="18">INDEX($G$2:$J$29,MATCH(A451,$F$2:$F$29,0),MATCH(VLOOKUP(B451&amp;"-"&amp;C451,$N$19:$O$42,2,0),$G$1:$J$1,0))</f>
        <v>0.35546666666666665</v>
      </c>
    </row>
    <row r="452" spans="1:4">
      <c r="A452">
        <v>2012</v>
      </c>
      <c r="B452">
        <v>7</v>
      </c>
      <c r="C452">
        <v>1</v>
      </c>
      <c r="D452" s="16">
        <f t="shared" si="18"/>
        <v>0.35546666666666665</v>
      </c>
    </row>
    <row r="453" spans="1:4">
      <c r="A453">
        <v>2012</v>
      </c>
      <c r="B453">
        <v>8</v>
      </c>
      <c r="C453">
        <v>1</v>
      </c>
      <c r="D453" s="16">
        <f t="shared" si="18"/>
        <v>0.35546666666666665</v>
      </c>
    </row>
    <row r="454" spans="1:4">
      <c r="A454">
        <v>2012</v>
      </c>
      <c r="B454">
        <v>9</v>
      </c>
      <c r="C454">
        <v>1</v>
      </c>
      <c r="D454" s="16">
        <f t="shared" si="18"/>
        <v>0.43</v>
      </c>
    </row>
    <row r="455" spans="1:4">
      <c r="A455">
        <v>2012</v>
      </c>
      <c r="B455">
        <v>10</v>
      </c>
      <c r="C455">
        <v>1</v>
      </c>
      <c r="D455" s="16">
        <f t="shared" si="18"/>
        <v>0.43</v>
      </c>
    </row>
    <row r="456" spans="1:4">
      <c r="A456">
        <v>2012</v>
      </c>
      <c r="B456">
        <v>11</v>
      </c>
      <c r="C456">
        <v>1</v>
      </c>
      <c r="D456" s="16">
        <f t="shared" si="18"/>
        <v>0.43</v>
      </c>
    </row>
    <row r="457" spans="1:4">
      <c r="A457">
        <v>2012</v>
      </c>
      <c r="B457">
        <v>12</v>
      </c>
      <c r="C457">
        <v>1</v>
      </c>
      <c r="D457" s="16">
        <f t="shared" si="18"/>
        <v>0.43</v>
      </c>
    </row>
    <row r="458" spans="1:4">
      <c r="A458">
        <v>2013</v>
      </c>
      <c r="B458">
        <v>1</v>
      </c>
      <c r="C458">
        <v>1</v>
      </c>
      <c r="D458" s="16">
        <f t="shared" si="18"/>
        <v>0.47</v>
      </c>
    </row>
    <row r="459" spans="1:4">
      <c r="A459">
        <v>2013</v>
      </c>
      <c r="B459">
        <v>2</v>
      </c>
      <c r="C459">
        <v>1</v>
      </c>
      <c r="D459" s="16">
        <f t="shared" si="18"/>
        <v>0.47</v>
      </c>
    </row>
    <row r="460" spans="1:4">
      <c r="A460">
        <v>2013</v>
      </c>
      <c r="B460">
        <v>3</v>
      </c>
      <c r="C460">
        <v>1</v>
      </c>
      <c r="D460" s="16">
        <f t="shared" si="18"/>
        <v>0.47</v>
      </c>
    </row>
    <row r="461" spans="1:4">
      <c r="A461">
        <v>2013</v>
      </c>
      <c r="B461">
        <v>4</v>
      </c>
      <c r="C461">
        <v>1</v>
      </c>
      <c r="D461" s="16">
        <f t="shared" si="18"/>
        <v>0.3802666666666667</v>
      </c>
    </row>
    <row r="462" spans="1:4">
      <c r="A462">
        <v>2013</v>
      </c>
      <c r="B462">
        <v>5</v>
      </c>
      <c r="C462">
        <v>1</v>
      </c>
      <c r="D462" s="16">
        <f t="shared" si="18"/>
        <v>0.3802666666666667</v>
      </c>
    </row>
    <row r="463" spans="1:4">
      <c r="A463">
        <v>2013</v>
      </c>
      <c r="B463">
        <v>6</v>
      </c>
      <c r="C463">
        <v>1</v>
      </c>
      <c r="D463" s="16">
        <f t="shared" si="18"/>
        <v>0.3802666666666667</v>
      </c>
    </row>
    <row r="464" spans="1:4">
      <c r="A464">
        <v>2013</v>
      </c>
      <c r="B464">
        <v>7</v>
      </c>
      <c r="C464">
        <v>1</v>
      </c>
      <c r="D464" s="16">
        <f t="shared" si="18"/>
        <v>0.3802666666666667</v>
      </c>
    </row>
    <row r="465" spans="1:4">
      <c r="A465">
        <v>2013</v>
      </c>
      <c r="B465">
        <v>8</v>
      </c>
      <c r="C465">
        <v>1</v>
      </c>
      <c r="D465" s="16">
        <f t="shared" si="18"/>
        <v>0.3802666666666667</v>
      </c>
    </row>
    <row r="466" spans="1:4">
      <c r="A466">
        <v>2013</v>
      </c>
      <c r="B466">
        <v>9</v>
      </c>
      <c r="C466">
        <v>1</v>
      </c>
      <c r="D466" s="16">
        <f t="shared" si="18"/>
        <v>0.46</v>
      </c>
    </row>
    <row r="467" spans="1:4">
      <c r="A467">
        <v>2013</v>
      </c>
      <c r="B467">
        <v>10</v>
      </c>
      <c r="C467">
        <v>1</v>
      </c>
      <c r="D467" s="16">
        <f t="shared" si="18"/>
        <v>0.46</v>
      </c>
    </row>
    <row r="468" spans="1:4">
      <c r="A468">
        <v>2013</v>
      </c>
      <c r="B468">
        <v>11</v>
      </c>
      <c r="C468">
        <v>1</v>
      </c>
      <c r="D468" s="16">
        <f t="shared" si="18"/>
        <v>0.46</v>
      </c>
    </row>
    <row r="469" spans="1:4">
      <c r="A469">
        <v>2013</v>
      </c>
      <c r="B469">
        <v>12</v>
      </c>
      <c r="C469">
        <v>1</v>
      </c>
      <c r="D469" s="16">
        <f t="shared" si="18"/>
        <v>0.46</v>
      </c>
    </row>
    <row r="470" spans="1:4">
      <c r="A470">
        <v>2014</v>
      </c>
      <c r="B470">
        <v>1</v>
      </c>
      <c r="C470">
        <v>1</v>
      </c>
      <c r="D470" s="16">
        <f t="shared" si="18"/>
        <v>0.53</v>
      </c>
    </row>
    <row r="471" spans="1:4">
      <c r="A471">
        <v>2014</v>
      </c>
      <c r="B471">
        <v>2</v>
      </c>
      <c r="C471">
        <v>1</v>
      </c>
      <c r="D471" s="16">
        <f t="shared" si="18"/>
        <v>0.53</v>
      </c>
    </row>
    <row r="472" spans="1:4">
      <c r="A472">
        <v>2014</v>
      </c>
      <c r="B472">
        <v>3</v>
      </c>
      <c r="C472">
        <v>1</v>
      </c>
      <c r="D472" s="16">
        <f t="shared" si="18"/>
        <v>0.53</v>
      </c>
    </row>
    <row r="473" spans="1:4">
      <c r="A473">
        <v>2014</v>
      </c>
      <c r="B473">
        <v>4</v>
      </c>
      <c r="C473">
        <v>1</v>
      </c>
      <c r="D473" s="16">
        <f t="shared" si="18"/>
        <v>0.42986666666666667</v>
      </c>
    </row>
    <row r="474" spans="1:4">
      <c r="A474">
        <v>2014</v>
      </c>
      <c r="B474">
        <v>5</v>
      </c>
      <c r="C474">
        <v>1</v>
      </c>
      <c r="D474" s="16">
        <f t="shared" si="18"/>
        <v>0.42986666666666667</v>
      </c>
    </row>
    <row r="475" spans="1:4">
      <c r="A475">
        <v>2014</v>
      </c>
      <c r="B475">
        <v>6</v>
      </c>
      <c r="C475">
        <v>1</v>
      </c>
      <c r="D475" s="16">
        <f t="shared" si="18"/>
        <v>0.42986666666666667</v>
      </c>
    </row>
    <row r="476" spans="1:4">
      <c r="A476">
        <v>2014</v>
      </c>
      <c r="B476">
        <v>7</v>
      </c>
      <c r="C476">
        <v>1</v>
      </c>
      <c r="D476" s="16">
        <f t="shared" si="18"/>
        <v>0.42986666666666667</v>
      </c>
    </row>
    <row r="477" spans="1:4">
      <c r="A477">
        <v>2014</v>
      </c>
      <c r="B477">
        <v>8</v>
      </c>
      <c r="C477">
        <v>1</v>
      </c>
      <c r="D477" s="16">
        <f t="shared" si="18"/>
        <v>0.42986666666666667</v>
      </c>
    </row>
    <row r="478" spans="1:4">
      <c r="A478">
        <v>2014</v>
      </c>
      <c r="B478">
        <v>9</v>
      </c>
      <c r="C478">
        <v>1</v>
      </c>
      <c r="D478" s="16">
        <f t="shared" si="18"/>
        <v>0.52</v>
      </c>
    </row>
    <row r="479" spans="1:4">
      <c r="A479">
        <v>2014</v>
      </c>
      <c r="B479">
        <v>10</v>
      </c>
      <c r="C479">
        <v>1</v>
      </c>
      <c r="D479" s="16">
        <f t="shared" si="18"/>
        <v>0.52</v>
      </c>
    </row>
    <row r="480" spans="1:4">
      <c r="A480">
        <v>2014</v>
      </c>
      <c r="B480">
        <v>11</v>
      </c>
      <c r="C480">
        <v>1</v>
      </c>
      <c r="D480" s="16">
        <f t="shared" si="18"/>
        <v>0.52</v>
      </c>
    </row>
    <row r="481" spans="1:4">
      <c r="A481">
        <v>2014</v>
      </c>
      <c r="B481">
        <v>12</v>
      </c>
      <c r="C481">
        <v>1</v>
      </c>
      <c r="D481" s="16">
        <f t="shared" si="18"/>
        <v>0.52</v>
      </c>
    </row>
    <row r="482" spans="1:4">
      <c r="A482">
        <v>2015</v>
      </c>
      <c r="B482">
        <v>1</v>
      </c>
      <c r="C482">
        <v>1</v>
      </c>
      <c r="D482" s="16">
        <f t="shared" si="18"/>
        <v>0.62</v>
      </c>
    </row>
    <row r="483" spans="1:4">
      <c r="A483">
        <v>2015</v>
      </c>
      <c r="B483">
        <v>2</v>
      </c>
      <c r="C483">
        <v>1</v>
      </c>
      <c r="D483" s="16">
        <f t="shared" si="18"/>
        <v>0.62</v>
      </c>
    </row>
    <row r="484" spans="1:4">
      <c r="A484">
        <v>2015</v>
      </c>
      <c r="B484">
        <v>3</v>
      </c>
      <c r="C484">
        <v>1</v>
      </c>
      <c r="D484" s="16">
        <f t="shared" si="18"/>
        <v>0.62</v>
      </c>
    </row>
    <row r="485" spans="1:4">
      <c r="A485">
        <v>2015</v>
      </c>
      <c r="B485">
        <v>4</v>
      </c>
      <c r="C485">
        <v>1</v>
      </c>
      <c r="D485" s="16">
        <f t="shared" si="18"/>
        <v>0.50426666666666664</v>
      </c>
    </row>
    <row r="486" spans="1:4">
      <c r="A486">
        <v>2015</v>
      </c>
      <c r="B486">
        <v>5</v>
      </c>
      <c r="C486">
        <v>1</v>
      </c>
      <c r="D486" s="16">
        <f t="shared" si="18"/>
        <v>0.50426666666666664</v>
      </c>
    </row>
    <row r="487" spans="1:4">
      <c r="A487">
        <v>2015</v>
      </c>
      <c r="B487">
        <v>6</v>
      </c>
      <c r="C487">
        <v>1</v>
      </c>
      <c r="D487" s="16">
        <f t="shared" si="18"/>
        <v>0.50426666666666664</v>
      </c>
    </row>
    <row r="488" spans="1:4">
      <c r="A488">
        <v>2015</v>
      </c>
      <c r="B488">
        <v>7</v>
      </c>
      <c r="C488">
        <v>1</v>
      </c>
      <c r="D488" s="16">
        <f t="shared" si="18"/>
        <v>0.50426666666666664</v>
      </c>
    </row>
    <row r="489" spans="1:4">
      <c r="A489">
        <v>2015</v>
      </c>
      <c r="B489">
        <v>8</v>
      </c>
      <c r="C489">
        <v>1</v>
      </c>
      <c r="D489" s="16">
        <f t="shared" si="18"/>
        <v>0.50426666666666664</v>
      </c>
    </row>
    <row r="490" spans="1:4">
      <c r="A490">
        <v>2015</v>
      </c>
      <c r="B490">
        <v>9</v>
      </c>
      <c r="C490">
        <v>1</v>
      </c>
      <c r="D490" s="16">
        <f t="shared" si="18"/>
        <v>0.61</v>
      </c>
    </row>
    <row r="491" spans="1:4">
      <c r="A491">
        <v>2015</v>
      </c>
      <c r="B491">
        <v>10</v>
      </c>
      <c r="C491">
        <v>1</v>
      </c>
      <c r="D491" s="16">
        <f t="shared" si="18"/>
        <v>0.61</v>
      </c>
    </row>
    <row r="492" spans="1:4">
      <c r="A492">
        <v>2015</v>
      </c>
      <c r="B492">
        <v>11</v>
      </c>
      <c r="C492">
        <v>1</v>
      </c>
      <c r="D492" s="16">
        <f t="shared" si="18"/>
        <v>0.61</v>
      </c>
    </row>
    <row r="493" spans="1:4">
      <c r="A493">
        <v>2015</v>
      </c>
      <c r="B493">
        <v>12</v>
      </c>
      <c r="C493">
        <v>1</v>
      </c>
      <c r="D493" s="16">
        <f t="shared" si="18"/>
        <v>0.61</v>
      </c>
    </row>
    <row r="494" spans="1:4">
      <c r="A494">
        <v>2016</v>
      </c>
      <c r="B494">
        <v>1</v>
      </c>
      <c r="C494">
        <v>1</v>
      </c>
      <c r="D494" s="16">
        <f t="shared" si="18"/>
        <v>0.72</v>
      </c>
    </row>
    <row r="495" spans="1:4">
      <c r="A495">
        <v>2016</v>
      </c>
      <c r="B495">
        <v>2</v>
      </c>
      <c r="C495">
        <v>1</v>
      </c>
      <c r="D495" s="16">
        <f t="shared" si="18"/>
        <v>0.72</v>
      </c>
    </row>
    <row r="496" spans="1:4">
      <c r="A496">
        <v>2016</v>
      </c>
      <c r="B496">
        <v>3</v>
      </c>
      <c r="C496">
        <v>1</v>
      </c>
      <c r="D496" s="16">
        <f t="shared" si="18"/>
        <v>0.72</v>
      </c>
    </row>
    <row r="497" spans="1:4">
      <c r="A497">
        <v>2016</v>
      </c>
      <c r="B497">
        <v>4</v>
      </c>
      <c r="C497">
        <v>1</v>
      </c>
      <c r="D497" s="16">
        <f t="shared" si="18"/>
        <v>0.57039999999999991</v>
      </c>
    </row>
    <row r="498" spans="1:4">
      <c r="A498">
        <v>2016</v>
      </c>
      <c r="B498">
        <v>5</v>
      </c>
      <c r="C498">
        <v>1</v>
      </c>
      <c r="D498" s="16">
        <f t="shared" si="18"/>
        <v>0.57039999999999991</v>
      </c>
    </row>
    <row r="499" spans="1:4">
      <c r="A499">
        <v>2016</v>
      </c>
      <c r="B499">
        <v>6</v>
      </c>
      <c r="C499">
        <v>1</v>
      </c>
      <c r="D499" s="16">
        <f t="shared" si="18"/>
        <v>0.57039999999999991</v>
      </c>
    </row>
    <row r="500" spans="1:4">
      <c r="A500">
        <v>2016</v>
      </c>
      <c r="B500">
        <v>7</v>
      </c>
      <c r="C500">
        <v>1</v>
      </c>
      <c r="D500" s="16">
        <f t="shared" si="18"/>
        <v>0.57039999999999991</v>
      </c>
    </row>
    <row r="501" spans="1:4">
      <c r="A501">
        <v>2016</v>
      </c>
      <c r="B501">
        <v>8</v>
      </c>
      <c r="C501">
        <v>1</v>
      </c>
      <c r="D501" s="16">
        <f t="shared" si="18"/>
        <v>0.57039999999999991</v>
      </c>
    </row>
    <row r="502" spans="1:4">
      <c r="A502">
        <v>2016</v>
      </c>
      <c r="B502">
        <v>9</v>
      </c>
      <c r="C502">
        <v>1</v>
      </c>
      <c r="D502" s="16">
        <f t="shared" si="18"/>
        <v>0.69</v>
      </c>
    </row>
    <row r="503" spans="1:4">
      <c r="A503">
        <v>2016</v>
      </c>
      <c r="B503">
        <v>10</v>
      </c>
      <c r="C503">
        <v>1</v>
      </c>
      <c r="D503" s="16">
        <f t="shared" si="18"/>
        <v>0.69</v>
      </c>
    </row>
    <row r="504" spans="1:4">
      <c r="A504">
        <v>2016</v>
      </c>
      <c r="B504">
        <v>11</v>
      </c>
      <c r="C504">
        <v>1</v>
      </c>
      <c r="D504" s="16">
        <f t="shared" si="18"/>
        <v>0.69</v>
      </c>
    </row>
    <row r="505" spans="1:4">
      <c r="A505">
        <v>2016</v>
      </c>
      <c r="B505">
        <v>12</v>
      </c>
      <c r="C505">
        <v>1</v>
      </c>
      <c r="D505" s="16">
        <f t="shared" si="18"/>
        <v>0.69</v>
      </c>
    </row>
    <row r="506" spans="1:4">
      <c r="A506">
        <f>A494+1</f>
        <v>2017</v>
      </c>
      <c r="B506">
        <v>1</v>
      </c>
      <c r="C506">
        <v>1</v>
      </c>
      <c r="D506" s="16">
        <f t="shared" si="18"/>
        <v>0.82</v>
      </c>
    </row>
    <row r="507" spans="1:4">
      <c r="A507">
        <f t="shared" ref="A507:A570" si="19">A495+1</f>
        <v>2017</v>
      </c>
      <c r="B507">
        <v>2</v>
      </c>
      <c r="C507">
        <v>1</v>
      </c>
      <c r="D507" s="16">
        <f t="shared" si="18"/>
        <v>0.82</v>
      </c>
    </row>
    <row r="508" spans="1:4">
      <c r="A508">
        <f t="shared" si="19"/>
        <v>2017</v>
      </c>
      <c r="B508">
        <v>3</v>
      </c>
      <c r="C508">
        <v>1</v>
      </c>
      <c r="D508" s="16">
        <f t="shared" si="18"/>
        <v>0.82</v>
      </c>
    </row>
    <row r="509" spans="1:4">
      <c r="A509">
        <f t="shared" si="19"/>
        <v>2017</v>
      </c>
      <c r="B509">
        <v>4</v>
      </c>
      <c r="C509">
        <v>1</v>
      </c>
      <c r="D509" s="16">
        <f t="shared" si="18"/>
        <v>0.62</v>
      </c>
    </row>
    <row r="510" spans="1:4">
      <c r="A510">
        <f t="shared" si="19"/>
        <v>2017</v>
      </c>
      <c r="B510">
        <v>5</v>
      </c>
      <c r="C510">
        <v>1</v>
      </c>
      <c r="D510" s="16">
        <f t="shared" si="18"/>
        <v>0.62</v>
      </c>
    </row>
    <row r="511" spans="1:4">
      <c r="A511">
        <f t="shared" si="19"/>
        <v>2017</v>
      </c>
      <c r="B511">
        <v>6</v>
      </c>
      <c r="C511">
        <v>1</v>
      </c>
      <c r="D511" s="16">
        <f t="shared" si="18"/>
        <v>0.62</v>
      </c>
    </row>
    <row r="512" spans="1:4">
      <c r="A512">
        <f t="shared" si="19"/>
        <v>2017</v>
      </c>
      <c r="B512">
        <v>7</v>
      </c>
      <c r="C512">
        <v>1</v>
      </c>
      <c r="D512" s="16">
        <f t="shared" si="18"/>
        <v>0.62</v>
      </c>
    </row>
    <row r="513" spans="1:4">
      <c r="A513">
        <f t="shared" si="19"/>
        <v>2017</v>
      </c>
      <c r="B513">
        <v>8</v>
      </c>
      <c r="C513">
        <v>1</v>
      </c>
      <c r="D513" s="16">
        <f t="shared" si="18"/>
        <v>0.62</v>
      </c>
    </row>
    <row r="514" spans="1:4">
      <c r="A514">
        <f t="shared" si="19"/>
        <v>2017</v>
      </c>
      <c r="B514">
        <v>9</v>
      </c>
      <c r="C514">
        <v>1</v>
      </c>
      <c r="D514" s="16">
        <f t="shared" si="18"/>
        <v>0.75</v>
      </c>
    </row>
    <row r="515" spans="1:4">
      <c r="A515">
        <f t="shared" si="19"/>
        <v>2017</v>
      </c>
      <c r="B515">
        <v>10</v>
      </c>
      <c r="C515">
        <v>1</v>
      </c>
      <c r="D515" s="16">
        <f t="shared" ref="D515:D578" si="20">INDEX($G$2:$J$29,MATCH(A515,$F$2:$F$29,0),MATCH(VLOOKUP(B515&amp;"-"&amp;C515,$N$19:$O$42,2,0),$G$1:$J$1,0))</f>
        <v>0.75</v>
      </c>
    </row>
    <row r="516" spans="1:4">
      <c r="A516">
        <f t="shared" si="19"/>
        <v>2017</v>
      </c>
      <c r="B516">
        <v>11</v>
      </c>
      <c r="C516">
        <v>1</v>
      </c>
      <c r="D516" s="16">
        <f t="shared" si="20"/>
        <v>0.75</v>
      </c>
    </row>
    <row r="517" spans="1:4">
      <c r="A517">
        <f t="shared" si="19"/>
        <v>2017</v>
      </c>
      <c r="B517">
        <v>12</v>
      </c>
      <c r="C517">
        <v>1</v>
      </c>
      <c r="D517" s="16">
        <f t="shared" si="20"/>
        <v>0.75</v>
      </c>
    </row>
    <row r="518" spans="1:4">
      <c r="A518">
        <f t="shared" si="19"/>
        <v>2018</v>
      </c>
      <c r="B518">
        <v>1</v>
      </c>
      <c r="C518">
        <v>1</v>
      </c>
      <c r="D518" s="16">
        <f t="shared" si="20"/>
        <v>0.84186666666666665</v>
      </c>
    </row>
    <row r="519" spans="1:4">
      <c r="A519">
        <f t="shared" si="19"/>
        <v>2018</v>
      </c>
      <c r="B519">
        <v>2</v>
      </c>
      <c r="C519">
        <v>1</v>
      </c>
      <c r="D519" s="16">
        <f t="shared" si="20"/>
        <v>0.84186666666666665</v>
      </c>
    </row>
    <row r="520" spans="1:4">
      <c r="A520">
        <f t="shared" si="19"/>
        <v>2018</v>
      </c>
      <c r="B520">
        <v>3</v>
      </c>
      <c r="C520">
        <v>1</v>
      </c>
      <c r="D520" s="16">
        <f t="shared" si="20"/>
        <v>0.84186666666666665</v>
      </c>
    </row>
    <row r="521" spans="1:4">
      <c r="A521">
        <f t="shared" si="19"/>
        <v>2018</v>
      </c>
      <c r="B521">
        <v>4</v>
      </c>
      <c r="C521">
        <v>1</v>
      </c>
      <c r="D521" s="16">
        <f t="shared" si="20"/>
        <v>0.6365333333333334</v>
      </c>
    </row>
    <row r="522" spans="1:4">
      <c r="A522">
        <f t="shared" si="19"/>
        <v>2018</v>
      </c>
      <c r="B522">
        <v>5</v>
      </c>
      <c r="C522">
        <v>1</v>
      </c>
      <c r="D522" s="16">
        <f t="shared" si="20"/>
        <v>0.6365333333333334</v>
      </c>
    </row>
    <row r="523" spans="1:4">
      <c r="A523">
        <f t="shared" si="19"/>
        <v>2018</v>
      </c>
      <c r="B523">
        <v>6</v>
      </c>
      <c r="C523">
        <v>1</v>
      </c>
      <c r="D523" s="16">
        <f t="shared" si="20"/>
        <v>0.6365333333333334</v>
      </c>
    </row>
    <row r="524" spans="1:4">
      <c r="A524">
        <f t="shared" si="19"/>
        <v>2018</v>
      </c>
      <c r="B524">
        <v>7</v>
      </c>
      <c r="C524">
        <v>1</v>
      </c>
      <c r="D524" s="16">
        <f t="shared" si="20"/>
        <v>0.6365333333333334</v>
      </c>
    </row>
    <row r="525" spans="1:4">
      <c r="A525">
        <f t="shared" si="19"/>
        <v>2018</v>
      </c>
      <c r="B525">
        <v>8</v>
      </c>
      <c r="C525">
        <v>1</v>
      </c>
      <c r="D525" s="16">
        <f t="shared" si="20"/>
        <v>0.6365333333333334</v>
      </c>
    </row>
    <row r="526" spans="1:4">
      <c r="A526">
        <f t="shared" si="19"/>
        <v>2018</v>
      </c>
      <c r="B526">
        <v>9</v>
      </c>
      <c r="C526">
        <v>1</v>
      </c>
      <c r="D526" s="16">
        <f t="shared" si="20"/>
        <v>0.77</v>
      </c>
    </row>
    <row r="527" spans="1:4">
      <c r="A527">
        <f t="shared" si="19"/>
        <v>2018</v>
      </c>
      <c r="B527">
        <v>10</v>
      </c>
      <c r="C527">
        <v>1</v>
      </c>
      <c r="D527" s="16">
        <f t="shared" si="20"/>
        <v>0.77</v>
      </c>
    </row>
    <row r="528" spans="1:4">
      <c r="A528">
        <f t="shared" si="19"/>
        <v>2018</v>
      </c>
      <c r="B528">
        <v>11</v>
      </c>
      <c r="C528">
        <v>1</v>
      </c>
      <c r="D528" s="16">
        <f t="shared" si="20"/>
        <v>0.77</v>
      </c>
    </row>
    <row r="529" spans="1:4">
      <c r="A529">
        <f t="shared" si="19"/>
        <v>2018</v>
      </c>
      <c r="B529">
        <v>12</v>
      </c>
      <c r="C529">
        <v>1</v>
      </c>
      <c r="D529" s="16">
        <f t="shared" si="20"/>
        <v>0.77</v>
      </c>
    </row>
    <row r="530" spans="1:4">
      <c r="A530">
        <f t="shared" si="19"/>
        <v>2019</v>
      </c>
      <c r="B530">
        <v>1</v>
      </c>
      <c r="C530">
        <v>1</v>
      </c>
      <c r="D530" s="16">
        <f t="shared" si="20"/>
        <v>0.8528</v>
      </c>
    </row>
    <row r="531" spans="1:4">
      <c r="A531">
        <f t="shared" si="19"/>
        <v>2019</v>
      </c>
      <c r="B531">
        <v>2</v>
      </c>
      <c r="C531">
        <v>1</v>
      </c>
      <c r="D531" s="16">
        <f t="shared" si="20"/>
        <v>0.8528</v>
      </c>
    </row>
    <row r="532" spans="1:4">
      <c r="A532">
        <f t="shared" si="19"/>
        <v>2019</v>
      </c>
      <c r="B532">
        <v>3</v>
      </c>
      <c r="C532">
        <v>1</v>
      </c>
      <c r="D532" s="16">
        <f t="shared" si="20"/>
        <v>0.8528</v>
      </c>
    </row>
    <row r="533" spans="1:4">
      <c r="A533">
        <f t="shared" si="19"/>
        <v>2019</v>
      </c>
      <c r="B533">
        <v>4</v>
      </c>
      <c r="C533">
        <v>1</v>
      </c>
      <c r="D533" s="16">
        <f t="shared" si="20"/>
        <v>0.64480000000000004</v>
      </c>
    </row>
    <row r="534" spans="1:4">
      <c r="A534">
        <f t="shared" si="19"/>
        <v>2019</v>
      </c>
      <c r="B534">
        <v>5</v>
      </c>
      <c r="C534">
        <v>1</v>
      </c>
      <c r="D534" s="16">
        <f t="shared" si="20"/>
        <v>0.64480000000000004</v>
      </c>
    </row>
    <row r="535" spans="1:4">
      <c r="A535">
        <f t="shared" si="19"/>
        <v>2019</v>
      </c>
      <c r="B535">
        <v>6</v>
      </c>
      <c r="C535">
        <v>1</v>
      </c>
      <c r="D535" s="16">
        <f t="shared" si="20"/>
        <v>0.64480000000000004</v>
      </c>
    </row>
    <row r="536" spans="1:4">
      <c r="A536">
        <f t="shared" si="19"/>
        <v>2019</v>
      </c>
      <c r="B536">
        <v>7</v>
      </c>
      <c r="C536">
        <v>1</v>
      </c>
      <c r="D536" s="16">
        <f t="shared" si="20"/>
        <v>0.64480000000000004</v>
      </c>
    </row>
    <row r="537" spans="1:4">
      <c r="A537">
        <f t="shared" si="19"/>
        <v>2019</v>
      </c>
      <c r="B537">
        <v>8</v>
      </c>
      <c r="C537">
        <v>1</v>
      </c>
      <c r="D537" s="16">
        <f t="shared" si="20"/>
        <v>0.64480000000000004</v>
      </c>
    </row>
    <row r="538" spans="1:4">
      <c r="A538">
        <f t="shared" si="19"/>
        <v>2019</v>
      </c>
      <c r="B538">
        <v>9</v>
      </c>
      <c r="C538">
        <v>1</v>
      </c>
      <c r="D538" s="16">
        <f t="shared" si="20"/>
        <v>0.78</v>
      </c>
    </row>
    <row r="539" spans="1:4">
      <c r="A539">
        <f t="shared" si="19"/>
        <v>2019</v>
      </c>
      <c r="B539">
        <v>10</v>
      </c>
      <c r="C539">
        <v>1</v>
      </c>
      <c r="D539" s="16">
        <f t="shared" si="20"/>
        <v>0.78</v>
      </c>
    </row>
    <row r="540" spans="1:4">
      <c r="A540">
        <f t="shared" si="19"/>
        <v>2019</v>
      </c>
      <c r="B540">
        <v>11</v>
      </c>
      <c r="C540">
        <v>1</v>
      </c>
      <c r="D540" s="16">
        <f t="shared" si="20"/>
        <v>0.78</v>
      </c>
    </row>
    <row r="541" spans="1:4">
      <c r="A541">
        <f t="shared" si="19"/>
        <v>2019</v>
      </c>
      <c r="B541">
        <v>12</v>
      </c>
      <c r="C541">
        <v>1</v>
      </c>
      <c r="D541" s="16">
        <f t="shared" si="20"/>
        <v>0.78</v>
      </c>
    </row>
    <row r="542" spans="1:4">
      <c r="A542">
        <f t="shared" si="19"/>
        <v>2020</v>
      </c>
      <c r="B542">
        <v>1</v>
      </c>
      <c r="C542">
        <v>1</v>
      </c>
      <c r="D542" s="16">
        <f t="shared" si="20"/>
        <v>0.86373333333333335</v>
      </c>
    </row>
    <row r="543" spans="1:4">
      <c r="A543">
        <f t="shared" si="19"/>
        <v>2020</v>
      </c>
      <c r="B543">
        <v>2</v>
      </c>
      <c r="C543">
        <v>1</v>
      </c>
      <c r="D543" s="16">
        <f t="shared" si="20"/>
        <v>0.86373333333333335</v>
      </c>
    </row>
    <row r="544" spans="1:4">
      <c r="A544">
        <f t="shared" si="19"/>
        <v>2020</v>
      </c>
      <c r="B544">
        <v>3</v>
      </c>
      <c r="C544">
        <v>1</v>
      </c>
      <c r="D544" s="16">
        <f t="shared" si="20"/>
        <v>0.86373333333333335</v>
      </c>
    </row>
    <row r="545" spans="1:4">
      <c r="A545">
        <f t="shared" si="19"/>
        <v>2020</v>
      </c>
      <c r="B545">
        <v>4</v>
      </c>
      <c r="C545">
        <v>1</v>
      </c>
      <c r="D545" s="16">
        <f t="shared" si="20"/>
        <v>0.65306666666666668</v>
      </c>
    </row>
    <row r="546" spans="1:4">
      <c r="A546">
        <f t="shared" si="19"/>
        <v>2020</v>
      </c>
      <c r="B546">
        <v>5</v>
      </c>
      <c r="C546">
        <v>1</v>
      </c>
      <c r="D546" s="16">
        <f t="shared" si="20"/>
        <v>0.65306666666666668</v>
      </c>
    </row>
    <row r="547" spans="1:4">
      <c r="A547">
        <f t="shared" si="19"/>
        <v>2020</v>
      </c>
      <c r="B547">
        <v>6</v>
      </c>
      <c r="C547">
        <v>1</v>
      </c>
      <c r="D547" s="16">
        <f t="shared" si="20"/>
        <v>0.65306666666666668</v>
      </c>
    </row>
    <row r="548" spans="1:4">
      <c r="A548">
        <f t="shared" si="19"/>
        <v>2020</v>
      </c>
      <c r="B548">
        <v>7</v>
      </c>
      <c r="C548">
        <v>1</v>
      </c>
      <c r="D548" s="16">
        <f t="shared" si="20"/>
        <v>0.65306666666666668</v>
      </c>
    </row>
    <row r="549" spans="1:4">
      <c r="A549">
        <f t="shared" si="19"/>
        <v>2020</v>
      </c>
      <c r="B549">
        <v>8</v>
      </c>
      <c r="C549">
        <v>1</v>
      </c>
      <c r="D549" s="16">
        <f t="shared" si="20"/>
        <v>0.65306666666666668</v>
      </c>
    </row>
    <row r="550" spans="1:4">
      <c r="A550">
        <f t="shared" si="19"/>
        <v>2020</v>
      </c>
      <c r="B550">
        <v>9</v>
      </c>
      <c r="C550">
        <v>1</v>
      </c>
      <c r="D550" s="16">
        <f t="shared" si="20"/>
        <v>0.79</v>
      </c>
    </row>
    <row r="551" spans="1:4">
      <c r="A551">
        <f t="shared" si="19"/>
        <v>2020</v>
      </c>
      <c r="B551">
        <v>10</v>
      </c>
      <c r="C551">
        <v>1</v>
      </c>
      <c r="D551" s="16">
        <f t="shared" si="20"/>
        <v>0.79</v>
      </c>
    </row>
    <row r="552" spans="1:4">
      <c r="A552">
        <f t="shared" si="19"/>
        <v>2020</v>
      </c>
      <c r="B552">
        <v>11</v>
      </c>
      <c r="C552">
        <v>1</v>
      </c>
      <c r="D552" s="16">
        <f t="shared" si="20"/>
        <v>0.79</v>
      </c>
    </row>
    <row r="553" spans="1:4">
      <c r="A553">
        <f t="shared" si="19"/>
        <v>2020</v>
      </c>
      <c r="B553">
        <v>12</v>
      </c>
      <c r="C553">
        <v>1</v>
      </c>
      <c r="D553" s="16">
        <f t="shared" si="20"/>
        <v>0.79</v>
      </c>
    </row>
    <row r="554" spans="1:4">
      <c r="A554">
        <f t="shared" si="19"/>
        <v>2021</v>
      </c>
      <c r="B554">
        <v>1</v>
      </c>
      <c r="C554">
        <v>1</v>
      </c>
      <c r="D554" s="16">
        <f t="shared" si="20"/>
        <v>0.86373333333333335</v>
      </c>
    </row>
    <row r="555" spans="1:4">
      <c r="A555">
        <f t="shared" si="19"/>
        <v>2021</v>
      </c>
      <c r="B555">
        <v>2</v>
      </c>
      <c r="C555">
        <v>1</v>
      </c>
      <c r="D555" s="16">
        <f t="shared" si="20"/>
        <v>0.86373333333333335</v>
      </c>
    </row>
    <row r="556" spans="1:4">
      <c r="A556">
        <f t="shared" si="19"/>
        <v>2021</v>
      </c>
      <c r="B556">
        <v>3</v>
      </c>
      <c r="C556">
        <v>1</v>
      </c>
      <c r="D556" s="16">
        <f t="shared" si="20"/>
        <v>0.86373333333333335</v>
      </c>
    </row>
    <row r="557" spans="1:4">
      <c r="A557">
        <f t="shared" si="19"/>
        <v>2021</v>
      </c>
      <c r="B557">
        <v>4</v>
      </c>
      <c r="C557">
        <v>1</v>
      </c>
      <c r="D557" s="16">
        <f t="shared" si="20"/>
        <v>0.65306666666666668</v>
      </c>
    </row>
    <row r="558" spans="1:4">
      <c r="A558">
        <f t="shared" si="19"/>
        <v>2021</v>
      </c>
      <c r="B558">
        <v>5</v>
      </c>
      <c r="C558">
        <v>1</v>
      </c>
      <c r="D558" s="16">
        <f t="shared" si="20"/>
        <v>0.65306666666666668</v>
      </c>
    </row>
    <row r="559" spans="1:4">
      <c r="A559">
        <f t="shared" si="19"/>
        <v>2021</v>
      </c>
      <c r="B559">
        <v>6</v>
      </c>
      <c r="C559">
        <v>1</v>
      </c>
      <c r="D559" s="16">
        <f t="shared" si="20"/>
        <v>0.65306666666666668</v>
      </c>
    </row>
    <row r="560" spans="1:4">
      <c r="A560">
        <f t="shared" si="19"/>
        <v>2021</v>
      </c>
      <c r="B560">
        <v>7</v>
      </c>
      <c r="C560">
        <v>1</v>
      </c>
      <c r="D560" s="16">
        <f t="shared" si="20"/>
        <v>0.65306666666666668</v>
      </c>
    </row>
    <row r="561" spans="1:4">
      <c r="A561">
        <f t="shared" si="19"/>
        <v>2021</v>
      </c>
      <c r="B561">
        <v>8</v>
      </c>
      <c r="C561">
        <v>1</v>
      </c>
      <c r="D561" s="16">
        <f t="shared" si="20"/>
        <v>0.65306666666666668</v>
      </c>
    </row>
    <row r="562" spans="1:4">
      <c r="A562">
        <f t="shared" si="19"/>
        <v>2021</v>
      </c>
      <c r="B562">
        <v>9</v>
      </c>
      <c r="C562">
        <v>1</v>
      </c>
      <c r="D562" s="16">
        <f t="shared" si="20"/>
        <v>0.79</v>
      </c>
    </row>
    <row r="563" spans="1:4">
      <c r="A563">
        <f t="shared" si="19"/>
        <v>2021</v>
      </c>
      <c r="B563">
        <v>10</v>
      </c>
      <c r="C563">
        <v>1</v>
      </c>
      <c r="D563" s="16">
        <f t="shared" si="20"/>
        <v>0.79</v>
      </c>
    </row>
    <row r="564" spans="1:4">
      <c r="A564">
        <f t="shared" si="19"/>
        <v>2021</v>
      </c>
      <c r="B564">
        <v>11</v>
      </c>
      <c r="C564">
        <v>1</v>
      </c>
      <c r="D564" s="16">
        <f t="shared" si="20"/>
        <v>0.79</v>
      </c>
    </row>
    <row r="565" spans="1:4">
      <c r="A565">
        <f t="shared" si="19"/>
        <v>2021</v>
      </c>
      <c r="B565">
        <v>12</v>
      </c>
      <c r="C565">
        <v>1</v>
      </c>
      <c r="D565" s="16">
        <f t="shared" si="20"/>
        <v>0.79</v>
      </c>
    </row>
    <row r="566" spans="1:4">
      <c r="A566">
        <f t="shared" si="19"/>
        <v>2022</v>
      </c>
      <c r="B566">
        <v>1</v>
      </c>
      <c r="C566">
        <v>1</v>
      </c>
      <c r="D566" s="16">
        <f t="shared" si="20"/>
        <v>0.86373333333333335</v>
      </c>
    </row>
    <row r="567" spans="1:4">
      <c r="A567">
        <f t="shared" si="19"/>
        <v>2022</v>
      </c>
      <c r="B567">
        <v>2</v>
      </c>
      <c r="C567">
        <v>1</v>
      </c>
      <c r="D567" s="16">
        <f t="shared" si="20"/>
        <v>0.86373333333333335</v>
      </c>
    </row>
    <row r="568" spans="1:4">
      <c r="A568">
        <f t="shared" si="19"/>
        <v>2022</v>
      </c>
      <c r="B568">
        <v>3</v>
      </c>
      <c r="C568">
        <v>1</v>
      </c>
      <c r="D568" s="16">
        <f t="shared" si="20"/>
        <v>0.86373333333333335</v>
      </c>
    </row>
    <row r="569" spans="1:4">
      <c r="A569">
        <f t="shared" si="19"/>
        <v>2022</v>
      </c>
      <c r="B569">
        <v>4</v>
      </c>
      <c r="C569">
        <v>1</v>
      </c>
      <c r="D569" s="16">
        <f t="shared" si="20"/>
        <v>0.65306666666666668</v>
      </c>
    </row>
    <row r="570" spans="1:4">
      <c r="A570">
        <f t="shared" si="19"/>
        <v>2022</v>
      </c>
      <c r="B570">
        <v>5</v>
      </c>
      <c r="C570">
        <v>1</v>
      </c>
      <c r="D570" s="16">
        <f t="shared" si="20"/>
        <v>0.65306666666666668</v>
      </c>
    </row>
    <row r="571" spans="1:4">
      <c r="A571">
        <f t="shared" ref="A571:A634" si="21">A559+1</f>
        <v>2022</v>
      </c>
      <c r="B571">
        <v>6</v>
      </c>
      <c r="C571">
        <v>1</v>
      </c>
      <c r="D571" s="16">
        <f t="shared" si="20"/>
        <v>0.65306666666666668</v>
      </c>
    </row>
    <row r="572" spans="1:4">
      <c r="A572">
        <f t="shared" si="21"/>
        <v>2022</v>
      </c>
      <c r="B572">
        <v>7</v>
      </c>
      <c r="C572">
        <v>1</v>
      </c>
      <c r="D572" s="16">
        <f t="shared" si="20"/>
        <v>0.65306666666666668</v>
      </c>
    </row>
    <row r="573" spans="1:4">
      <c r="A573">
        <f t="shared" si="21"/>
        <v>2022</v>
      </c>
      <c r="B573">
        <v>8</v>
      </c>
      <c r="C573">
        <v>1</v>
      </c>
      <c r="D573" s="16">
        <f t="shared" si="20"/>
        <v>0.65306666666666668</v>
      </c>
    </row>
    <row r="574" spans="1:4">
      <c r="A574">
        <f t="shared" si="21"/>
        <v>2022</v>
      </c>
      <c r="B574">
        <v>9</v>
      </c>
      <c r="C574">
        <v>1</v>
      </c>
      <c r="D574" s="16">
        <f t="shared" si="20"/>
        <v>0.79</v>
      </c>
    </row>
    <row r="575" spans="1:4">
      <c r="A575">
        <f t="shared" si="21"/>
        <v>2022</v>
      </c>
      <c r="B575">
        <v>10</v>
      </c>
      <c r="C575">
        <v>1</v>
      </c>
      <c r="D575" s="16">
        <f t="shared" si="20"/>
        <v>0.79</v>
      </c>
    </row>
    <row r="576" spans="1:4">
      <c r="A576">
        <f t="shared" si="21"/>
        <v>2022</v>
      </c>
      <c r="B576">
        <v>11</v>
      </c>
      <c r="C576">
        <v>1</v>
      </c>
      <c r="D576" s="16">
        <f t="shared" si="20"/>
        <v>0.79</v>
      </c>
    </row>
    <row r="577" spans="1:4">
      <c r="A577">
        <f t="shared" si="21"/>
        <v>2022</v>
      </c>
      <c r="B577">
        <v>12</v>
      </c>
      <c r="C577">
        <v>1</v>
      </c>
      <c r="D577" s="16">
        <f t="shared" si="20"/>
        <v>0.79</v>
      </c>
    </row>
    <row r="578" spans="1:4">
      <c r="A578">
        <f t="shared" si="21"/>
        <v>2023</v>
      </c>
      <c r="B578">
        <v>1</v>
      </c>
      <c r="C578">
        <v>1</v>
      </c>
      <c r="D578" s="16">
        <f t="shared" si="20"/>
        <v>0.86919999999999997</v>
      </c>
    </row>
    <row r="579" spans="1:4">
      <c r="A579">
        <f t="shared" si="21"/>
        <v>2023</v>
      </c>
      <c r="B579">
        <v>2</v>
      </c>
      <c r="C579">
        <v>1</v>
      </c>
      <c r="D579" s="16">
        <f t="shared" ref="D579:D642" si="22">INDEX($G$2:$J$29,MATCH(A579,$F$2:$F$29,0),MATCH(VLOOKUP(B579&amp;"-"&amp;C579,$N$19:$O$42,2,0),$G$1:$J$1,0))</f>
        <v>0.86919999999999997</v>
      </c>
    </row>
    <row r="580" spans="1:4">
      <c r="A580">
        <f t="shared" si="21"/>
        <v>2023</v>
      </c>
      <c r="B580">
        <v>3</v>
      </c>
      <c r="C580">
        <v>1</v>
      </c>
      <c r="D580" s="16">
        <f t="shared" si="22"/>
        <v>0.86919999999999997</v>
      </c>
    </row>
    <row r="581" spans="1:4">
      <c r="A581">
        <f t="shared" si="21"/>
        <v>2023</v>
      </c>
      <c r="B581">
        <v>4</v>
      </c>
      <c r="C581">
        <v>1</v>
      </c>
      <c r="D581" s="16">
        <f t="shared" si="22"/>
        <v>0.65720000000000001</v>
      </c>
    </row>
    <row r="582" spans="1:4">
      <c r="A582">
        <f t="shared" si="21"/>
        <v>2023</v>
      </c>
      <c r="B582">
        <v>5</v>
      </c>
      <c r="C582">
        <v>1</v>
      </c>
      <c r="D582" s="16">
        <f t="shared" si="22"/>
        <v>0.65720000000000001</v>
      </c>
    </row>
    <row r="583" spans="1:4">
      <c r="A583">
        <f t="shared" si="21"/>
        <v>2023</v>
      </c>
      <c r="B583">
        <v>6</v>
      </c>
      <c r="C583">
        <v>1</v>
      </c>
      <c r="D583" s="16">
        <f t="shared" si="22"/>
        <v>0.65720000000000001</v>
      </c>
    </row>
    <row r="584" spans="1:4">
      <c r="A584">
        <f t="shared" si="21"/>
        <v>2023</v>
      </c>
      <c r="B584">
        <v>7</v>
      </c>
      <c r="C584">
        <v>1</v>
      </c>
      <c r="D584" s="16">
        <f t="shared" si="22"/>
        <v>0.65720000000000001</v>
      </c>
    </row>
    <row r="585" spans="1:4">
      <c r="A585">
        <f t="shared" si="21"/>
        <v>2023</v>
      </c>
      <c r="B585">
        <v>8</v>
      </c>
      <c r="C585">
        <v>1</v>
      </c>
      <c r="D585" s="16">
        <f t="shared" si="22"/>
        <v>0.65720000000000001</v>
      </c>
    </row>
    <row r="586" spans="1:4">
      <c r="A586">
        <f t="shared" si="21"/>
        <v>2023</v>
      </c>
      <c r="B586">
        <v>9</v>
      </c>
      <c r="C586">
        <v>1</v>
      </c>
      <c r="D586" s="16">
        <f t="shared" si="22"/>
        <v>0.79500000000000004</v>
      </c>
    </row>
    <row r="587" spans="1:4">
      <c r="A587">
        <f t="shared" si="21"/>
        <v>2023</v>
      </c>
      <c r="B587">
        <v>10</v>
      </c>
      <c r="C587">
        <v>1</v>
      </c>
      <c r="D587" s="16">
        <f t="shared" si="22"/>
        <v>0.79500000000000004</v>
      </c>
    </row>
    <row r="588" spans="1:4">
      <c r="A588">
        <f t="shared" si="21"/>
        <v>2023</v>
      </c>
      <c r="B588">
        <v>11</v>
      </c>
      <c r="C588">
        <v>1</v>
      </c>
      <c r="D588" s="16">
        <f t="shared" si="22"/>
        <v>0.79500000000000004</v>
      </c>
    </row>
    <row r="589" spans="1:4">
      <c r="A589">
        <f t="shared" si="21"/>
        <v>2023</v>
      </c>
      <c r="B589">
        <v>12</v>
      </c>
      <c r="C589">
        <v>1</v>
      </c>
      <c r="D589" s="16">
        <f t="shared" si="22"/>
        <v>0.79500000000000004</v>
      </c>
    </row>
    <row r="590" spans="1:4">
      <c r="A590">
        <f t="shared" si="21"/>
        <v>2024</v>
      </c>
      <c r="B590">
        <v>1</v>
      </c>
      <c r="C590">
        <v>1</v>
      </c>
      <c r="D590" s="16">
        <f t="shared" si="22"/>
        <v>0.86919999999999997</v>
      </c>
    </row>
    <row r="591" spans="1:4">
      <c r="A591">
        <f t="shared" si="21"/>
        <v>2024</v>
      </c>
      <c r="B591">
        <v>2</v>
      </c>
      <c r="C591">
        <v>1</v>
      </c>
      <c r="D591" s="16">
        <f t="shared" si="22"/>
        <v>0.86919999999999997</v>
      </c>
    </row>
    <row r="592" spans="1:4">
      <c r="A592">
        <f t="shared" si="21"/>
        <v>2024</v>
      </c>
      <c r="B592">
        <v>3</v>
      </c>
      <c r="C592">
        <v>1</v>
      </c>
      <c r="D592" s="16">
        <f t="shared" si="22"/>
        <v>0.86919999999999997</v>
      </c>
    </row>
    <row r="593" spans="1:4">
      <c r="A593">
        <f t="shared" si="21"/>
        <v>2024</v>
      </c>
      <c r="B593">
        <v>4</v>
      </c>
      <c r="C593">
        <v>1</v>
      </c>
      <c r="D593" s="16">
        <f t="shared" si="22"/>
        <v>0.65720000000000001</v>
      </c>
    </row>
    <row r="594" spans="1:4">
      <c r="A594">
        <f t="shared" si="21"/>
        <v>2024</v>
      </c>
      <c r="B594">
        <v>5</v>
      </c>
      <c r="C594">
        <v>1</v>
      </c>
      <c r="D594" s="16">
        <f t="shared" si="22"/>
        <v>0.65720000000000001</v>
      </c>
    </row>
    <row r="595" spans="1:4">
      <c r="A595">
        <f t="shared" si="21"/>
        <v>2024</v>
      </c>
      <c r="B595">
        <v>6</v>
      </c>
      <c r="C595">
        <v>1</v>
      </c>
      <c r="D595" s="16">
        <f t="shared" si="22"/>
        <v>0.65720000000000001</v>
      </c>
    </row>
    <row r="596" spans="1:4">
      <c r="A596">
        <f t="shared" si="21"/>
        <v>2024</v>
      </c>
      <c r="B596">
        <v>7</v>
      </c>
      <c r="C596">
        <v>1</v>
      </c>
      <c r="D596" s="16">
        <f t="shared" si="22"/>
        <v>0.65720000000000001</v>
      </c>
    </row>
    <row r="597" spans="1:4">
      <c r="A597">
        <f t="shared" si="21"/>
        <v>2024</v>
      </c>
      <c r="B597">
        <v>8</v>
      </c>
      <c r="C597">
        <v>1</v>
      </c>
      <c r="D597" s="16">
        <f t="shared" si="22"/>
        <v>0.65720000000000001</v>
      </c>
    </row>
    <row r="598" spans="1:4">
      <c r="A598">
        <f t="shared" si="21"/>
        <v>2024</v>
      </c>
      <c r="B598">
        <v>9</v>
      </c>
      <c r="C598">
        <v>1</v>
      </c>
      <c r="D598" s="16">
        <f t="shared" si="22"/>
        <v>0.79500000000000004</v>
      </c>
    </row>
    <row r="599" spans="1:4">
      <c r="A599">
        <f t="shared" si="21"/>
        <v>2024</v>
      </c>
      <c r="B599">
        <v>10</v>
      </c>
      <c r="C599">
        <v>1</v>
      </c>
      <c r="D599" s="16">
        <f t="shared" si="22"/>
        <v>0.79500000000000004</v>
      </c>
    </row>
    <row r="600" spans="1:4">
      <c r="A600">
        <f t="shared" si="21"/>
        <v>2024</v>
      </c>
      <c r="B600">
        <v>11</v>
      </c>
      <c r="C600">
        <v>1</v>
      </c>
      <c r="D600" s="16">
        <f t="shared" si="22"/>
        <v>0.79500000000000004</v>
      </c>
    </row>
    <row r="601" spans="1:4">
      <c r="A601">
        <f t="shared" si="21"/>
        <v>2024</v>
      </c>
      <c r="B601">
        <v>12</v>
      </c>
      <c r="C601">
        <v>1</v>
      </c>
      <c r="D601" s="16">
        <f t="shared" si="22"/>
        <v>0.79500000000000004</v>
      </c>
    </row>
    <row r="602" spans="1:4">
      <c r="A602">
        <f t="shared" si="21"/>
        <v>2025</v>
      </c>
      <c r="B602">
        <v>1</v>
      </c>
      <c r="C602">
        <v>1</v>
      </c>
      <c r="D602" s="16">
        <f t="shared" si="22"/>
        <v>0.8746666666666667</v>
      </c>
    </row>
    <row r="603" spans="1:4">
      <c r="A603">
        <f t="shared" si="21"/>
        <v>2025</v>
      </c>
      <c r="B603">
        <v>2</v>
      </c>
      <c r="C603">
        <v>1</v>
      </c>
      <c r="D603" s="16">
        <f t="shared" si="22"/>
        <v>0.8746666666666667</v>
      </c>
    </row>
    <row r="604" spans="1:4">
      <c r="A604">
        <f t="shared" si="21"/>
        <v>2025</v>
      </c>
      <c r="B604">
        <v>3</v>
      </c>
      <c r="C604">
        <v>1</v>
      </c>
      <c r="D604" s="16">
        <f t="shared" si="22"/>
        <v>0.8746666666666667</v>
      </c>
    </row>
    <row r="605" spans="1:4">
      <c r="A605">
        <f t="shared" si="21"/>
        <v>2025</v>
      </c>
      <c r="B605">
        <v>4</v>
      </c>
      <c r="C605">
        <v>1</v>
      </c>
      <c r="D605" s="16">
        <f t="shared" si="22"/>
        <v>0.66133333333333333</v>
      </c>
    </row>
    <row r="606" spans="1:4">
      <c r="A606">
        <f t="shared" si="21"/>
        <v>2025</v>
      </c>
      <c r="B606">
        <v>5</v>
      </c>
      <c r="C606">
        <v>1</v>
      </c>
      <c r="D606" s="16">
        <f t="shared" si="22"/>
        <v>0.66133333333333333</v>
      </c>
    </row>
    <row r="607" spans="1:4">
      <c r="A607">
        <f t="shared" si="21"/>
        <v>2025</v>
      </c>
      <c r="B607">
        <v>6</v>
      </c>
      <c r="C607">
        <v>1</v>
      </c>
      <c r="D607" s="16">
        <f t="shared" si="22"/>
        <v>0.66133333333333333</v>
      </c>
    </row>
    <row r="608" spans="1:4">
      <c r="A608">
        <f t="shared" si="21"/>
        <v>2025</v>
      </c>
      <c r="B608">
        <v>7</v>
      </c>
      <c r="C608">
        <v>1</v>
      </c>
      <c r="D608" s="16">
        <f t="shared" si="22"/>
        <v>0.66133333333333333</v>
      </c>
    </row>
    <row r="609" spans="1:4">
      <c r="A609">
        <f t="shared" si="21"/>
        <v>2025</v>
      </c>
      <c r="B609">
        <v>8</v>
      </c>
      <c r="C609">
        <v>1</v>
      </c>
      <c r="D609" s="16">
        <f t="shared" si="22"/>
        <v>0.66133333333333333</v>
      </c>
    </row>
    <row r="610" spans="1:4">
      <c r="A610">
        <f t="shared" si="21"/>
        <v>2025</v>
      </c>
      <c r="B610">
        <v>9</v>
      </c>
      <c r="C610">
        <v>1</v>
      </c>
      <c r="D610" s="16">
        <f t="shared" si="22"/>
        <v>0.8</v>
      </c>
    </row>
    <row r="611" spans="1:4">
      <c r="A611">
        <f t="shared" si="21"/>
        <v>2025</v>
      </c>
      <c r="B611">
        <v>10</v>
      </c>
      <c r="C611">
        <v>1</v>
      </c>
      <c r="D611" s="16">
        <f t="shared" si="22"/>
        <v>0.8</v>
      </c>
    </row>
    <row r="612" spans="1:4">
      <c r="A612">
        <f t="shared" si="21"/>
        <v>2025</v>
      </c>
      <c r="B612">
        <v>11</v>
      </c>
      <c r="C612">
        <v>1</v>
      </c>
      <c r="D612" s="16">
        <f t="shared" si="22"/>
        <v>0.8</v>
      </c>
    </row>
    <row r="613" spans="1:4">
      <c r="A613">
        <f t="shared" si="21"/>
        <v>2025</v>
      </c>
      <c r="B613">
        <v>12</v>
      </c>
      <c r="C613">
        <v>1</v>
      </c>
      <c r="D613" s="16">
        <f t="shared" si="22"/>
        <v>0.8</v>
      </c>
    </row>
    <row r="614" spans="1:4">
      <c r="A614">
        <f t="shared" si="21"/>
        <v>2026</v>
      </c>
      <c r="B614">
        <v>1</v>
      </c>
      <c r="C614">
        <v>1</v>
      </c>
      <c r="D614" s="16">
        <f t="shared" si="22"/>
        <v>0.88013333333333332</v>
      </c>
    </row>
    <row r="615" spans="1:4">
      <c r="A615">
        <f t="shared" si="21"/>
        <v>2026</v>
      </c>
      <c r="B615">
        <v>2</v>
      </c>
      <c r="C615">
        <v>1</v>
      </c>
      <c r="D615" s="16">
        <f t="shared" si="22"/>
        <v>0.88013333333333332</v>
      </c>
    </row>
    <row r="616" spans="1:4">
      <c r="A616">
        <f t="shared" si="21"/>
        <v>2026</v>
      </c>
      <c r="B616">
        <v>3</v>
      </c>
      <c r="C616">
        <v>1</v>
      </c>
      <c r="D616" s="16">
        <f t="shared" si="22"/>
        <v>0.88013333333333332</v>
      </c>
    </row>
    <row r="617" spans="1:4">
      <c r="A617">
        <f t="shared" si="21"/>
        <v>2026</v>
      </c>
      <c r="B617">
        <v>4</v>
      </c>
      <c r="C617">
        <v>1</v>
      </c>
      <c r="D617" s="16">
        <f t="shared" si="22"/>
        <v>0.66546666666666665</v>
      </c>
    </row>
    <row r="618" spans="1:4">
      <c r="A618">
        <f t="shared" si="21"/>
        <v>2026</v>
      </c>
      <c r="B618">
        <v>5</v>
      </c>
      <c r="C618">
        <v>1</v>
      </c>
      <c r="D618" s="16">
        <f t="shared" si="22"/>
        <v>0.66546666666666665</v>
      </c>
    </row>
    <row r="619" spans="1:4">
      <c r="A619">
        <f t="shared" si="21"/>
        <v>2026</v>
      </c>
      <c r="B619">
        <v>6</v>
      </c>
      <c r="C619">
        <v>1</v>
      </c>
      <c r="D619" s="16">
        <f t="shared" si="22"/>
        <v>0.66546666666666665</v>
      </c>
    </row>
    <row r="620" spans="1:4">
      <c r="A620">
        <f t="shared" si="21"/>
        <v>2026</v>
      </c>
      <c r="B620">
        <v>7</v>
      </c>
      <c r="C620">
        <v>1</v>
      </c>
      <c r="D620" s="16">
        <f t="shared" si="22"/>
        <v>0.66546666666666665</v>
      </c>
    </row>
    <row r="621" spans="1:4">
      <c r="A621">
        <f t="shared" si="21"/>
        <v>2026</v>
      </c>
      <c r="B621">
        <v>8</v>
      </c>
      <c r="C621">
        <v>1</v>
      </c>
      <c r="D621" s="16">
        <f t="shared" si="22"/>
        <v>0.66546666666666665</v>
      </c>
    </row>
    <row r="622" spans="1:4">
      <c r="A622">
        <f t="shared" si="21"/>
        <v>2026</v>
      </c>
      <c r="B622">
        <v>9</v>
      </c>
      <c r="C622">
        <v>1</v>
      </c>
      <c r="D622" s="16">
        <f t="shared" si="22"/>
        <v>0.80500000000000005</v>
      </c>
    </row>
    <row r="623" spans="1:4">
      <c r="A623">
        <f t="shared" si="21"/>
        <v>2026</v>
      </c>
      <c r="B623">
        <v>10</v>
      </c>
      <c r="C623">
        <v>1</v>
      </c>
      <c r="D623" s="16">
        <f t="shared" si="22"/>
        <v>0.80500000000000005</v>
      </c>
    </row>
    <row r="624" spans="1:4">
      <c r="A624">
        <f t="shared" si="21"/>
        <v>2026</v>
      </c>
      <c r="B624">
        <v>11</v>
      </c>
      <c r="C624">
        <v>1</v>
      </c>
      <c r="D624" s="16">
        <f t="shared" si="22"/>
        <v>0.80500000000000005</v>
      </c>
    </row>
    <row r="625" spans="1:4">
      <c r="A625">
        <f t="shared" si="21"/>
        <v>2026</v>
      </c>
      <c r="B625">
        <v>12</v>
      </c>
      <c r="C625">
        <v>1</v>
      </c>
      <c r="D625" s="16">
        <f t="shared" si="22"/>
        <v>0.80500000000000005</v>
      </c>
    </row>
    <row r="626" spans="1:4">
      <c r="A626">
        <f t="shared" si="21"/>
        <v>2027</v>
      </c>
      <c r="B626">
        <v>1</v>
      </c>
      <c r="C626">
        <v>1</v>
      </c>
      <c r="D626" s="16">
        <f t="shared" si="22"/>
        <v>0.88013333333333332</v>
      </c>
    </row>
    <row r="627" spans="1:4">
      <c r="A627">
        <f t="shared" si="21"/>
        <v>2027</v>
      </c>
      <c r="B627">
        <v>2</v>
      </c>
      <c r="C627">
        <v>1</v>
      </c>
      <c r="D627" s="16">
        <f t="shared" si="22"/>
        <v>0.88013333333333332</v>
      </c>
    </row>
    <row r="628" spans="1:4">
      <c r="A628">
        <f t="shared" si="21"/>
        <v>2027</v>
      </c>
      <c r="B628">
        <v>3</v>
      </c>
      <c r="C628">
        <v>1</v>
      </c>
      <c r="D628" s="16">
        <f t="shared" si="22"/>
        <v>0.88013333333333332</v>
      </c>
    </row>
    <row r="629" spans="1:4">
      <c r="A629">
        <f t="shared" si="21"/>
        <v>2027</v>
      </c>
      <c r="B629">
        <v>4</v>
      </c>
      <c r="C629">
        <v>1</v>
      </c>
      <c r="D629" s="16">
        <f t="shared" si="22"/>
        <v>0.66546666666666665</v>
      </c>
    </row>
    <row r="630" spans="1:4">
      <c r="A630">
        <f t="shared" si="21"/>
        <v>2027</v>
      </c>
      <c r="B630">
        <v>5</v>
      </c>
      <c r="C630">
        <v>1</v>
      </c>
      <c r="D630" s="16">
        <f t="shared" si="22"/>
        <v>0.66546666666666665</v>
      </c>
    </row>
    <row r="631" spans="1:4">
      <c r="A631">
        <f t="shared" si="21"/>
        <v>2027</v>
      </c>
      <c r="B631">
        <v>6</v>
      </c>
      <c r="C631">
        <v>1</v>
      </c>
      <c r="D631" s="16">
        <f t="shared" si="22"/>
        <v>0.66546666666666665</v>
      </c>
    </row>
    <row r="632" spans="1:4">
      <c r="A632">
        <f t="shared" si="21"/>
        <v>2027</v>
      </c>
      <c r="B632">
        <v>7</v>
      </c>
      <c r="C632">
        <v>1</v>
      </c>
      <c r="D632" s="16">
        <f t="shared" si="22"/>
        <v>0.66546666666666665</v>
      </c>
    </row>
    <row r="633" spans="1:4">
      <c r="A633">
        <f t="shared" si="21"/>
        <v>2027</v>
      </c>
      <c r="B633">
        <v>8</v>
      </c>
      <c r="C633">
        <v>1</v>
      </c>
      <c r="D633" s="16">
        <f t="shared" si="22"/>
        <v>0.66546666666666665</v>
      </c>
    </row>
    <row r="634" spans="1:4">
      <c r="A634">
        <f t="shared" si="21"/>
        <v>2027</v>
      </c>
      <c r="B634">
        <v>9</v>
      </c>
      <c r="C634">
        <v>1</v>
      </c>
      <c r="D634" s="16">
        <f t="shared" si="22"/>
        <v>0.80500000000000005</v>
      </c>
    </row>
    <row r="635" spans="1:4">
      <c r="A635">
        <f t="shared" ref="A635:A649" si="23">A623+1</f>
        <v>2027</v>
      </c>
      <c r="B635">
        <v>10</v>
      </c>
      <c r="C635">
        <v>1</v>
      </c>
      <c r="D635" s="16">
        <f t="shared" si="22"/>
        <v>0.80500000000000005</v>
      </c>
    </row>
    <row r="636" spans="1:4">
      <c r="A636">
        <f t="shared" si="23"/>
        <v>2027</v>
      </c>
      <c r="B636">
        <v>11</v>
      </c>
      <c r="C636">
        <v>1</v>
      </c>
      <c r="D636" s="16">
        <f t="shared" si="22"/>
        <v>0.80500000000000005</v>
      </c>
    </row>
    <row r="637" spans="1:4">
      <c r="A637">
        <f t="shared" si="23"/>
        <v>2027</v>
      </c>
      <c r="B637">
        <v>12</v>
      </c>
      <c r="C637">
        <v>1</v>
      </c>
      <c r="D637" s="16">
        <f t="shared" si="22"/>
        <v>0.80500000000000005</v>
      </c>
    </row>
    <row r="638" spans="1:4">
      <c r="A638">
        <f t="shared" si="23"/>
        <v>2028</v>
      </c>
      <c r="B638">
        <v>1</v>
      </c>
      <c r="C638">
        <v>1</v>
      </c>
      <c r="D638" s="16">
        <f t="shared" si="22"/>
        <v>0.88013333333333332</v>
      </c>
    </row>
    <row r="639" spans="1:4">
      <c r="A639">
        <f t="shared" si="23"/>
        <v>2028</v>
      </c>
      <c r="B639">
        <v>2</v>
      </c>
      <c r="C639">
        <v>1</v>
      </c>
      <c r="D639" s="16">
        <f t="shared" si="22"/>
        <v>0.88013333333333332</v>
      </c>
    </row>
    <row r="640" spans="1:4">
      <c r="A640">
        <f t="shared" si="23"/>
        <v>2028</v>
      </c>
      <c r="B640">
        <v>3</v>
      </c>
      <c r="C640">
        <v>1</v>
      </c>
      <c r="D640" s="16">
        <f t="shared" si="22"/>
        <v>0.88013333333333332</v>
      </c>
    </row>
    <row r="641" spans="1:4">
      <c r="A641">
        <f t="shared" si="23"/>
        <v>2028</v>
      </c>
      <c r="B641">
        <v>4</v>
      </c>
      <c r="C641">
        <v>1</v>
      </c>
      <c r="D641" s="16">
        <f t="shared" si="22"/>
        <v>0.66546666666666665</v>
      </c>
    </row>
    <row r="642" spans="1:4">
      <c r="A642">
        <f t="shared" si="23"/>
        <v>2028</v>
      </c>
      <c r="B642">
        <v>5</v>
      </c>
      <c r="C642">
        <v>1</v>
      </c>
      <c r="D642" s="16">
        <f t="shared" si="22"/>
        <v>0.66546666666666665</v>
      </c>
    </row>
    <row r="643" spans="1:4">
      <c r="A643">
        <f t="shared" si="23"/>
        <v>2028</v>
      </c>
      <c r="B643">
        <v>6</v>
      </c>
      <c r="C643">
        <v>1</v>
      </c>
      <c r="D643" s="16">
        <f t="shared" ref="D643:D673" si="24">INDEX($G$2:$J$29,MATCH(A643,$F$2:$F$29,0),MATCH(VLOOKUP(B643&amp;"-"&amp;C643,$N$19:$O$42,2,0),$G$1:$J$1,0))</f>
        <v>0.66546666666666665</v>
      </c>
    </row>
    <row r="644" spans="1:4">
      <c r="A644">
        <f t="shared" si="23"/>
        <v>2028</v>
      </c>
      <c r="B644">
        <v>7</v>
      </c>
      <c r="C644">
        <v>1</v>
      </c>
      <c r="D644" s="16">
        <f t="shared" si="24"/>
        <v>0.66546666666666665</v>
      </c>
    </row>
    <row r="645" spans="1:4">
      <c r="A645">
        <f t="shared" si="23"/>
        <v>2028</v>
      </c>
      <c r="B645">
        <v>8</v>
      </c>
      <c r="C645">
        <v>1</v>
      </c>
      <c r="D645" s="16">
        <f t="shared" si="24"/>
        <v>0.66546666666666665</v>
      </c>
    </row>
    <row r="646" spans="1:4">
      <c r="A646">
        <f t="shared" si="23"/>
        <v>2028</v>
      </c>
      <c r="B646">
        <v>9</v>
      </c>
      <c r="C646">
        <v>1</v>
      </c>
      <c r="D646" s="16">
        <f t="shared" si="24"/>
        <v>0.80500000000000005</v>
      </c>
    </row>
    <row r="647" spans="1:4">
      <c r="A647">
        <f t="shared" si="23"/>
        <v>2028</v>
      </c>
      <c r="B647">
        <v>10</v>
      </c>
      <c r="C647">
        <v>1</v>
      </c>
      <c r="D647" s="16">
        <f t="shared" si="24"/>
        <v>0.80500000000000005</v>
      </c>
    </row>
    <row r="648" spans="1:4">
      <c r="A648">
        <f t="shared" si="23"/>
        <v>2028</v>
      </c>
      <c r="B648">
        <v>11</v>
      </c>
      <c r="C648">
        <v>1</v>
      </c>
      <c r="D648" s="16">
        <f t="shared" si="24"/>
        <v>0.80500000000000005</v>
      </c>
    </row>
    <row r="649" spans="1:4">
      <c r="A649">
        <f t="shared" si="23"/>
        <v>2028</v>
      </c>
      <c r="B649">
        <v>12</v>
      </c>
      <c r="C649">
        <v>1</v>
      </c>
      <c r="D649" s="16">
        <f t="shared" si="24"/>
        <v>0.80500000000000005</v>
      </c>
    </row>
    <row r="650" spans="1:4">
      <c r="A650">
        <f>A638+1</f>
        <v>2029</v>
      </c>
      <c r="B650">
        <v>1</v>
      </c>
      <c r="C650">
        <v>1</v>
      </c>
      <c r="D650" s="16">
        <f t="shared" si="24"/>
        <v>0.88560000000000005</v>
      </c>
    </row>
    <row r="651" spans="1:4">
      <c r="A651">
        <f t="shared" ref="A651:A673" si="25">A639+1</f>
        <v>2029</v>
      </c>
      <c r="B651">
        <v>2</v>
      </c>
      <c r="C651">
        <v>1</v>
      </c>
      <c r="D651" s="16">
        <f t="shared" si="24"/>
        <v>0.88560000000000005</v>
      </c>
    </row>
    <row r="652" spans="1:4">
      <c r="A652">
        <f t="shared" si="25"/>
        <v>2029</v>
      </c>
      <c r="B652">
        <v>3</v>
      </c>
      <c r="C652">
        <v>1</v>
      </c>
      <c r="D652" s="16">
        <f t="shared" si="24"/>
        <v>0.88560000000000005</v>
      </c>
    </row>
    <row r="653" spans="1:4">
      <c r="A653">
        <f t="shared" si="25"/>
        <v>2029</v>
      </c>
      <c r="B653">
        <v>4</v>
      </c>
      <c r="C653">
        <v>1</v>
      </c>
      <c r="D653" s="16">
        <f t="shared" si="24"/>
        <v>0.66960000000000008</v>
      </c>
    </row>
    <row r="654" spans="1:4">
      <c r="A654">
        <f t="shared" si="25"/>
        <v>2029</v>
      </c>
      <c r="B654">
        <v>5</v>
      </c>
      <c r="C654">
        <v>1</v>
      </c>
      <c r="D654" s="16">
        <f t="shared" si="24"/>
        <v>0.66960000000000008</v>
      </c>
    </row>
    <row r="655" spans="1:4">
      <c r="A655">
        <f t="shared" si="25"/>
        <v>2029</v>
      </c>
      <c r="B655">
        <v>6</v>
      </c>
      <c r="C655">
        <v>1</v>
      </c>
      <c r="D655" s="16">
        <f t="shared" si="24"/>
        <v>0.66960000000000008</v>
      </c>
    </row>
    <row r="656" spans="1:4">
      <c r="A656">
        <f t="shared" si="25"/>
        <v>2029</v>
      </c>
      <c r="B656">
        <v>7</v>
      </c>
      <c r="C656">
        <v>1</v>
      </c>
      <c r="D656" s="16">
        <f t="shared" si="24"/>
        <v>0.66960000000000008</v>
      </c>
    </row>
    <row r="657" spans="1:4">
      <c r="A657">
        <f t="shared" si="25"/>
        <v>2029</v>
      </c>
      <c r="B657">
        <v>8</v>
      </c>
      <c r="C657">
        <v>1</v>
      </c>
      <c r="D657" s="16">
        <f t="shared" si="24"/>
        <v>0.66960000000000008</v>
      </c>
    </row>
    <row r="658" spans="1:4">
      <c r="A658">
        <f t="shared" si="25"/>
        <v>2029</v>
      </c>
      <c r="B658">
        <v>9</v>
      </c>
      <c r="C658">
        <v>1</v>
      </c>
      <c r="D658" s="16">
        <f t="shared" si="24"/>
        <v>0.81</v>
      </c>
    </row>
    <row r="659" spans="1:4">
      <c r="A659">
        <f t="shared" si="25"/>
        <v>2029</v>
      </c>
      <c r="B659">
        <v>10</v>
      </c>
      <c r="C659">
        <v>1</v>
      </c>
      <c r="D659" s="16">
        <f t="shared" si="24"/>
        <v>0.81</v>
      </c>
    </row>
    <row r="660" spans="1:4">
      <c r="A660">
        <f t="shared" si="25"/>
        <v>2029</v>
      </c>
      <c r="B660">
        <v>11</v>
      </c>
      <c r="C660">
        <v>1</v>
      </c>
      <c r="D660" s="16">
        <f t="shared" si="24"/>
        <v>0.81</v>
      </c>
    </row>
    <row r="661" spans="1:4">
      <c r="A661">
        <f t="shared" si="25"/>
        <v>2029</v>
      </c>
      <c r="B661">
        <v>12</v>
      </c>
      <c r="C661">
        <v>1</v>
      </c>
      <c r="D661" s="16">
        <f t="shared" si="24"/>
        <v>0.81</v>
      </c>
    </row>
    <row r="662" spans="1:4">
      <c r="A662">
        <f t="shared" si="25"/>
        <v>2030</v>
      </c>
      <c r="B662">
        <v>1</v>
      </c>
      <c r="C662">
        <v>1</v>
      </c>
      <c r="D662" s="16">
        <f t="shared" si="24"/>
        <v>0.88560000000000005</v>
      </c>
    </row>
    <row r="663" spans="1:4">
      <c r="A663">
        <f t="shared" si="25"/>
        <v>2030</v>
      </c>
      <c r="B663">
        <v>2</v>
      </c>
      <c r="C663">
        <v>1</v>
      </c>
      <c r="D663" s="16">
        <f t="shared" si="24"/>
        <v>0.88560000000000005</v>
      </c>
    </row>
    <row r="664" spans="1:4">
      <c r="A664">
        <f t="shared" si="25"/>
        <v>2030</v>
      </c>
      <c r="B664">
        <v>3</v>
      </c>
      <c r="C664">
        <v>1</v>
      </c>
      <c r="D664" s="16">
        <f t="shared" si="24"/>
        <v>0.88560000000000005</v>
      </c>
    </row>
    <row r="665" spans="1:4">
      <c r="A665">
        <f t="shared" si="25"/>
        <v>2030</v>
      </c>
      <c r="B665">
        <v>4</v>
      </c>
      <c r="C665">
        <v>1</v>
      </c>
      <c r="D665" s="16">
        <f t="shared" si="24"/>
        <v>0.66960000000000008</v>
      </c>
    </row>
    <row r="666" spans="1:4">
      <c r="A666">
        <f t="shared" si="25"/>
        <v>2030</v>
      </c>
      <c r="B666">
        <v>5</v>
      </c>
      <c r="C666">
        <v>1</v>
      </c>
      <c r="D666" s="16">
        <f t="shared" si="24"/>
        <v>0.66960000000000008</v>
      </c>
    </row>
    <row r="667" spans="1:4">
      <c r="A667">
        <f t="shared" si="25"/>
        <v>2030</v>
      </c>
      <c r="B667">
        <v>6</v>
      </c>
      <c r="C667">
        <v>1</v>
      </c>
      <c r="D667" s="16">
        <f t="shared" si="24"/>
        <v>0.66960000000000008</v>
      </c>
    </row>
    <row r="668" spans="1:4">
      <c r="A668">
        <f t="shared" si="25"/>
        <v>2030</v>
      </c>
      <c r="B668">
        <v>7</v>
      </c>
      <c r="C668">
        <v>1</v>
      </c>
      <c r="D668" s="16">
        <f t="shared" si="24"/>
        <v>0.66960000000000008</v>
      </c>
    </row>
    <row r="669" spans="1:4">
      <c r="A669">
        <f t="shared" si="25"/>
        <v>2030</v>
      </c>
      <c r="B669">
        <v>8</v>
      </c>
      <c r="C669">
        <v>1</v>
      </c>
      <c r="D669" s="16">
        <f t="shared" si="24"/>
        <v>0.66960000000000008</v>
      </c>
    </row>
    <row r="670" spans="1:4">
      <c r="A670">
        <f t="shared" si="25"/>
        <v>2030</v>
      </c>
      <c r="B670">
        <v>9</v>
      </c>
      <c r="C670">
        <v>1</v>
      </c>
      <c r="D670" s="16">
        <f t="shared" si="24"/>
        <v>0.81</v>
      </c>
    </row>
    <row r="671" spans="1:4">
      <c r="A671">
        <f t="shared" si="25"/>
        <v>2030</v>
      </c>
      <c r="B671">
        <v>10</v>
      </c>
      <c r="C671">
        <v>1</v>
      </c>
      <c r="D671" s="16">
        <f t="shared" si="24"/>
        <v>0.81</v>
      </c>
    </row>
    <row r="672" spans="1:4">
      <c r="A672">
        <f t="shared" si="25"/>
        <v>2030</v>
      </c>
      <c r="B672">
        <v>11</v>
      </c>
      <c r="C672">
        <v>1</v>
      </c>
      <c r="D672" s="16">
        <f t="shared" si="24"/>
        <v>0.81</v>
      </c>
    </row>
    <row r="673" spans="1:4">
      <c r="A673">
        <f t="shared" si="25"/>
        <v>2030</v>
      </c>
      <c r="B673">
        <v>12</v>
      </c>
      <c r="C673">
        <v>1</v>
      </c>
      <c r="D673" s="16">
        <f t="shared" si="24"/>
        <v>0.81</v>
      </c>
    </row>
  </sheetData>
  <hyperlinks>
    <hyperlink ref="R8" r:id="rId1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1"/>
  </sheetPr>
  <dimension ref="A1:S65"/>
  <sheetViews>
    <sheetView zoomScaleNormal="100" workbookViewId="0">
      <selection activeCell="Q3" sqref="Q3"/>
    </sheetView>
  </sheetViews>
  <sheetFormatPr defaultColWidth="9.109375" defaultRowHeight="14.4"/>
  <cols>
    <col min="2" max="2" width="10.88671875" style="13" bestFit="1" customWidth="1"/>
    <col min="3" max="3" width="3.6640625" customWidth="1"/>
    <col min="4" max="4" width="25.6640625" customWidth="1"/>
    <col min="5" max="5" width="10" bestFit="1" customWidth="1"/>
    <col min="6" max="6" width="8.6640625" customWidth="1"/>
  </cols>
  <sheetData>
    <row r="1" spans="1:5">
      <c r="A1" s="15" t="s">
        <v>7</v>
      </c>
      <c r="B1" s="33" t="s">
        <v>120</v>
      </c>
      <c r="D1" s="33" t="s">
        <v>66</v>
      </c>
      <c r="E1" t="s">
        <v>121</v>
      </c>
    </row>
    <row r="2" spans="1:5">
      <c r="A2">
        <v>1990</v>
      </c>
      <c r="B2" s="34">
        <v>5.5E-2</v>
      </c>
      <c r="C2" s="34"/>
      <c r="D2" s="7" t="s">
        <v>124</v>
      </c>
      <c r="E2" s="3" t="s">
        <v>115</v>
      </c>
    </row>
    <row r="3" spans="1:5">
      <c r="A3">
        <v>1991</v>
      </c>
      <c r="B3" s="34">
        <v>6.6000000000000003E-2</v>
      </c>
      <c r="C3" s="34"/>
      <c r="D3" s="7" t="s">
        <v>124</v>
      </c>
      <c r="E3" s="3" t="s">
        <v>115</v>
      </c>
    </row>
    <row r="4" spans="1:5">
      <c r="A4">
        <v>1992</v>
      </c>
      <c r="B4" s="34">
        <v>7.5999999999999998E-2</v>
      </c>
      <c r="C4" s="34"/>
      <c r="D4" s="7" t="s">
        <v>124</v>
      </c>
      <c r="E4" s="3" t="s">
        <v>115</v>
      </c>
    </row>
    <row r="5" spans="1:5">
      <c r="A5">
        <v>1993</v>
      </c>
      <c r="B5" s="34">
        <v>8.5000000000000006E-2</v>
      </c>
      <c r="C5" s="34"/>
      <c r="D5" s="7" t="s">
        <v>124</v>
      </c>
      <c r="E5" s="3" t="s">
        <v>115</v>
      </c>
    </row>
    <row r="6" spans="1:5">
      <c r="A6">
        <v>1994</v>
      </c>
      <c r="B6" s="34">
        <v>9.3000000000000013E-2</v>
      </c>
      <c r="C6" s="34"/>
      <c r="D6" s="7" t="s">
        <v>124</v>
      </c>
      <c r="E6" s="3" t="s">
        <v>115</v>
      </c>
    </row>
    <row r="7" spans="1:5">
      <c r="A7">
        <v>1995</v>
      </c>
      <c r="B7" s="34">
        <v>9.8000000000000004E-2</v>
      </c>
      <c r="C7" s="34"/>
      <c r="D7" s="7" t="s">
        <v>124</v>
      </c>
      <c r="E7" s="3" t="s">
        <v>115</v>
      </c>
    </row>
    <row r="8" spans="1:5" ht="15.75" customHeight="1">
      <c r="A8">
        <v>1996</v>
      </c>
      <c r="B8" s="34">
        <v>0.10099999999999999</v>
      </c>
      <c r="C8" s="34"/>
      <c r="D8" s="7" t="s">
        <v>124</v>
      </c>
      <c r="E8" s="3" t="s">
        <v>115</v>
      </c>
    </row>
    <row r="9" spans="1:5">
      <c r="A9">
        <v>1997</v>
      </c>
      <c r="B9" s="34">
        <v>0.10199999999999999</v>
      </c>
      <c r="C9" s="34"/>
      <c r="D9" s="7" t="s">
        <v>124</v>
      </c>
      <c r="E9" s="3" t="s">
        <v>115</v>
      </c>
    </row>
    <row r="10" spans="1:5" ht="15" customHeight="1">
      <c r="A10">
        <v>1998</v>
      </c>
      <c r="B10" s="34">
        <v>0.1</v>
      </c>
      <c r="C10" s="34"/>
      <c r="D10" s="7" t="s">
        <v>124</v>
      </c>
      <c r="E10" s="3" t="s">
        <v>115</v>
      </c>
    </row>
    <row r="11" spans="1:5">
      <c r="A11">
        <v>1999</v>
      </c>
      <c r="B11" s="34">
        <v>9.6999999999999989E-2</v>
      </c>
      <c r="C11" s="34"/>
      <c r="D11" s="7" t="s">
        <v>124</v>
      </c>
      <c r="E11" s="3" t="s">
        <v>115</v>
      </c>
    </row>
    <row r="12" spans="1:5">
      <c r="A12">
        <v>2000</v>
      </c>
      <c r="B12" s="34">
        <v>9.3000000000000013E-2</v>
      </c>
      <c r="C12" s="34"/>
      <c r="D12" s="7" t="s">
        <v>124</v>
      </c>
      <c r="E12" s="3" t="s">
        <v>115</v>
      </c>
    </row>
    <row r="13" spans="1:5">
      <c r="A13">
        <v>2001</v>
      </c>
      <c r="B13" s="34">
        <v>8.8000000000000009E-2</v>
      </c>
      <c r="C13" s="34"/>
      <c r="D13" s="7" t="s">
        <v>124</v>
      </c>
      <c r="E13" s="3" t="s">
        <v>115</v>
      </c>
    </row>
    <row r="14" spans="1:5">
      <c r="A14">
        <v>2002</v>
      </c>
      <c r="B14" s="34">
        <v>8.3000000000000004E-2</v>
      </c>
      <c r="C14" s="34"/>
      <c r="D14" s="7" t="s">
        <v>124</v>
      </c>
      <c r="E14" s="3" t="s">
        <v>115</v>
      </c>
    </row>
    <row r="15" spans="1:5">
      <c r="A15">
        <v>2003</v>
      </c>
      <c r="B15" s="34">
        <v>7.6999999999999999E-2</v>
      </c>
      <c r="C15" s="34"/>
      <c r="D15" s="7" t="s">
        <v>124</v>
      </c>
      <c r="E15" s="3" t="s">
        <v>115</v>
      </c>
    </row>
    <row r="16" spans="1:5">
      <c r="A16">
        <v>2004</v>
      </c>
      <c r="B16" s="34">
        <v>7.2999999999999995E-2</v>
      </c>
      <c r="C16" s="34"/>
      <c r="D16" s="7" t="s">
        <v>124</v>
      </c>
      <c r="E16" s="3" t="s">
        <v>115</v>
      </c>
    </row>
    <row r="17" spans="1:19">
      <c r="A17">
        <v>2005</v>
      </c>
      <c r="B17" s="34">
        <v>6.8000000000000005E-2</v>
      </c>
      <c r="C17" s="34"/>
      <c r="D17" s="7" t="s">
        <v>124</v>
      </c>
      <c r="E17" s="3" t="s">
        <v>115</v>
      </c>
    </row>
    <row r="18" spans="1:19">
      <c r="A18">
        <v>2006</v>
      </c>
      <c r="B18" s="34">
        <v>6.5000000000000002E-2</v>
      </c>
      <c r="C18" s="34"/>
      <c r="D18" s="7" t="s">
        <v>124</v>
      </c>
      <c r="E18" s="3" t="s">
        <v>115</v>
      </c>
    </row>
    <row r="19" spans="1:19">
      <c r="A19">
        <v>2007</v>
      </c>
      <c r="B19" s="34">
        <v>6.3E-2</v>
      </c>
      <c r="C19" s="34"/>
      <c r="D19" s="7" t="s">
        <v>124</v>
      </c>
      <c r="E19" s="3" t="s">
        <v>115</v>
      </c>
    </row>
    <row r="20" spans="1:19">
      <c r="A20">
        <v>2008</v>
      </c>
      <c r="B20" s="34">
        <v>6.0999999999999999E-2</v>
      </c>
      <c r="C20" s="34"/>
      <c r="D20" s="7" t="s">
        <v>124</v>
      </c>
      <c r="E20" s="3" t="s">
        <v>115</v>
      </c>
    </row>
    <row r="21" spans="1:19">
      <c r="A21">
        <v>2009</v>
      </c>
      <c r="B21" s="34">
        <v>0.06</v>
      </c>
      <c r="C21" s="34"/>
      <c r="D21" s="7" t="s">
        <v>124</v>
      </c>
      <c r="E21" s="3" t="s">
        <v>115</v>
      </c>
    </row>
    <row r="22" spans="1:19">
      <c r="A22">
        <v>2010</v>
      </c>
      <c r="B22" s="34">
        <v>5.5999999999999994E-2</v>
      </c>
      <c r="C22" s="34"/>
      <c r="D22" s="7" t="s">
        <v>124</v>
      </c>
      <c r="E22" s="3" t="s">
        <v>115</v>
      </c>
      <c r="G22" s="13"/>
      <c r="H22" s="13"/>
      <c r="I22" s="13"/>
      <c r="J22" s="13"/>
      <c r="K22" s="13"/>
      <c r="L22" s="13"/>
      <c r="M22" s="13"/>
      <c r="N22" s="13"/>
      <c r="O22" s="13"/>
    </row>
    <row r="23" spans="1:19" ht="15.75" customHeight="1">
      <c r="A23">
        <v>2011</v>
      </c>
      <c r="B23" s="34">
        <v>5.5E-2</v>
      </c>
      <c r="C23" s="34"/>
      <c r="D23" s="7" t="s">
        <v>124</v>
      </c>
      <c r="E23" s="3" t="s">
        <v>115</v>
      </c>
      <c r="G23" s="13"/>
      <c r="H23" s="13"/>
      <c r="I23" s="13"/>
      <c r="J23" s="13"/>
      <c r="K23" s="13"/>
      <c r="L23" s="13"/>
      <c r="M23" s="13"/>
      <c r="N23" s="13"/>
      <c r="O23" s="13"/>
    </row>
    <row r="24" spans="1:19">
      <c r="A24">
        <v>2012</v>
      </c>
      <c r="B24" s="34">
        <v>5.5E-2</v>
      </c>
      <c r="C24" s="34"/>
      <c r="D24" s="7" t="s">
        <v>124</v>
      </c>
      <c r="E24" s="3" t="s">
        <v>115</v>
      </c>
    </row>
    <row r="25" spans="1:19">
      <c r="A25">
        <v>2013</v>
      </c>
      <c r="B25" s="34">
        <v>5.4000000000000006E-2</v>
      </c>
      <c r="C25" s="34"/>
      <c r="D25" s="7" t="s">
        <v>124</v>
      </c>
      <c r="E25" s="3" t="s">
        <v>115</v>
      </c>
      <c r="G25" s="85"/>
      <c r="H25" s="13"/>
      <c r="I25" s="13"/>
      <c r="J25" s="13"/>
      <c r="K25" s="13"/>
      <c r="L25" s="13"/>
      <c r="M25" s="13"/>
      <c r="N25" s="13"/>
      <c r="O25" s="13"/>
    </row>
    <row r="26" spans="1:19">
      <c r="A26">
        <v>2014</v>
      </c>
      <c r="B26" s="34">
        <v>5.2000000000000005E-2</v>
      </c>
      <c r="C26" s="34"/>
      <c r="D26" s="7" t="s">
        <v>124</v>
      </c>
      <c r="E26" s="3" t="s">
        <v>115</v>
      </c>
      <c r="H26" s="13"/>
      <c r="I26" s="13"/>
      <c r="J26" s="13"/>
      <c r="K26" s="13"/>
      <c r="L26" s="13"/>
      <c r="M26" s="13"/>
      <c r="N26" s="13"/>
      <c r="O26" s="13"/>
      <c r="P26" s="42"/>
    </row>
    <row r="27" spans="1:19">
      <c r="A27">
        <v>2015</v>
      </c>
      <c r="B27" s="34">
        <v>5.0999999999999997E-2</v>
      </c>
      <c r="C27" s="34"/>
      <c r="D27" s="7" t="s">
        <v>124</v>
      </c>
      <c r="E27" s="3" t="s">
        <v>115</v>
      </c>
      <c r="H27" s="13"/>
      <c r="I27" s="13"/>
      <c r="J27" s="13"/>
      <c r="K27" s="13"/>
      <c r="L27" s="13"/>
      <c r="M27" s="13"/>
      <c r="N27" s="13"/>
      <c r="O27" s="13"/>
    </row>
    <row r="28" spans="1:19">
      <c r="A28">
        <v>2016</v>
      </c>
      <c r="B28" s="34">
        <v>0.05</v>
      </c>
      <c r="C28" s="34"/>
      <c r="D28" s="7" t="s">
        <v>124</v>
      </c>
      <c r="E28" s="3" t="s">
        <v>115</v>
      </c>
      <c r="H28" s="13"/>
      <c r="I28" s="13"/>
      <c r="J28" s="13"/>
      <c r="K28" s="13"/>
      <c r="L28" s="13"/>
      <c r="M28" s="13"/>
      <c r="N28" s="13"/>
      <c r="O28" s="13"/>
      <c r="P28" s="13"/>
      <c r="R28" s="13"/>
      <c r="S28" s="13"/>
    </row>
    <row r="29" spans="1:19">
      <c r="A29">
        <v>2017</v>
      </c>
      <c r="B29" s="34">
        <v>4.8000000000000001E-2</v>
      </c>
      <c r="C29" s="34"/>
      <c r="D29" s="7" t="s">
        <v>124</v>
      </c>
      <c r="E29" s="3" t="s">
        <v>115</v>
      </c>
      <c r="H29" s="13"/>
      <c r="I29" s="13"/>
      <c r="J29" s="13"/>
      <c r="K29" s="13"/>
      <c r="L29" s="13"/>
      <c r="M29" s="13"/>
      <c r="N29" s="13"/>
      <c r="O29" s="13"/>
      <c r="P29" s="13"/>
      <c r="R29" s="13"/>
      <c r="S29" s="13"/>
    </row>
    <row r="30" spans="1:19">
      <c r="A30">
        <v>1995</v>
      </c>
      <c r="B30" s="34">
        <v>0.105</v>
      </c>
      <c r="C30" s="4"/>
      <c r="D30" s="115" t="s">
        <v>113</v>
      </c>
      <c r="E30" t="s">
        <v>114</v>
      </c>
      <c r="H30" s="13"/>
      <c r="I30" s="13"/>
      <c r="J30" s="13"/>
      <c r="K30" s="13"/>
      <c r="L30" s="13"/>
      <c r="M30" s="13"/>
      <c r="N30" s="13"/>
      <c r="O30" s="13"/>
      <c r="P30" s="13"/>
      <c r="R30" s="13"/>
      <c r="S30" s="13"/>
    </row>
    <row r="31" spans="1:19">
      <c r="A31">
        <v>2007</v>
      </c>
      <c r="B31" s="34">
        <v>7.0999999999999994E-2</v>
      </c>
      <c r="C31" s="34"/>
      <c r="D31" s="115" t="s">
        <v>105</v>
      </c>
      <c r="E31" s="3" t="s">
        <v>116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>
      <c r="A32">
        <v>2007</v>
      </c>
      <c r="B32" s="34">
        <v>7.3999999999999996E-2</v>
      </c>
      <c r="C32" s="34"/>
      <c r="D32" s="115" t="s">
        <v>105</v>
      </c>
      <c r="E32" s="3" t="s">
        <v>115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>
      <c r="A33">
        <v>2003</v>
      </c>
      <c r="B33" s="34">
        <v>6.7000000000000004E-2</v>
      </c>
      <c r="C33" s="36"/>
      <c r="D33" s="115" t="s">
        <v>106</v>
      </c>
      <c r="E33" s="3" t="s">
        <v>115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>
      <c r="A34">
        <v>2008</v>
      </c>
      <c r="B34" s="34">
        <v>6.3E-2</v>
      </c>
      <c r="C34" s="36"/>
      <c r="D34" s="115" t="s">
        <v>117</v>
      </c>
      <c r="E34" s="3" t="s">
        <v>115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>
      <c r="A35">
        <v>2012</v>
      </c>
      <c r="B35" s="34">
        <v>5.6000000000000001E-2</v>
      </c>
      <c r="C35" s="36"/>
      <c r="D35" s="115" t="s">
        <v>67</v>
      </c>
      <c r="E35" s="3" t="s">
        <v>116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>
      <c r="B36" s="34"/>
      <c r="C36" s="41"/>
      <c r="D36" s="13"/>
      <c r="E36" s="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>
      <c r="B37" s="34"/>
      <c r="C37" s="34"/>
      <c r="D37" s="13"/>
      <c r="E37" s="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1:19">
      <c r="C39" s="13"/>
      <c r="D39" s="13"/>
      <c r="E39" s="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:19">
      <c r="C40" s="13"/>
      <c r="D40" s="13"/>
      <c r="E40" s="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>
      <c r="H41" s="13"/>
      <c r="I41" s="13"/>
      <c r="J41" s="13"/>
      <c r="K41" s="13"/>
      <c r="L41" s="13"/>
      <c r="M41" s="13"/>
      <c r="N41" s="13"/>
    </row>
    <row r="42" spans="1:19">
      <c r="H42" s="13"/>
      <c r="I42" s="13"/>
      <c r="J42" s="13"/>
      <c r="K42" s="13"/>
      <c r="L42" s="13"/>
      <c r="M42" s="13"/>
      <c r="N42" s="13"/>
    </row>
    <row r="43" spans="1:19">
      <c r="H43" s="13"/>
      <c r="I43" s="13"/>
      <c r="J43" s="13"/>
      <c r="K43" s="13"/>
      <c r="L43" s="13"/>
      <c r="M43" s="13"/>
      <c r="N43" s="13"/>
    </row>
    <row r="44" spans="1:19">
      <c r="H44" s="13"/>
      <c r="I44" s="13"/>
      <c r="J44" s="13"/>
      <c r="K44" s="13"/>
      <c r="L44" s="13"/>
      <c r="M44" s="13"/>
      <c r="N44" s="13"/>
    </row>
    <row r="45" spans="1:19">
      <c r="H45" s="13"/>
      <c r="I45" s="13"/>
      <c r="J45" s="13"/>
      <c r="K45" s="13"/>
      <c r="L45" s="13"/>
      <c r="M45" s="13"/>
      <c r="N45" s="13"/>
    </row>
    <row r="46" spans="1:19">
      <c r="H46" s="13"/>
      <c r="I46" s="13"/>
      <c r="J46" s="13"/>
      <c r="K46" s="13"/>
      <c r="L46" s="13"/>
      <c r="M46" s="13"/>
      <c r="N46" s="13"/>
    </row>
    <row r="47" spans="1:19">
      <c r="H47" s="13"/>
      <c r="I47" s="13"/>
      <c r="J47" s="13"/>
      <c r="K47" s="13"/>
      <c r="L47" s="13"/>
      <c r="M47" s="13"/>
      <c r="N47" s="13"/>
    </row>
    <row r="48" spans="1:19">
      <c r="H48" s="13"/>
      <c r="I48" s="13"/>
      <c r="J48" s="13"/>
      <c r="K48" s="13"/>
      <c r="L48" s="13"/>
      <c r="M48" s="13"/>
      <c r="N48" s="13"/>
    </row>
    <row r="49" spans="8:14">
      <c r="H49" s="13"/>
      <c r="I49" s="13"/>
      <c r="J49" s="13"/>
      <c r="K49" s="13"/>
      <c r="L49" s="13"/>
      <c r="M49" s="13"/>
      <c r="N49" s="13"/>
    </row>
    <row r="50" spans="8:14">
      <c r="H50" s="13"/>
      <c r="I50" s="13"/>
      <c r="J50" s="13"/>
      <c r="K50" s="13"/>
      <c r="L50" s="13"/>
      <c r="M50" s="13"/>
      <c r="N50" s="13"/>
    </row>
    <row r="51" spans="8:14">
      <c r="H51" s="13"/>
      <c r="I51" s="13"/>
      <c r="J51" s="13"/>
      <c r="K51" s="13"/>
      <c r="L51" s="13"/>
      <c r="M51" s="13"/>
      <c r="N51" s="13"/>
    </row>
    <row r="52" spans="8:14">
      <c r="H52" s="13"/>
      <c r="I52" s="13"/>
      <c r="J52" s="13"/>
      <c r="K52" s="13"/>
      <c r="L52" s="13"/>
      <c r="M52" s="13"/>
      <c r="N52" s="13"/>
    </row>
    <row r="53" spans="8:14">
      <c r="H53" s="13"/>
      <c r="I53" s="13"/>
      <c r="J53" s="13"/>
      <c r="K53" s="13"/>
      <c r="L53" s="13"/>
      <c r="M53" s="13"/>
      <c r="N53" s="13"/>
    </row>
    <row r="54" spans="8:14">
      <c r="H54" s="13"/>
      <c r="I54" s="13"/>
      <c r="J54" s="13"/>
      <c r="K54" s="13"/>
      <c r="L54" s="13"/>
      <c r="M54" s="13"/>
      <c r="N54" s="13"/>
    </row>
    <row r="55" spans="8:14">
      <c r="H55" s="13"/>
      <c r="I55" s="13"/>
      <c r="J55" s="13"/>
      <c r="K55" s="13"/>
      <c r="L55" s="13"/>
      <c r="M55" s="13"/>
      <c r="N55" s="13"/>
    </row>
    <row r="56" spans="8:14">
      <c r="H56" s="13"/>
      <c r="I56" s="13"/>
      <c r="J56" s="13"/>
      <c r="K56" s="13"/>
      <c r="L56" s="13"/>
      <c r="M56" s="13"/>
      <c r="N56" s="13"/>
    </row>
    <row r="57" spans="8:14">
      <c r="H57" s="13"/>
      <c r="I57" s="13"/>
      <c r="J57" s="13"/>
      <c r="K57" s="13"/>
      <c r="L57" s="13"/>
      <c r="M57" s="13"/>
      <c r="N57" s="13"/>
    </row>
    <row r="58" spans="8:14">
      <c r="H58" s="13"/>
      <c r="I58" s="13"/>
      <c r="J58" s="13"/>
      <c r="K58" s="13"/>
      <c r="L58" s="13"/>
      <c r="M58" s="13"/>
      <c r="N58" s="13"/>
    </row>
    <row r="59" spans="8:14">
      <c r="H59" s="13"/>
      <c r="I59" s="13"/>
      <c r="J59" s="13"/>
      <c r="K59" s="13"/>
      <c r="L59" s="13"/>
      <c r="M59" s="13"/>
      <c r="N59" s="13"/>
    </row>
    <row r="60" spans="8:14">
      <c r="H60" s="13"/>
      <c r="I60" s="13"/>
      <c r="J60" s="13"/>
      <c r="K60" s="13"/>
      <c r="L60" s="13"/>
      <c r="M60" s="13"/>
      <c r="N60" s="13"/>
    </row>
    <row r="61" spans="8:14">
      <c r="H61" s="13"/>
      <c r="I61" s="13"/>
      <c r="J61" s="13"/>
      <c r="K61" s="13"/>
      <c r="L61" s="13"/>
      <c r="M61" s="13"/>
      <c r="N61" s="13"/>
    </row>
    <row r="62" spans="8:14">
      <c r="H62" s="13"/>
      <c r="I62" s="13"/>
      <c r="J62" s="13"/>
      <c r="K62" s="13"/>
      <c r="L62" s="13"/>
      <c r="M62" s="13"/>
      <c r="N62" s="13"/>
    </row>
    <row r="63" spans="8:14">
      <c r="H63" s="13"/>
      <c r="I63" s="13"/>
      <c r="J63" s="13"/>
      <c r="K63" s="13"/>
      <c r="L63" s="13"/>
      <c r="M63" s="13"/>
      <c r="N63" s="13"/>
    </row>
    <row r="64" spans="8:14">
      <c r="H64" s="13"/>
      <c r="I64" s="13"/>
      <c r="J64" s="13"/>
      <c r="K64" s="13"/>
      <c r="L64" s="13"/>
      <c r="M64" s="13"/>
      <c r="N64" s="13"/>
    </row>
    <row r="65" spans="8:14">
      <c r="H65" s="13"/>
      <c r="I65" s="13"/>
      <c r="J65" s="13"/>
      <c r="K65" s="13"/>
      <c r="L65" s="13"/>
      <c r="M65" s="13"/>
      <c r="N65" s="13"/>
    </row>
  </sheetData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1"/>
  </sheetPr>
  <dimension ref="A1:T67"/>
  <sheetViews>
    <sheetView zoomScaleNormal="100" workbookViewId="0">
      <selection activeCell="B23" sqref="B23"/>
    </sheetView>
  </sheetViews>
  <sheetFormatPr defaultColWidth="9.109375" defaultRowHeight="14.4"/>
  <cols>
    <col min="2" max="2" width="10.6640625" style="12" bestFit="1" customWidth="1"/>
    <col min="3" max="3" width="11.6640625" bestFit="1" customWidth="1"/>
    <col min="4" max="4" width="3.6640625" customWidth="1"/>
    <col min="5" max="5" width="25.6640625" customWidth="1"/>
    <col min="7" max="7" width="8.6640625" customWidth="1"/>
  </cols>
  <sheetData>
    <row r="1" spans="1:6">
      <c r="A1" s="15" t="s">
        <v>7</v>
      </c>
      <c r="B1" s="84" t="s">
        <v>187</v>
      </c>
      <c r="C1" s="84" t="s">
        <v>1</v>
      </c>
      <c r="E1" s="33" t="s">
        <v>66</v>
      </c>
      <c r="F1" t="s">
        <v>122</v>
      </c>
    </row>
    <row r="2" spans="1:6">
      <c r="A2">
        <v>1990</v>
      </c>
      <c r="B2" s="34">
        <v>5.9000000000000004E-2</v>
      </c>
      <c r="C2" s="4">
        <v>0</v>
      </c>
      <c r="D2" s="34"/>
      <c r="E2" s="7" t="s">
        <v>124</v>
      </c>
      <c r="F2" s="3" t="s">
        <v>123</v>
      </c>
    </row>
    <row r="3" spans="1:6">
      <c r="A3">
        <v>1991</v>
      </c>
      <c r="B3" s="34">
        <v>6.9000000000000006E-2</v>
      </c>
      <c r="C3" s="4">
        <v>0</v>
      </c>
      <c r="D3" s="34"/>
      <c r="E3" s="7" t="s">
        <v>124</v>
      </c>
      <c r="F3" s="3" t="s">
        <v>123</v>
      </c>
    </row>
    <row r="4" spans="1:6">
      <c r="A4">
        <v>1992</v>
      </c>
      <c r="B4" s="34">
        <v>7.8E-2</v>
      </c>
      <c r="C4" s="4">
        <v>0</v>
      </c>
      <c r="D4" s="34"/>
      <c r="E4" s="7" t="s">
        <v>124</v>
      </c>
      <c r="F4" s="3" t="s">
        <v>123</v>
      </c>
    </row>
    <row r="5" spans="1:6">
      <c r="A5">
        <v>1993</v>
      </c>
      <c r="B5" s="34">
        <v>8.5000000000000006E-2</v>
      </c>
      <c r="C5" s="4">
        <v>0</v>
      </c>
      <c r="D5" s="34"/>
      <c r="E5" s="7" t="s">
        <v>124</v>
      </c>
      <c r="F5" s="3" t="s">
        <v>123</v>
      </c>
    </row>
    <row r="6" spans="1:6">
      <c r="A6">
        <v>1994</v>
      </c>
      <c r="B6" s="34">
        <v>0.09</v>
      </c>
      <c r="C6" s="4">
        <v>0</v>
      </c>
      <c r="D6" s="34"/>
      <c r="E6" s="7" t="s">
        <v>124</v>
      </c>
      <c r="F6" s="3" t="s">
        <v>123</v>
      </c>
    </row>
    <row r="7" spans="1:6">
      <c r="A7">
        <v>1995</v>
      </c>
      <c r="B7" s="34">
        <v>9.0999999999999998E-2</v>
      </c>
      <c r="C7" s="4">
        <v>0</v>
      </c>
      <c r="D7" s="34"/>
      <c r="E7" s="7" t="s">
        <v>124</v>
      </c>
      <c r="F7" s="3" t="s">
        <v>123</v>
      </c>
    </row>
    <row r="8" spans="1:6" ht="15.75" customHeight="1">
      <c r="A8">
        <v>1996</v>
      </c>
      <c r="B8" s="34">
        <v>0.09</v>
      </c>
      <c r="C8" s="4">
        <v>0</v>
      </c>
      <c r="D8" s="34"/>
      <c r="E8" s="7" t="s">
        <v>124</v>
      </c>
      <c r="F8" s="3" t="s">
        <v>123</v>
      </c>
    </row>
    <row r="9" spans="1:6">
      <c r="A9">
        <v>1997</v>
      </c>
      <c r="B9" s="34">
        <v>8.5999999999999993E-2</v>
      </c>
      <c r="C9" s="4">
        <v>0</v>
      </c>
      <c r="D9" s="34"/>
      <c r="E9" s="7" t="s">
        <v>124</v>
      </c>
      <c r="F9" s="3" t="s">
        <v>123</v>
      </c>
    </row>
    <row r="10" spans="1:6" ht="15" customHeight="1">
      <c r="A10">
        <v>1998</v>
      </c>
      <c r="B10" s="34">
        <v>0.08</v>
      </c>
      <c r="C10" s="4">
        <v>0</v>
      </c>
      <c r="D10" s="34"/>
      <c r="E10" s="7" t="s">
        <v>124</v>
      </c>
      <c r="F10" s="3" t="s">
        <v>123</v>
      </c>
    </row>
    <row r="11" spans="1:6">
      <c r="A11">
        <v>1999</v>
      </c>
      <c r="B11" s="34">
        <v>7.2999999999999995E-2</v>
      </c>
      <c r="C11" s="4">
        <v>0</v>
      </c>
      <c r="D11" s="34"/>
      <c r="E11" s="7" t="s">
        <v>124</v>
      </c>
      <c r="F11" s="3" t="s">
        <v>123</v>
      </c>
    </row>
    <row r="12" spans="1:6">
      <c r="A12">
        <v>2000</v>
      </c>
      <c r="B12" s="34">
        <v>6.5000000000000002E-2</v>
      </c>
      <c r="C12" s="4">
        <v>0</v>
      </c>
      <c r="D12" s="34"/>
      <c r="E12" s="7" t="s">
        <v>124</v>
      </c>
      <c r="F12" s="3" t="s">
        <v>123</v>
      </c>
    </row>
    <row r="13" spans="1:6">
      <c r="A13">
        <v>2001</v>
      </c>
      <c r="B13" s="34">
        <v>5.7999999999999996E-2</v>
      </c>
      <c r="C13" s="4">
        <v>0</v>
      </c>
      <c r="D13" s="34"/>
      <c r="E13" s="7" t="s">
        <v>124</v>
      </c>
      <c r="F13" s="3" t="s">
        <v>123</v>
      </c>
    </row>
    <row r="14" spans="1:6">
      <c r="A14">
        <v>2002</v>
      </c>
      <c r="B14" s="34">
        <v>5.0999999999999997E-2</v>
      </c>
      <c r="C14" s="4">
        <v>0</v>
      </c>
      <c r="D14" s="34"/>
      <c r="E14" s="7" t="s">
        <v>124</v>
      </c>
      <c r="F14" s="3" t="s">
        <v>123</v>
      </c>
    </row>
    <row r="15" spans="1:6">
      <c r="A15">
        <v>2003</v>
      </c>
      <c r="B15" s="34">
        <v>4.5999999999999999E-2</v>
      </c>
      <c r="C15" s="4">
        <v>0</v>
      </c>
      <c r="D15" s="34"/>
      <c r="E15" s="7" t="s">
        <v>124</v>
      </c>
      <c r="F15" s="3" t="s">
        <v>123</v>
      </c>
    </row>
    <row r="16" spans="1:6">
      <c r="A16">
        <v>2004</v>
      </c>
      <c r="B16" s="34">
        <v>4.2000000000000003E-2</v>
      </c>
      <c r="C16" s="4">
        <v>0</v>
      </c>
      <c r="D16" s="34"/>
      <c r="E16" s="7" t="s">
        <v>124</v>
      </c>
      <c r="F16" s="3" t="s">
        <v>123</v>
      </c>
    </row>
    <row r="17" spans="1:20">
      <c r="A17">
        <v>2005</v>
      </c>
      <c r="B17" s="34">
        <v>3.9E-2</v>
      </c>
      <c r="C17" s="4">
        <v>0</v>
      </c>
      <c r="D17" s="34"/>
      <c r="E17" s="7" t="s">
        <v>124</v>
      </c>
      <c r="F17" s="3" t="s">
        <v>123</v>
      </c>
    </row>
    <row r="18" spans="1:20">
      <c r="A18">
        <v>2006</v>
      </c>
      <c r="B18" s="34">
        <v>3.7000000000000005E-2</v>
      </c>
      <c r="C18" s="4">
        <v>0</v>
      </c>
      <c r="D18" s="34"/>
      <c r="E18" s="7" t="s">
        <v>124</v>
      </c>
      <c r="F18" s="3" t="s">
        <v>123</v>
      </c>
    </row>
    <row r="19" spans="1:20">
      <c r="A19">
        <v>2007</v>
      </c>
      <c r="B19" s="34">
        <v>3.6000000000000004E-2</v>
      </c>
      <c r="C19" s="4">
        <v>0</v>
      </c>
      <c r="D19" s="34"/>
      <c r="E19" s="7" t="s">
        <v>124</v>
      </c>
      <c r="F19" s="3" t="s">
        <v>123</v>
      </c>
    </row>
    <row r="20" spans="1:20">
      <c r="A20">
        <v>2008</v>
      </c>
      <c r="B20" s="34">
        <v>3.5000000000000003E-2</v>
      </c>
      <c r="C20" s="4">
        <v>0</v>
      </c>
      <c r="D20" s="34"/>
      <c r="E20" s="7" t="s">
        <v>124</v>
      </c>
      <c r="F20" s="3" t="s">
        <v>123</v>
      </c>
    </row>
    <row r="21" spans="1:20">
      <c r="A21">
        <v>2009</v>
      </c>
      <c r="B21" s="34">
        <v>3.6000000000000004E-2</v>
      </c>
      <c r="C21" s="4">
        <v>0</v>
      </c>
      <c r="D21" s="34"/>
      <c r="E21" s="7" t="s">
        <v>124</v>
      </c>
      <c r="F21" s="3" t="s">
        <v>123</v>
      </c>
    </row>
    <row r="22" spans="1:20">
      <c r="A22">
        <v>2010</v>
      </c>
      <c r="B22" s="34">
        <v>3.3000000000000002E-2</v>
      </c>
      <c r="C22" s="4">
        <v>0</v>
      </c>
      <c r="D22" s="34"/>
      <c r="E22" s="7" t="s">
        <v>124</v>
      </c>
      <c r="F22" s="3" t="s">
        <v>123</v>
      </c>
      <c r="I22" s="14" t="s">
        <v>125</v>
      </c>
      <c r="J22" s="14"/>
      <c r="K22" s="14"/>
      <c r="L22" s="14"/>
    </row>
    <row r="23" spans="1:20" ht="16.2">
      <c r="A23">
        <v>2011</v>
      </c>
      <c r="B23" s="34">
        <v>3.3000000000000002E-2</v>
      </c>
      <c r="C23" s="4">
        <v>0</v>
      </c>
      <c r="D23" s="34"/>
      <c r="E23" s="7" t="s">
        <v>124</v>
      </c>
      <c r="F23" s="3" t="s">
        <v>123</v>
      </c>
      <c r="H23" s="13"/>
      <c r="I23" s="39" t="s">
        <v>106</v>
      </c>
      <c r="J23" s="40"/>
      <c r="K23" s="39" t="s">
        <v>117</v>
      </c>
      <c r="L23" s="40"/>
    </row>
    <row r="24" spans="1:20">
      <c r="A24">
        <v>2012</v>
      </c>
      <c r="B24" s="34">
        <v>3.2000000000000001E-2</v>
      </c>
      <c r="C24" s="4">
        <v>0</v>
      </c>
      <c r="D24" s="34"/>
      <c r="E24" s="7" t="s">
        <v>124</v>
      </c>
      <c r="F24" s="3" t="s">
        <v>123</v>
      </c>
      <c r="H24" s="13"/>
      <c r="I24" s="33" t="s">
        <v>73</v>
      </c>
      <c r="J24" s="33" t="s">
        <v>72</v>
      </c>
      <c r="K24" s="33" t="s">
        <v>73</v>
      </c>
      <c r="L24" s="33" t="s">
        <v>72</v>
      </c>
    </row>
    <row r="25" spans="1:20">
      <c r="A25">
        <v>2013</v>
      </c>
      <c r="B25" s="34">
        <v>3.2000000000000001E-2</v>
      </c>
      <c r="C25" s="4">
        <v>0</v>
      </c>
      <c r="D25" s="34"/>
      <c r="E25" s="7" t="s">
        <v>124</v>
      </c>
      <c r="F25" s="3" t="s">
        <v>123</v>
      </c>
      <c r="H25" s="3" t="s">
        <v>5</v>
      </c>
      <c r="I25" s="34">
        <v>0.105</v>
      </c>
      <c r="J25" s="34">
        <v>0.114</v>
      </c>
      <c r="K25" s="34">
        <v>9.5000000000000001E-2</v>
      </c>
      <c r="L25" s="34">
        <v>0.106</v>
      </c>
      <c r="N25" s="42"/>
      <c r="O25" s="42"/>
    </row>
    <row r="26" spans="1:20">
      <c r="A26">
        <v>2014</v>
      </c>
      <c r="B26" s="34">
        <v>3.1E-2</v>
      </c>
      <c r="C26" s="4">
        <v>0</v>
      </c>
      <c r="D26" s="34"/>
      <c r="E26" s="7" t="s">
        <v>124</v>
      </c>
      <c r="F26" s="3" t="s">
        <v>123</v>
      </c>
      <c r="H26" s="3" t="s">
        <v>4</v>
      </c>
      <c r="I26" s="34">
        <v>9.5000000000000001E-2</v>
      </c>
      <c r="J26" s="34">
        <v>8.6999999999999994E-2</v>
      </c>
      <c r="K26" s="34">
        <v>9.2999999999999999E-2</v>
      </c>
      <c r="L26" s="34">
        <v>0.08</v>
      </c>
      <c r="P26" s="42"/>
      <c r="Q26" s="42"/>
    </row>
    <row r="27" spans="1:20">
      <c r="A27">
        <v>2015</v>
      </c>
      <c r="B27" s="34">
        <v>2.8999999999999998E-2</v>
      </c>
      <c r="C27" s="4">
        <v>0</v>
      </c>
      <c r="D27" s="34"/>
      <c r="E27" s="7" t="s">
        <v>124</v>
      </c>
      <c r="F27" s="3" t="s">
        <v>123</v>
      </c>
      <c r="H27" s="38" t="s">
        <v>123</v>
      </c>
      <c r="I27" s="16">
        <f>SUM(I25:I26)</f>
        <v>0.2</v>
      </c>
      <c r="J27" s="16">
        <f>SUM(J25:J26)</f>
        <v>0.20100000000000001</v>
      </c>
      <c r="K27" s="16">
        <f>SUM(K25:K26)</f>
        <v>0.188</v>
      </c>
      <c r="L27" s="16">
        <f>SUM(L25:L26)</f>
        <v>0.186</v>
      </c>
      <c r="O27" s="13"/>
    </row>
    <row r="28" spans="1:20">
      <c r="A28">
        <v>2016</v>
      </c>
      <c r="B28" s="34">
        <v>2.7999999999999997E-2</v>
      </c>
      <c r="C28" s="4">
        <v>0</v>
      </c>
      <c r="D28" s="34"/>
      <c r="E28" s="7" t="s">
        <v>124</v>
      </c>
      <c r="F28" s="3" t="s">
        <v>123</v>
      </c>
      <c r="O28" s="13"/>
      <c r="P28" s="13"/>
      <c r="Q28" s="13"/>
      <c r="S28" s="13"/>
      <c r="T28" s="13"/>
    </row>
    <row r="29" spans="1:20">
      <c r="A29">
        <v>2017</v>
      </c>
      <c r="B29" s="34">
        <v>2.6000000000000002E-2</v>
      </c>
      <c r="C29" s="4">
        <v>0</v>
      </c>
      <c r="D29" s="34"/>
      <c r="E29" s="7" t="s">
        <v>124</v>
      </c>
      <c r="F29" s="3" t="s">
        <v>123</v>
      </c>
      <c r="O29" s="13"/>
      <c r="P29" s="13"/>
      <c r="Q29" s="13"/>
      <c r="S29" s="13"/>
      <c r="T29" s="13"/>
    </row>
    <row r="30" spans="1:20">
      <c r="A30">
        <v>2007</v>
      </c>
      <c r="B30" s="34">
        <v>5.6000000000000001E-2</v>
      </c>
      <c r="C30" s="4">
        <v>0</v>
      </c>
      <c r="D30" s="34"/>
      <c r="E30" s="115" t="s">
        <v>105</v>
      </c>
      <c r="F30" s="3" t="s">
        <v>123</v>
      </c>
      <c r="H30" s="38"/>
      <c r="I30" s="14" t="s">
        <v>68</v>
      </c>
      <c r="J30" s="14"/>
      <c r="K30" s="14"/>
      <c r="L30" s="14"/>
      <c r="M30" s="14"/>
      <c r="N30" s="14"/>
      <c r="O30" s="13"/>
      <c r="P30" s="13"/>
      <c r="S30" s="13"/>
      <c r="T30" s="13"/>
    </row>
    <row r="31" spans="1:20" ht="16.2">
      <c r="A31">
        <v>2007</v>
      </c>
      <c r="B31" s="34">
        <v>5.6000000000000001E-2</v>
      </c>
      <c r="C31" s="4">
        <v>0</v>
      </c>
      <c r="D31" s="34"/>
      <c r="E31" s="115" t="s">
        <v>105</v>
      </c>
      <c r="F31" s="3" t="s">
        <v>123</v>
      </c>
      <c r="I31" s="39" t="s">
        <v>106</v>
      </c>
      <c r="J31" s="40"/>
      <c r="K31" s="39" t="s">
        <v>117</v>
      </c>
      <c r="L31" s="40"/>
      <c r="M31" s="39" t="s">
        <v>126</v>
      </c>
      <c r="N31" s="40"/>
      <c r="O31" s="13"/>
      <c r="P31" s="13"/>
      <c r="S31" s="13"/>
      <c r="T31" s="13"/>
    </row>
    <row r="32" spans="1:20">
      <c r="A32">
        <v>2003</v>
      </c>
      <c r="B32" s="36">
        <f>I35</f>
        <v>5.8499999999999996E-2</v>
      </c>
      <c r="C32" s="4">
        <v>0</v>
      </c>
      <c r="D32" s="36"/>
      <c r="E32" s="115" t="s">
        <v>106</v>
      </c>
      <c r="F32" s="3" t="s">
        <v>123</v>
      </c>
      <c r="H32" s="13"/>
      <c r="I32" s="33" t="s">
        <v>73</v>
      </c>
      <c r="J32" s="33" t="s">
        <v>72</v>
      </c>
      <c r="K32" s="33" t="s">
        <v>73</v>
      </c>
      <c r="L32" s="33" t="s">
        <v>72</v>
      </c>
      <c r="M32" s="33" t="s">
        <v>73</v>
      </c>
      <c r="N32" s="33" t="s">
        <v>72</v>
      </c>
      <c r="O32" s="13"/>
      <c r="P32" s="13"/>
      <c r="S32" s="13"/>
      <c r="T32" s="13"/>
    </row>
    <row r="33" spans="1:20">
      <c r="A33">
        <v>2008</v>
      </c>
      <c r="B33" s="36">
        <f>K35</f>
        <v>4.5303191489361704E-2</v>
      </c>
      <c r="C33" s="4">
        <v>0</v>
      </c>
      <c r="D33" s="36"/>
      <c r="E33" s="115" t="s">
        <v>117</v>
      </c>
      <c r="F33" s="3" t="s">
        <v>123</v>
      </c>
      <c r="H33" s="3" t="s">
        <v>5</v>
      </c>
      <c r="I33" s="34">
        <v>0.03</v>
      </c>
      <c r="J33" s="34">
        <v>4.0000000000000001E-3</v>
      </c>
      <c r="K33" s="34">
        <v>2.7E-2</v>
      </c>
      <c r="L33" s="34">
        <v>7.0000000000000001E-3</v>
      </c>
      <c r="M33" s="34">
        <v>1.0999999999999999E-2</v>
      </c>
      <c r="N33" s="41">
        <v>8.9999999999999993E-3</v>
      </c>
      <c r="O33" s="13"/>
      <c r="P33" s="13"/>
      <c r="S33" s="13"/>
      <c r="T33" s="13"/>
    </row>
    <row r="34" spans="1:20">
      <c r="A34">
        <v>2012</v>
      </c>
      <c r="B34" s="36">
        <f>M35</f>
        <v>2.8313829787234041E-2</v>
      </c>
      <c r="C34" s="4">
        <v>0</v>
      </c>
      <c r="D34" s="36"/>
      <c r="E34" s="115" t="s">
        <v>67</v>
      </c>
      <c r="F34" s="3" t="s">
        <v>123</v>
      </c>
      <c r="H34" s="3" t="s">
        <v>4</v>
      </c>
      <c r="I34" s="34">
        <v>0.09</v>
      </c>
      <c r="J34" s="34">
        <v>2.4E-2</v>
      </c>
      <c r="K34" s="34">
        <v>6.4000000000000001E-2</v>
      </c>
      <c r="L34" s="34">
        <v>1.4999999999999999E-2</v>
      </c>
      <c r="M34" s="34">
        <v>4.5999999999999999E-2</v>
      </c>
      <c r="N34" s="41">
        <v>1.2999999999999999E-2</v>
      </c>
      <c r="O34" s="13"/>
      <c r="P34" s="13"/>
      <c r="S34" s="13"/>
      <c r="T34" s="13"/>
    </row>
    <row r="35" spans="1:20">
      <c r="A35">
        <v>1990</v>
      </c>
      <c r="B35" s="34">
        <v>2.5000000000000001E-2</v>
      </c>
      <c r="C35" s="4">
        <v>1</v>
      </c>
      <c r="D35" s="41"/>
      <c r="E35" s="7" t="s">
        <v>124</v>
      </c>
      <c r="F35" s="3" t="s">
        <v>123</v>
      </c>
      <c r="H35" s="38" t="s">
        <v>123</v>
      </c>
      <c r="I35" s="36">
        <f>(I33*I25+I34*I26)/I27</f>
        <v>5.8499999999999996E-2</v>
      </c>
      <c r="J35" s="36">
        <f>(J33*J25+J34*J26)/J27</f>
        <v>1.2656716417910448E-2</v>
      </c>
      <c r="K35" s="36">
        <f>(K33*K25+K34*K26)/K27</f>
        <v>4.5303191489361704E-2</v>
      </c>
      <c r="L35" s="36">
        <f>(L33*L25+L34*L26)/L27</f>
        <v>1.0440860215053763E-2</v>
      </c>
      <c r="M35" s="36">
        <f>(M33*K25+M34*K26)/K27</f>
        <v>2.8313829787234041E-2</v>
      </c>
      <c r="N35" s="36">
        <f>(N33*L25+N34*L26)/L27</f>
        <v>1.0720430107526879E-2</v>
      </c>
      <c r="O35" s="13"/>
      <c r="P35" s="13"/>
      <c r="Q35" s="13"/>
      <c r="S35" s="13"/>
      <c r="T35" s="13"/>
    </row>
    <row r="36" spans="1:20">
      <c r="A36">
        <v>1991</v>
      </c>
      <c r="B36" s="34">
        <v>2.8999999999999998E-2</v>
      </c>
      <c r="C36" s="4">
        <v>1</v>
      </c>
      <c r="D36" s="34"/>
      <c r="E36" s="7" t="s">
        <v>124</v>
      </c>
      <c r="F36" s="3" t="s">
        <v>123</v>
      </c>
      <c r="I36" s="13"/>
      <c r="M36" t="s">
        <v>127</v>
      </c>
      <c r="O36" s="13"/>
      <c r="P36" s="13"/>
      <c r="Q36" s="13"/>
      <c r="S36" s="13"/>
      <c r="T36" s="13"/>
    </row>
    <row r="37" spans="1:20">
      <c r="A37">
        <v>1992</v>
      </c>
      <c r="B37" s="34">
        <v>3.2000000000000001E-2</v>
      </c>
      <c r="C37" s="4">
        <v>1</v>
      </c>
      <c r="E37" s="7" t="s">
        <v>124</v>
      </c>
      <c r="F37" s="3" t="s">
        <v>123</v>
      </c>
      <c r="P37" s="13"/>
      <c r="Q37" s="13"/>
      <c r="S37" s="13"/>
      <c r="T37" s="13"/>
    </row>
    <row r="38" spans="1:20">
      <c r="A38">
        <v>1993</v>
      </c>
      <c r="B38" s="34">
        <v>3.4000000000000002E-2</v>
      </c>
      <c r="C38" s="4">
        <v>1</v>
      </c>
      <c r="D38" s="13"/>
      <c r="E38" s="7" t="s">
        <v>124</v>
      </c>
      <c r="F38" s="3" t="s">
        <v>123</v>
      </c>
      <c r="I38" s="13"/>
      <c r="O38" s="13"/>
      <c r="P38" s="13"/>
      <c r="Q38" s="13"/>
      <c r="S38" s="13"/>
      <c r="T38" s="13"/>
    </row>
    <row r="39" spans="1:20">
      <c r="A39">
        <v>1994</v>
      </c>
      <c r="B39" s="34">
        <v>3.5000000000000003E-2</v>
      </c>
      <c r="C39" s="4">
        <v>1</v>
      </c>
      <c r="D39" s="13"/>
      <c r="E39" s="7" t="s">
        <v>124</v>
      </c>
      <c r="F39" s="3" t="s">
        <v>123</v>
      </c>
      <c r="I39" s="13"/>
      <c r="O39" s="13"/>
      <c r="P39" s="13"/>
      <c r="Q39" s="13"/>
      <c r="S39" s="13"/>
      <c r="T39" s="13"/>
    </row>
    <row r="40" spans="1:20">
      <c r="A40">
        <v>1995</v>
      </c>
      <c r="B40" s="34">
        <v>3.4000000000000002E-2</v>
      </c>
      <c r="C40" s="4">
        <v>1</v>
      </c>
      <c r="E40" s="7" t="s">
        <v>124</v>
      </c>
      <c r="F40" s="3" t="s">
        <v>123</v>
      </c>
      <c r="J40" s="38"/>
      <c r="K40" s="13"/>
      <c r="L40" s="13"/>
      <c r="Q40" s="13"/>
    </row>
    <row r="41" spans="1:20">
      <c r="A41">
        <v>1996</v>
      </c>
      <c r="B41" s="34">
        <v>3.3000000000000002E-2</v>
      </c>
      <c r="C41" s="4">
        <v>1</v>
      </c>
      <c r="E41" s="7" t="s">
        <v>124</v>
      </c>
      <c r="F41" s="3" t="s">
        <v>123</v>
      </c>
      <c r="Q41" s="13"/>
    </row>
    <row r="42" spans="1:20">
      <c r="A42">
        <v>1997</v>
      </c>
      <c r="B42" s="34">
        <v>3.1E-2</v>
      </c>
      <c r="C42" s="4">
        <v>1</v>
      </c>
      <c r="E42" s="7" t="s">
        <v>124</v>
      </c>
      <c r="F42" s="3" t="s">
        <v>123</v>
      </c>
      <c r="Q42" s="13"/>
    </row>
    <row r="43" spans="1:20">
      <c r="A43">
        <v>1998</v>
      </c>
      <c r="B43" s="34">
        <v>2.8999999999999998E-2</v>
      </c>
      <c r="C43" s="4">
        <v>1</v>
      </c>
      <c r="E43" s="7" t="s">
        <v>124</v>
      </c>
      <c r="F43" s="3" t="s">
        <v>123</v>
      </c>
      <c r="Q43" s="13"/>
    </row>
    <row r="44" spans="1:20">
      <c r="A44">
        <v>1999</v>
      </c>
      <c r="B44" s="34">
        <v>2.6000000000000002E-2</v>
      </c>
      <c r="C44" s="4">
        <v>1</v>
      </c>
      <c r="E44" s="7" t="s">
        <v>124</v>
      </c>
      <c r="F44" s="3" t="s">
        <v>123</v>
      </c>
    </row>
    <row r="45" spans="1:20">
      <c r="A45">
        <v>2000</v>
      </c>
      <c r="B45" s="34">
        <v>2.3E-2</v>
      </c>
      <c r="C45" s="4">
        <v>1</v>
      </c>
      <c r="E45" s="7" t="s">
        <v>124</v>
      </c>
      <c r="F45" s="3" t="s">
        <v>123</v>
      </c>
    </row>
    <row r="46" spans="1:20">
      <c r="A46">
        <v>2001</v>
      </c>
      <c r="B46" s="34">
        <v>0.02</v>
      </c>
      <c r="C46" s="4">
        <v>1</v>
      </c>
      <c r="E46" s="7" t="s">
        <v>124</v>
      </c>
      <c r="F46" s="3" t="s">
        <v>123</v>
      </c>
    </row>
    <row r="47" spans="1:20">
      <c r="A47">
        <v>2002</v>
      </c>
      <c r="B47" s="34">
        <v>1.8000000000000002E-2</v>
      </c>
      <c r="C47" s="4">
        <v>1</v>
      </c>
      <c r="E47" s="7" t="s">
        <v>124</v>
      </c>
      <c r="F47" s="3" t="s">
        <v>123</v>
      </c>
    </row>
    <row r="48" spans="1:20">
      <c r="A48">
        <v>2003</v>
      </c>
      <c r="B48" s="34">
        <v>1.6E-2</v>
      </c>
      <c r="C48" s="4">
        <v>1</v>
      </c>
      <c r="E48" s="7" t="s">
        <v>124</v>
      </c>
      <c r="F48" s="3" t="s">
        <v>123</v>
      </c>
    </row>
    <row r="49" spans="1:6">
      <c r="A49">
        <v>2004</v>
      </c>
      <c r="B49" s="34">
        <v>1.4999999999999999E-2</v>
      </c>
      <c r="C49" s="4">
        <v>1</v>
      </c>
      <c r="E49" s="7" t="s">
        <v>124</v>
      </c>
      <c r="F49" s="3" t="s">
        <v>123</v>
      </c>
    </row>
    <row r="50" spans="1:6">
      <c r="A50">
        <v>2005</v>
      </c>
      <c r="B50" s="34">
        <v>1.3999999999999999E-2</v>
      </c>
      <c r="C50" s="4">
        <v>1</v>
      </c>
      <c r="E50" s="7" t="s">
        <v>124</v>
      </c>
      <c r="F50" s="3" t="s">
        <v>123</v>
      </c>
    </row>
    <row r="51" spans="1:6">
      <c r="A51">
        <v>2006</v>
      </c>
      <c r="B51" s="34">
        <v>1.3999999999999999E-2</v>
      </c>
      <c r="C51" s="4">
        <v>1</v>
      </c>
      <c r="E51" s="7" t="s">
        <v>124</v>
      </c>
      <c r="F51" s="3" t="s">
        <v>123</v>
      </c>
    </row>
    <row r="52" spans="1:6">
      <c r="A52">
        <v>2007</v>
      </c>
      <c r="B52" s="34">
        <v>1.3999999999999999E-2</v>
      </c>
      <c r="C52" s="4">
        <v>1</v>
      </c>
      <c r="E52" s="7" t="s">
        <v>124</v>
      </c>
      <c r="F52" s="3" t="s">
        <v>123</v>
      </c>
    </row>
    <row r="53" spans="1:6">
      <c r="A53">
        <v>2008</v>
      </c>
      <c r="B53" s="34">
        <v>1.3999999999999999E-2</v>
      </c>
      <c r="C53" s="4">
        <v>1</v>
      </c>
      <c r="E53" s="7" t="s">
        <v>124</v>
      </c>
      <c r="F53" s="3" t="s">
        <v>123</v>
      </c>
    </row>
    <row r="54" spans="1:6">
      <c r="A54">
        <v>2009</v>
      </c>
      <c r="B54" s="34">
        <v>1.3999999999999999E-2</v>
      </c>
      <c r="C54" s="4">
        <v>1</v>
      </c>
      <c r="E54" s="7" t="s">
        <v>124</v>
      </c>
      <c r="F54" s="3" t="s">
        <v>123</v>
      </c>
    </row>
    <row r="55" spans="1:6">
      <c r="A55">
        <v>2010</v>
      </c>
      <c r="B55" s="34">
        <v>1.4999999999999999E-2</v>
      </c>
      <c r="C55" s="4">
        <v>1</v>
      </c>
      <c r="E55" s="7" t="s">
        <v>124</v>
      </c>
      <c r="F55" s="3" t="s">
        <v>123</v>
      </c>
    </row>
    <row r="56" spans="1:6">
      <c r="A56">
        <v>2011</v>
      </c>
      <c r="B56" s="34">
        <v>1.4999999999999999E-2</v>
      </c>
      <c r="C56" s="4">
        <v>1</v>
      </c>
      <c r="E56" s="7" t="s">
        <v>124</v>
      </c>
      <c r="F56" s="3" t="s">
        <v>123</v>
      </c>
    </row>
    <row r="57" spans="1:6">
      <c r="A57">
        <v>2012</v>
      </c>
      <c r="B57" s="34">
        <v>1.4999999999999999E-2</v>
      </c>
      <c r="C57" s="4">
        <v>1</v>
      </c>
      <c r="E57" s="7" t="s">
        <v>124</v>
      </c>
      <c r="F57" s="3" t="s">
        <v>123</v>
      </c>
    </row>
    <row r="58" spans="1:6">
      <c r="A58">
        <v>2013</v>
      </c>
      <c r="B58" s="34">
        <v>1.4999999999999999E-2</v>
      </c>
      <c r="C58" s="4">
        <v>1</v>
      </c>
      <c r="E58" s="7" t="s">
        <v>124</v>
      </c>
      <c r="F58" s="3" t="s">
        <v>123</v>
      </c>
    </row>
    <row r="59" spans="1:6">
      <c r="A59">
        <v>2014</v>
      </c>
      <c r="B59" s="34">
        <v>1.4999999999999999E-2</v>
      </c>
      <c r="C59" s="4">
        <v>1</v>
      </c>
      <c r="E59" s="7" t="s">
        <v>124</v>
      </c>
      <c r="F59" s="3" t="s">
        <v>123</v>
      </c>
    </row>
    <row r="60" spans="1:6">
      <c r="A60">
        <v>2015</v>
      </c>
      <c r="B60" s="34">
        <v>1.3999999999999999E-2</v>
      </c>
      <c r="C60" s="4">
        <v>1</v>
      </c>
      <c r="E60" s="7" t="s">
        <v>124</v>
      </c>
      <c r="F60" s="3" t="s">
        <v>123</v>
      </c>
    </row>
    <row r="61" spans="1:6">
      <c r="A61">
        <v>2016</v>
      </c>
      <c r="B61" s="34">
        <v>1.3999999999999999E-2</v>
      </c>
      <c r="C61" s="4">
        <v>1</v>
      </c>
      <c r="E61" s="7" t="s">
        <v>124</v>
      </c>
      <c r="F61" s="3" t="s">
        <v>123</v>
      </c>
    </row>
    <row r="62" spans="1:6">
      <c r="A62">
        <v>2017</v>
      </c>
      <c r="B62" s="34">
        <v>1.3000000000000001E-2</v>
      </c>
      <c r="C62" s="4">
        <v>1</v>
      </c>
      <c r="E62" s="7" t="s">
        <v>124</v>
      </c>
      <c r="F62" s="3" t="s">
        <v>123</v>
      </c>
    </row>
    <row r="63" spans="1:6">
      <c r="A63">
        <v>2007</v>
      </c>
      <c r="B63" s="34">
        <v>1.3999999999999999E-2</v>
      </c>
      <c r="C63" s="4">
        <v>1</v>
      </c>
      <c r="E63" s="115" t="s">
        <v>105</v>
      </c>
      <c r="F63" s="3" t="s">
        <v>123</v>
      </c>
    </row>
    <row r="64" spans="1:6">
      <c r="A64">
        <v>2007</v>
      </c>
      <c r="B64" s="34">
        <v>1.3999999999999999E-2</v>
      </c>
      <c r="C64" s="4">
        <v>1</v>
      </c>
      <c r="E64" s="115" t="s">
        <v>105</v>
      </c>
      <c r="F64" s="3" t="s">
        <v>123</v>
      </c>
    </row>
    <row r="65" spans="1:6">
      <c r="A65">
        <v>2003</v>
      </c>
      <c r="B65" s="36">
        <f>J35</f>
        <v>1.2656716417910448E-2</v>
      </c>
      <c r="C65" s="4">
        <v>1</v>
      </c>
      <c r="E65" s="115" t="s">
        <v>106</v>
      </c>
      <c r="F65" s="3" t="s">
        <v>123</v>
      </c>
    </row>
    <row r="66" spans="1:6">
      <c r="A66">
        <v>2008</v>
      </c>
      <c r="B66" s="36">
        <f>L35</f>
        <v>1.0440860215053763E-2</v>
      </c>
      <c r="C66" s="4">
        <v>1</v>
      </c>
      <c r="E66" s="115" t="s">
        <v>117</v>
      </c>
      <c r="F66" s="3" t="s">
        <v>123</v>
      </c>
    </row>
    <row r="67" spans="1:6">
      <c r="A67">
        <v>2012</v>
      </c>
      <c r="B67" s="36">
        <f>N35</f>
        <v>1.0720430107526879E-2</v>
      </c>
      <c r="C67" s="4">
        <v>1</v>
      </c>
      <c r="E67" s="115" t="s">
        <v>67</v>
      </c>
      <c r="F67" s="3" t="s">
        <v>123</v>
      </c>
    </row>
  </sheetData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1"/>
  </sheetPr>
  <dimension ref="A1:I29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4.4"/>
  <cols>
    <col min="1" max="1" width="6.44140625" customWidth="1"/>
    <col min="2" max="2" width="9.88671875" bestFit="1" customWidth="1"/>
    <col min="3" max="3" width="6.109375" bestFit="1" customWidth="1"/>
    <col min="4" max="4" width="6.33203125" bestFit="1" customWidth="1"/>
  </cols>
  <sheetData>
    <row r="1" spans="1:9" s="184" customFormat="1" ht="13.8">
      <c r="A1" s="184" t="s">
        <v>7</v>
      </c>
      <c r="B1" s="184" t="s">
        <v>325</v>
      </c>
      <c r="C1" s="184" t="s">
        <v>326</v>
      </c>
      <c r="D1" s="184" t="s">
        <v>327</v>
      </c>
      <c r="F1" s="185" t="s">
        <v>324</v>
      </c>
      <c r="G1" s="185"/>
      <c r="H1" s="185"/>
      <c r="I1" s="185"/>
    </row>
    <row r="2" spans="1:9">
      <c r="A2" s="4">
        <v>1990</v>
      </c>
      <c r="B2" s="4">
        <v>7.39</v>
      </c>
      <c r="C2" s="4">
        <v>4.26</v>
      </c>
      <c r="D2" s="4">
        <v>12.22</v>
      </c>
      <c r="F2" s="183" t="s">
        <v>328</v>
      </c>
    </row>
    <row r="3" spans="1:9">
      <c r="A3" s="4">
        <v>1991</v>
      </c>
      <c r="B3" s="4">
        <v>8.3699999999999992</v>
      </c>
      <c r="C3" s="4">
        <v>4.83</v>
      </c>
      <c r="D3" s="4">
        <v>13.85</v>
      </c>
      <c r="F3" s="7"/>
    </row>
    <row r="4" spans="1:9">
      <c r="A4" s="4">
        <v>1992</v>
      </c>
      <c r="B4" s="4">
        <v>8.9</v>
      </c>
      <c r="C4" s="4">
        <v>5.14</v>
      </c>
      <c r="D4" s="4">
        <v>14.72</v>
      </c>
    </row>
    <row r="5" spans="1:9">
      <c r="A5" s="4">
        <v>1993</v>
      </c>
      <c r="B5" s="4">
        <v>9.17</v>
      </c>
      <c r="C5" s="4">
        <v>5.29</v>
      </c>
      <c r="D5" s="4">
        <v>15.17</v>
      </c>
    </row>
    <row r="6" spans="1:9">
      <c r="A6" s="4">
        <v>1994</v>
      </c>
      <c r="B6" s="4">
        <v>8.94</v>
      </c>
      <c r="C6" s="4">
        <v>5.16</v>
      </c>
      <c r="D6" s="4">
        <v>14.79</v>
      </c>
    </row>
    <row r="7" spans="1:9">
      <c r="A7" s="4">
        <v>1995</v>
      </c>
      <c r="B7" s="4">
        <v>8.36</v>
      </c>
      <c r="C7" s="4">
        <v>4.83</v>
      </c>
      <c r="D7" s="4">
        <v>13.83</v>
      </c>
    </row>
    <row r="8" spans="1:9">
      <c r="A8" s="4">
        <v>1996</v>
      </c>
      <c r="B8" s="4">
        <v>7.48</v>
      </c>
      <c r="C8" s="4">
        <v>4.32</v>
      </c>
      <c r="D8" s="4">
        <v>12.37</v>
      </c>
    </row>
    <row r="9" spans="1:9">
      <c r="A9" s="4">
        <v>1997</v>
      </c>
      <c r="B9" s="4">
        <v>6.55</v>
      </c>
      <c r="C9" s="4">
        <v>3.78</v>
      </c>
      <c r="D9" s="4">
        <v>10.84</v>
      </c>
    </row>
    <row r="10" spans="1:9">
      <c r="A10" s="4">
        <v>1998</v>
      </c>
      <c r="B10" s="4">
        <v>5.65</v>
      </c>
      <c r="C10" s="4">
        <v>3.26</v>
      </c>
      <c r="D10" s="4">
        <v>9.34</v>
      </c>
    </row>
    <row r="11" spans="1:9">
      <c r="A11" s="4">
        <v>1999</v>
      </c>
      <c r="B11" s="4">
        <v>4.9000000000000004</v>
      </c>
      <c r="C11" s="4">
        <v>2.83</v>
      </c>
      <c r="D11" s="4">
        <v>8.1</v>
      </c>
    </row>
    <row r="12" spans="1:9">
      <c r="A12" s="4">
        <v>2000</v>
      </c>
      <c r="B12" s="4">
        <v>4.1900000000000004</v>
      </c>
      <c r="C12" s="4">
        <v>2.42</v>
      </c>
      <c r="D12" s="4">
        <v>6.93</v>
      </c>
    </row>
    <row r="13" spans="1:9">
      <c r="A13" s="4">
        <v>2001</v>
      </c>
      <c r="B13" s="4">
        <v>3.69</v>
      </c>
      <c r="C13" s="4">
        <v>2.13</v>
      </c>
      <c r="D13" s="4">
        <v>6.1</v>
      </c>
    </row>
    <row r="14" spans="1:9">
      <c r="A14" s="4">
        <v>2002</v>
      </c>
      <c r="B14" s="4">
        <v>3.32</v>
      </c>
      <c r="C14" s="4">
        <v>1.92</v>
      </c>
      <c r="D14" s="4">
        <v>5.5</v>
      </c>
    </row>
    <row r="15" spans="1:9">
      <c r="A15" s="4">
        <v>2003</v>
      </c>
      <c r="B15" s="4">
        <v>3.07</v>
      </c>
      <c r="C15" s="4">
        <v>1.77</v>
      </c>
      <c r="D15" s="4">
        <v>5.07</v>
      </c>
    </row>
    <row r="16" spans="1:9">
      <c r="A16" s="4">
        <v>2004</v>
      </c>
      <c r="B16" s="4">
        <v>2.92</v>
      </c>
      <c r="C16" s="4">
        <v>1.68</v>
      </c>
      <c r="D16" s="4">
        <v>4.83</v>
      </c>
    </row>
    <row r="17" spans="1:4">
      <c r="A17" s="4">
        <v>2005</v>
      </c>
      <c r="B17" s="4">
        <v>2.77</v>
      </c>
      <c r="C17" s="4">
        <v>1.6</v>
      </c>
      <c r="D17" s="4">
        <v>4.57</v>
      </c>
    </row>
    <row r="18" spans="1:4">
      <c r="A18" s="4">
        <v>2006</v>
      </c>
      <c r="B18" s="4">
        <v>2.72</v>
      </c>
      <c r="C18" s="4">
        <v>1.57</v>
      </c>
      <c r="D18" s="4">
        <v>4.5</v>
      </c>
    </row>
    <row r="19" spans="1:4">
      <c r="A19" s="4">
        <v>2007</v>
      </c>
      <c r="B19" s="4">
        <v>2.66</v>
      </c>
      <c r="C19" s="4">
        <v>1.53</v>
      </c>
      <c r="D19" s="4">
        <v>4.3899999999999997</v>
      </c>
    </row>
    <row r="20" spans="1:4">
      <c r="A20" s="4">
        <v>2008</v>
      </c>
      <c r="B20" s="4">
        <v>2.5099999999999998</v>
      </c>
      <c r="C20" s="4">
        <v>1.45</v>
      </c>
      <c r="D20" s="4">
        <v>4.1500000000000004</v>
      </c>
    </row>
    <row r="21" spans="1:4">
      <c r="A21" s="4">
        <v>2009</v>
      </c>
      <c r="B21" s="4">
        <v>2.41</v>
      </c>
      <c r="C21" s="4">
        <v>1.39</v>
      </c>
      <c r="D21" s="4">
        <v>3.98</v>
      </c>
    </row>
    <row r="22" spans="1:4">
      <c r="A22" s="4">
        <v>2010</v>
      </c>
      <c r="B22" s="4">
        <v>2.12</v>
      </c>
      <c r="C22" s="4">
        <v>1.22</v>
      </c>
      <c r="D22" s="4">
        <v>3.51</v>
      </c>
    </row>
    <row r="23" spans="1:4">
      <c r="A23" s="4">
        <v>2011</v>
      </c>
      <c r="B23" s="4">
        <v>1.97</v>
      </c>
      <c r="C23" s="4">
        <v>1.1399999999999999</v>
      </c>
      <c r="D23" s="4">
        <v>3.26</v>
      </c>
    </row>
    <row r="24" spans="1:4">
      <c r="A24" s="4">
        <v>2012</v>
      </c>
      <c r="B24" s="4">
        <v>1.91</v>
      </c>
      <c r="C24" s="4">
        <v>1.1000000000000001</v>
      </c>
      <c r="D24" s="4">
        <v>3.15</v>
      </c>
    </row>
    <row r="25" spans="1:4">
      <c r="A25" s="4">
        <v>2013</v>
      </c>
      <c r="B25" s="4">
        <v>1.81</v>
      </c>
      <c r="C25" s="4">
        <v>1.05</v>
      </c>
      <c r="D25" s="4">
        <v>3</v>
      </c>
    </row>
    <row r="26" spans="1:4">
      <c r="A26" s="4">
        <v>2014</v>
      </c>
      <c r="B26" s="4">
        <v>1.65</v>
      </c>
      <c r="C26" s="4">
        <v>0.95</v>
      </c>
      <c r="D26" s="4">
        <v>2.73</v>
      </c>
    </row>
    <row r="27" spans="1:4">
      <c r="A27" s="4">
        <v>2015</v>
      </c>
      <c r="B27" s="4">
        <v>1.44</v>
      </c>
      <c r="C27" s="4">
        <v>0.83</v>
      </c>
      <c r="D27" s="4">
        <v>2.38</v>
      </c>
    </row>
    <row r="28" spans="1:4">
      <c r="A28" s="4">
        <v>2016</v>
      </c>
      <c r="B28" s="4">
        <v>1.3</v>
      </c>
      <c r="C28" s="4">
        <v>0.75</v>
      </c>
      <c r="D28" s="4">
        <v>2.15</v>
      </c>
    </row>
    <row r="29" spans="1:4">
      <c r="A29" s="4">
        <v>2017</v>
      </c>
      <c r="B29" s="4">
        <v>1.21</v>
      </c>
      <c r="C29" s="4">
        <v>0.7</v>
      </c>
      <c r="D29" s="4">
        <v>2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B145-5BE7-42AE-B7D1-D5DB0518BAA3}">
  <sheetPr>
    <tabColor theme="9" tint="-0.499984740745262"/>
  </sheetPr>
  <dimension ref="A1:S673"/>
  <sheetViews>
    <sheetView workbookViewId="0">
      <pane ySplit="1" topLeftCell="A2" activePane="bottomLeft" state="frozen"/>
      <selection activeCell="D35" sqref="D35"/>
      <selection pane="bottomLeft" activeCell="N3" sqref="N3"/>
    </sheetView>
  </sheetViews>
  <sheetFormatPr defaultRowHeight="14.4"/>
  <cols>
    <col min="7" max="7" width="8.109375" bestFit="1" customWidth="1"/>
    <col min="8" max="8" width="10.6640625" bestFit="1" customWidth="1"/>
    <col min="9" max="9" width="11.6640625" bestFit="1" customWidth="1"/>
    <col min="10" max="10" width="10.109375" customWidth="1"/>
    <col min="11" max="11" width="8.33203125" bestFit="1" customWidth="1"/>
    <col min="12" max="13" width="9" customWidth="1"/>
    <col min="14" max="14" width="12.109375" customWidth="1"/>
    <col min="15" max="15" width="13.6640625" customWidth="1"/>
    <col min="16" max="16" width="10.6640625" customWidth="1"/>
    <col min="17" max="17" width="10.109375" customWidth="1"/>
    <col min="18" max="19" width="8.88671875" customWidth="1"/>
  </cols>
  <sheetData>
    <row r="1" spans="1:19">
      <c r="A1" s="15" t="s">
        <v>7</v>
      </c>
      <c r="B1" s="15" t="s">
        <v>0</v>
      </c>
      <c r="C1" s="15" t="s">
        <v>1</v>
      </c>
      <c r="D1" s="15" t="s">
        <v>161</v>
      </c>
      <c r="F1" s="15" t="s">
        <v>7</v>
      </c>
      <c r="G1" s="45" t="s">
        <v>128</v>
      </c>
      <c r="H1" s="15" t="s">
        <v>198</v>
      </c>
      <c r="I1" s="15" t="s">
        <v>199</v>
      </c>
      <c r="J1" s="45" t="s">
        <v>129</v>
      </c>
      <c r="K1" s="45" t="s">
        <v>130</v>
      </c>
      <c r="L1" s="45" t="s">
        <v>70</v>
      </c>
      <c r="M1" s="45"/>
      <c r="N1" s="44" t="s">
        <v>367</v>
      </c>
      <c r="O1" s="44"/>
      <c r="P1" s="44"/>
    </row>
    <row r="2" spans="1:19">
      <c r="A2">
        <v>2003</v>
      </c>
      <c r="B2">
        <v>1</v>
      </c>
      <c r="C2">
        <v>0</v>
      </c>
      <c r="D2" s="16">
        <f>INDEX($G$2:$J$29,MATCH(A2,$F$2:$F$29,0),MATCH(VLOOKUP(B2&amp;"-"&amp;C2,$N$19:$O$42,2,0),$G$1:$J$1,0))</f>
        <v>0</v>
      </c>
      <c r="F2" s="3">
        <v>2003</v>
      </c>
      <c r="G2" s="17">
        <v>0</v>
      </c>
      <c r="H2" s="88">
        <f t="shared" ref="H2:H29" si="0">G2*$Q$15</f>
        <v>0</v>
      </c>
      <c r="I2" s="88">
        <f t="shared" ref="I2:I29" si="1">G2*$Q$14</f>
        <v>0</v>
      </c>
      <c r="J2" s="17">
        <v>0</v>
      </c>
      <c r="K2" s="17">
        <v>0</v>
      </c>
      <c r="L2" s="89" t="s">
        <v>200</v>
      </c>
      <c r="M2" s="89"/>
      <c r="N2" s="7" t="s">
        <v>371</v>
      </c>
      <c r="O2" s="7"/>
      <c r="P2" s="7"/>
      <c r="Q2" s="12"/>
    </row>
    <row r="3" spans="1:19">
      <c r="A3">
        <v>2003</v>
      </c>
      <c r="B3">
        <v>2</v>
      </c>
      <c r="C3">
        <v>0</v>
      </c>
      <c r="D3" s="16">
        <f t="shared" ref="D3:D66" si="2">INDEX($G$2:$J$29,MATCH(A3,$F$2:$F$29,0),MATCH(VLOOKUP(B3&amp;"-"&amp;C3,$N$19:$O$42,2,0),$G$1:$J$1,0))</f>
        <v>0</v>
      </c>
      <c r="F3" s="3">
        <v>2004</v>
      </c>
      <c r="G3" s="43">
        <f t="shared" ref="G3:G8" si="3">K3/K4*G4</f>
        <v>2.0625000000000001E-2</v>
      </c>
      <c r="H3" s="88">
        <f t="shared" si="0"/>
        <v>2.2825000000000002E-2</v>
      </c>
      <c r="I3" s="88">
        <f t="shared" si="1"/>
        <v>1.7049999999999999E-2</v>
      </c>
      <c r="J3" s="43">
        <f t="shared" ref="J3:J8" si="4">K3/K4*J4</f>
        <v>1.5000000000000001E-2</v>
      </c>
      <c r="K3" s="17">
        <v>0.02</v>
      </c>
      <c r="L3" s="89" t="s">
        <v>200</v>
      </c>
      <c r="M3" s="215"/>
      <c r="N3" s="7" t="s">
        <v>218</v>
      </c>
      <c r="O3" s="7"/>
      <c r="P3" s="7"/>
      <c r="Q3" s="12"/>
    </row>
    <row r="4" spans="1:19">
      <c r="A4">
        <v>2003</v>
      </c>
      <c r="B4">
        <v>3</v>
      </c>
      <c r="C4">
        <v>0</v>
      </c>
      <c r="D4" s="16">
        <f t="shared" si="2"/>
        <v>0</v>
      </c>
      <c r="F4" s="3">
        <v>2005</v>
      </c>
      <c r="G4" s="43">
        <f t="shared" si="3"/>
        <v>4.1250000000000002E-2</v>
      </c>
      <c r="H4" s="218">
        <f t="shared" si="0"/>
        <v>4.5650000000000003E-2</v>
      </c>
      <c r="I4" s="218">
        <f t="shared" si="1"/>
        <v>3.4099999999999998E-2</v>
      </c>
      <c r="J4" s="43">
        <f t="shared" si="4"/>
        <v>3.0000000000000002E-2</v>
      </c>
      <c r="K4" s="17">
        <v>0.04</v>
      </c>
      <c r="L4" s="89" t="s">
        <v>200</v>
      </c>
      <c r="M4" s="89"/>
      <c r="N4" t="s">
        <v>189</v>
      </c>
      <c r="Q4" s="12"/>
    </row>
    <row r="5" spans="1:19">
      <c r="A5">
        <v>2003</v>
      </c>
      <c r="B5">
        <v>4</v>
      </c>
      <c r="C5">
        <v>0</v>
      </c>
      <c r="D5" s="16">
        <f t="shared" si="2"/>
        <v>0</v>
      </c>
      <c r="F5" s="3">
        <v>2006</v>
      </c>
      <c r="G5" s="43">
        <f t="shared" si="3"/>
        <v>9.2812499999999992E-2</v>
      </c>
      <c r="H5" s="218">
        <f t="shared" si="0"/>
        <v>0.1027125</v>
      </c>
      <c r="I5" s="218">
        <f t="shared" si="1"/>
        <v>7.6724999999999988E-2</v>
      </c>
      <c r="J5" s="43">
        <f t="shared" si="4"/>
        <v>6.7500000000000004E-2</v>
      </c>
      <c r="K5" s="17">
        <v>0.09</v>
      </c>
      <c r="L5" s="89" t="s">
        <v>200</v>
      </c>
      <c r="M5" s="89"/>
      <c r="N5" t="s">
        <v>219</v>
      </c>
      <c r="Q5" s="12"/>
    </row>
    <row r="6" spans="1:19">
      <c r="A6">
        <v>2003</v>
      </c>
      <c r="B6">
        <v>5</v>
      </c>
      <c r="C6">
        <v>0</v>
      </c>
      <c r="D6" s="16">
        <f t="shared" si="2"/>
        <v>0</v>
      </c>
      <c r="F6" s="3">
        <v>2007</v>
      </c>
      <c r="G6" s="43">
        <f t="shared" si="3"/>
        <v>0.1340625</v>
      </c>
      <c r="H6" s="218">
        <f t="shared" si="0"/>
        <v>0.14836250000000001</v>
      </c>
      <c r="I6" s="218">
        <f t="shared" si="1"/>
        <v>0.11082500000000001</v>
      </c>
      <c r="J6" s="43">
        <f t="shared" si="4"/>
        <v>9.7500000000000017E-2</v>
      </c>
      <c r="K6" s="17">
        <v>0.13</v>
      </c>
      <c r="L6" s="89" t="s">
        <v>201</v>
      </c>
      <c r="M6" s="89"/>
      <c r="N6" t="s">
        <v>368</v>
      </c>
      <c r="R6" s="47"/>
    </row>
    <row r="7" spans="1:19">
      <c r="A7">
        <v>2003</v>
      </c>
      <c r="B7">
        <v>6</v>
      </c>
      <c r="C7">
        <v>0</v>
      </c>
      <c r="D7" s="16">
        <f t="shared" si="2"/>
        <v>0</v>
      </c>
      <c r="F7" s="3">
        <v>2008</v>
      </c>
      <c r="G7" s="43">
        <f t="shared" si="3"/>
        <v>0.18562499999999998</v>
      </c>
      <c r="H7" s="218">
        <f t="shared" si="0"/>
        <v>0.205425</v>
      </c>
      <c r="I7" s="218">
        <f t="shared" si="1"/>
        <v>0.15344999999999998</v>
      </c>
      <c r="J7" s="43">
        <f t="shared" si="4"/>
        <v>0.13500000000000001</v>
      </c>
      <c r="K7" s="17">
        <v>0.18</v>
      </c>
      <c r="L7" s="89" t="s">
        <v>201</v>
      </c>
      <c r="M7" s="89"/>
    </row>
    <row r="8" spans="1:19">
      <c r="A8">
        <v>2003</v>
      </c>
      <c r="B8">
        <v>7</v>
      </c>
      <c r="C8">
        <v>0</v>
      </c>
      <c r="D8" s="16">
        <f t="shared" si="2"/>
        <v>0</v>
      </c>
      <c r="F8" s="3">
        <v>2009</v>
      </c>
      <c r="G8" s="43">
        <f t="shared" si="3"/>
        <v>0.2475</v>
      </c>
      <c r="H8" s="218">
        <f t="shared" si="0"/>
        <v>0.27389999999999998</v>
      </c>
      <c r="I8" s="218">
        <f t="shared" si="1"/>
        <v>0.2046</v>
      </c>
      <c r="J8" s="43">
        <f t="shared" si="4"/>
        <v>0.18</v>
      </c>
      <c r="K8" s="17">
        <v>0.24</v>
      </c>
      <c r="L8" s="89" t="s">
        <v>201</v>
      </c>
      <c r="M8" s="89"/>
      <c r="N8" s="86" t="s">
        <v>190</v>
      </c>
      <c r="O8" s="86"/>
      <c r="P8" s="86"/>
      <c r="Q8" s="86" t="s">
        <v>362</v>
      </c>
      <c r="R8" s="8" t="s">
        <v>193</v>
      </c>
      <c r="S8" s="216"/>
    </row>
    <row r="9" spans="1:19">
      <c r="A9">
        <v>2003</v>
      </c>
      <c r="B9">
        <v>8</v>
      </c>
      <c r="C9">
        <v>0</v>
      </c>
      <c r="D9" s="16">
        <f t="shared" si="2"/>
        <v>0</v>
      </c>
      <c r="F9">
        <v>2010</v>
      </c>
      <c r="G9" s="17">
        <v>0.33</v>
      </c>
      <c r="H9" s="218">
        <f t="shared" si="0"/>
        <v>0.36520000000000002</v>
      </c>
      <c r="I9" s="218">
        <f t="shared" si="1"/>
        <v>0.27279999999999999</v>
      </c>
      <c r="J9" s="17">
        <v>0.24</v>
      </c>
      <c r="K9" s="17">
        <v>0.32</v>
      </c>
      <c r="L9" s="89" t="s">
        <v>201</v>
      </c>
      <c r="M9" s="89"/>
      <c r="N9" t="s">
        <v>191</v>
      </c>
      <c r="Q9" t="s">
        <v>363</v>
      </c>
      <c r="S9" s="216"/>
    </row>
    <row r="10" spans="1:19">
      <c r="A10">
        <v>2003</v>
      </c>
      <c r="B10">
        <v>9</v>
      </c>
      <c r="C10">
        <v>0</v>
      </c>
      <c r="D10" s="16">
        <f t="shared" si="2"/>
        <v>0</v>
      </c>
      <c r="F10">
        <v>2011</v>
      </c>
      <c r="G10" s="17">
        <v>0.39</v>
      </c>
      <c r="H10" s="218">
        <f t="shared" si="0"/>
        <v>0.43160000000000004</v>
      </c>
      <c r="I10" s="218">
        <f t="shared" si="1"/>
        <v>0.32240000000000002</v>
      </c>
      <c r="J10" s="17">
        <v>0.35</v>
      </c>
      <c r="K10" s="17">
        <v>0.39</v>
      </c>
      <c r="L10" s="89" t="s">
        <v>201</v>
      </c>
      <c r="M10" s="89"/>
      <c r="N10" t="s">
        <v>192</v>
      </c>
      <c r="Q10" s="9" t="s">
        <v>364</v>
      </c>
      <c r="S10" s="216"/>
    </row>
    <row r="11" spans="1:19">
      <c r="A11">
        <v>2003</v>
      </c>
      <c r="B11">
        <v>10</v>
      </c>
      <c r="C11">
        <v>0</v>
      </c>
      <c r="D11" s="16">
        <f t="shared" si="2"/>
        <v>0</v>
      </c>
      <c r="F11">
        <v>2012</v>
      </c>
      <c r="G11" s="17">
        <v>0.43</v>
      </c>
      <c r="H11" s="218">
        <f t="shared" si="0"/>
        <v>0.47586666666666666</v>
      </c>
      <c r="I11" s="218">
        <f t="shared" si="1"/>
        <v>0.35546666666666665</v>
      </c>
      <c r="J11" s="17">
        <v>0.42</v>
      </c>
      <c r="K11" s="17">
        <v>0.43</v>
      </c>
      <c r="L11" s="89" t="s">
        <v>201</v>
      </c>
      <c r="M11" s="89"/>
      <c r="N11" t="s">
        <v>194</v>
      </c>
      <c r="Q11" s="9" t="s">
        <v>365</v>
      </c>
      <c r="S11" s="216"/>
    </row>
    <row r="12" spans="1:19">
      <c r="A12">
        <v>2003</v>
      </c>
      <c r="B12">
        <v>11</v>
      </c>
      <c r="C12">
        <v>0</v>
      </c>
      <c r="D12" s="16">
        <f t="shared" si="2"/>
        <v>0</v>
      </c>
      <c r="F12">
        <v>2013</v>
      </c>
      <c r="G12" s="17">
        <v>0.46</v>
      </c>
      <c r="H12" s="218">
        <f t="shared" si="0"/>
        <v>0.50906666666666667</v>
      </c>
      <c r="I12" s="218">
        <f t="shared" si="1"/>
        <v>0.3802666666666667</v>
      </c>
      <c r="J12" s="17">
        <v>0.47</v>
      </c>
      <c r="K12" s="17">
        <v>0.46</v>
      </c>
      <c r="L12" s="89" t="s">
        <v>202</v>
      </c>
      <c r="M12" s="89"/>
      <c r="N12" t="s">
        <v>195</v>
      </c>
      <c r="Q12" t="s">
        <v>366</v>
      </c>
      <c r="S12" s="216"/>
    </row>
    <row r="13" spans="1:19">
      <c r="A13">
        <v>2003</v>
      </c>
      <c r="B13">
        <v>12</v>
      </c>
      <c r="C13">
        <v>0</v>
      </c>
      <c r="D13" s="16">
        <f t="shared" si="2"/>
        <v>0</v>
      </c>
      <c r="F13">
        <v>2014</v>
      </c>
      <c r="G13" s="17">
        <v>0.52</v>
      </c>
      <c r="H13" s="218">
        <f t="shared" si="0"/>
        <v>0.57546666666666668</v>
      </c>
      <c r="I13" s="218">
        <f t="shared" si="1"/>
        <v>0.42986666666666667</v>
      </c>
      <c r="J13" s="17">
        <v>0.53</v>
      </c>
      <c r="K13" s="17">
        <v>0.52</v>
      </c>
      <c r="L13" s="89" t="s">
        <v>202</v>
      </c>
      <c r="M13" s="89"/>
    </row>
    <row r="14" spans="1:19">
      <c r="A14">
        <v>2004</v>
      </c>
      <c r="B14">
        <v>1</v>
      </c>
      <c r="C14">
        <v>0</v>
      </c>
      <c r="D14" s="16">
        <f t="shared" si="2"/>
        <v>1.5000000000000001E-2</v>
      </c>
      <c r="F14">
        <v>2015</v>
      </c>
      <c r="G14" s="17">
        <v>0.61</v>
      </c>
      <c r="H14" s="218">
        <f t="shared" si="0"/>
        <v>0.6750666666666667</v>
      </c>
      <c r="I14" s="218">
        <f t="shared" si="1"/>
        <v>0.50426666666666664</v>
      </c>
      <c r="J14" s="17">
        <v>0.62</v>
      </c>
      <c r="K14" s="17">
        <v>0.61</v>
      </c>
      <c r="L14" s="89" t="s">
        <v>203</v>
      </c>
      <c r="M14" s="89"/>
      <c r="O14" s="47"/>
      <c r="P14" s="47" t="s">
        <v>196</v>
      </c>
      <c r="Q14" s="87">
        <f>62/75</f>
        <v>0.82666666666666666</v>
      </c>
      <c r="S14" s="47"/>
    </row>
    <row r="15" spans="1:19">
      <c r="A15">
        <v>2004</v>
      </c>
      <c r="B15">
        <v>2</v>
      </c>
      <c r="C15">
        <v>0</v>
      </c>
      <c r="D15" s="16">
        <f t="shared" si="2"/>
        <v>1.5000000000000001E-2</v>
      </c>
      <c r="F15">
        <v>2016</v>
      </c>
      <c r="G15" s="17">
        <v>0.69</v>
      </c>
      <c r="H15" s="218">
        <f t="shared" si="0"/>
        <v>0.76359999999999995</v>
      </c>
      <c r="I15" s="218">
        <f t="shared" si="1"/>
        <v>0.57039999999999991</v>
      </c>
      <c r="J15" s="17">
        <v>0.72</v>
      </c>
      <c r="K15" s="17">
        <v>0.69</v>
      </c>
      <c r="L15" s="89" t="s">
        <v>203</v>
      </c>
      <c r="M15" s="89"/>
      <c r="O15" s="47"/>
      <c r="P15" s="47" t="s">
        <v>197</v>
      </c>
      <c r="Q15" s="87">
        <f>83/75</f>
        <v>1.1066666666666667</v>
      </c>
      <c r="S15" s="47"/>
    </row>
    <row r="16" spans="1:19">
      <c r="A16">
        <v>2004</v>
      </c>
      <c r="B16">
        <v>3</v>
      </c>
      <c r="C16">
        <v>0</v>
      </c>
      <c r="D16" s="16">
        <f t="shared" si="2"/>
        <v>1.5000000000000001E-2</v>
      </c>
      <c r="F16" s="106">
        <v>2017</v>
      </c>
      <c r="G16" s="219">
        <v>0.75</v>
      </c>
      <c r="H16" s="220">
        <f t="shared" si="0"/>
        <v>0.83000000000000007</v>
      </c>
      <c r="I16" s="220">
        <f t="shared" si="1"/>
        <v>0.62</v>
      </c>
      <c r="J16" s="219">
        <v>0.82</v>
      </c>
      <c r="K16" s="219">
        <v>0.75</v>
      </c>
      <c r="L16" s="107" t="s">
        <v>203</v>
      </c>
      <c r="M16" s="89"/>
      <c r="S16" s="47"/>
    </row>
    <row r="17" spans="1:16">
      <c r="A17">
        <v>2004</v>
      </c>
      <c r="B17">
        <v>4</v>
      </c>
      <c r="C17">
        <v>0</v>
      </c>
      <c r="D17" s="16">
        <f t="shared" si="2"/>
        <v>2.2825000000000002E-2</v>
      </c>
      <c r="F17">
        <v>2018</v>
      </c>
      <c r="G17" s="43">
        <f>G16/K16*K17</f>
        <v>0.75</v>
      </c>
      <c r="H17" s="217">
        <f t="shared" si="0"/>
        <v>0.83000000000000007</v>
      </c>
      <c r="I17" s="217">
        <f t="shared" si="1"/>
        <v>0.62</v>
      </c>
      <c r="J17" s="43">
        <f t="shared" ref="J17:J29" si="5">J16/K16*K17</f>
        <v>0.82</v>
      </c>
      <c r="K17" s="109">
        <f t="shared" ref="K17:K28" si="6">K18</f>
        <v>0.75</v>
      </c>
      <c r="L17" s="89" t="s">
        <v>203</v>
      </c>
      <c r="M17" s="89"/>
      <c r="N17" s="9" t="s">
        <v>283</v>
      </c>
      <c r="O17" s="9"/>
      <c r="P17" s="9"/>
    </row>
    <row r="18" spans="1:16">
      <c r="A18">
        <v>2004</v>
      </c>
      <c r="B18">
        <v>5</v>
      </c>
      <c r="C18">
        <v>0</v>
      </c>
      <c r="D18" s="16">
        <f t="shared" si="2"/>
        <v>2.2825000000000002E-2</v>
      </c>
      <c r="F18">
        <v>2019</v>
      </c>
      <c r="G18" s="43">
        <f t="shared" ref="G18:G29" si="7">G17/K17*K18</f>
        <v>0.75</v>
      </c>
      <c r="H18" s="217">
        <f t="shared" si="0"/>
        <v>0.83000000000000007</v>
      </c>
      <c r="I18" s="217">
        <f t="shared" si="1"/>
        <v>0.62</v>
      </c>
      <c r="J18" s="43">
        <f t="shared" si="5"/>
        <v>0.82</v>
      </c>
      <c r="K18" s="109">
        <f t="shared" si="6"/>
        <v>0.75</v>
      </c>
      <c r="L18" s="89" t="s">
        <v>203</v>
      </c>
      <c r="M18" s="89"/>
      <c r="N18" s="164" t="s">
        <v>296</v>
      </c>
      <c r="O18" s="164" t="s">
        <v>282</v>
      </c>
      <c r="P18" s="12"/>
    </row>
    <row r="19" spans="1:16">
      <c r="A19">
        <v>2004</v>
      </c>
      <c r="B19">
        <v>6</v>
      </c>
      <c r="C19">
        <v>0</v>
      </c>
      <c r="D19" s="16">
        <f t="shared" si="2"/>
        <v>2.2825000000000002E-2</v>
      </c>
      <c r="F19">
        <v>2020</v>
      </c>
      <c r="G19" s="43">
        <f t="shared" si="7"/>
        <v>0.75</v>
      </c>
      <c r="H19" s="217">
        <f t="shared" si="0"/>
        <v>0.83000000000000007</v>
      </c>
      <c r="I19" s="217">
        <f t="shared" si="1"/>
        <v>0.62</v>
      </c>
      <c r="J19" s="43">
        <f t="shared" si="5"/>
        <v>0.82</v>
      </c>
      <c r="K19" s="109">
        <f t="shared" si="6"/>
        <v>0.75</v>
      </c>
      <c r="L19" s="89" t="s">
        <v>203</v>
      </c>
      <c r="M19" s="89"/>
      <c r="N19" t="s">
        <v>284</v>
      </c>
      <c r="O19" s="12" t="s">
        <v>129</v>
      </c>
      <c r="P19" s="12"/>
    </row>
    <row r="20" spans="1:16">
      <c r="A20">
        <v>2004</v>
      </c>
      <c r="B20">
        <v>7</v>
      </c>
      <c r="C20">
        <v>0</v>
      </c>
      <c r="D20" s="16">
        <f t="shared" si="2"/>
        <v>2.2825000000000002E-2</v>
      </c>
      <c r="F20">
        <v>2021</v>
      </c>
      <c r="G20" s="43">
        <f t="shared" si="7"/>
        <v>0.75</v>
      </c>
      <c r="H20" s="217">
        <f t="shared" si="0"/>
        <v>0.83000000000000007</v>
      </c>
      <c r="I20" s="217">
        <f t="shared" si="1"/>
        <v>0.62</v>
      </c>
      <c r="J20" s="43">
        <f t="shared" si="5"/>
        <v>0.82</v>
      </c>
      <c r="K20" s="109">
        <f t="shared" si="6"/>
        <v>0.75</v>
      </c>
      <c r="L20" s="89" t="s">
        <v>203</v>
      </c>
      <c r="M20" s="89"/>
      <c r="N20" t="s">
        <v>285</v>
      </c>
      <c r="O20" s="12" t="s">
        <v>129</v>
      </c>
      <c r="P20" s="12"/>
    </row>
    <row r="21" spans="1:16">
      <c r="A21">
        <v>2004</v>
      </c>
      <c r="B21">
        <v>8</v>
      </c>
      <c r="C21">
        <v>0</v>
      </c>
      <c r="D21" s="16">
        <f t="shared" si="2"/>
        <v>2.2825000000000002E-2</v>
      </c>
      <c r="F21">
        <v>2022</v>
      </c>
      <c r="G21" s="43">
        <f t="shared" si="7"/>
        <v>0.75</v>
      </c>
      <c r="H21" s="217">
        <f t="shared" si="0"/>
        <v>0.83000000000000007</v>
      </c>
      <c r="I21" s="217">
        <f t="shared" si="1"/>
        <v>0.62</v>
      </c>
      <c r="J21" s="43">
        <f t="shared" si="5"/>
        <v>0.82</v>
      </c>
      <c r="K21" s="109">
        <f t="shared" si="6"/>
        <v>0.75</v>
      </c>
      <c r="L21" s="89" t="s">
        <v>203</v>
      </c>
      <c r="N21" t="s">
        <v>286</v>
      </c>
      <c r="O21" s="12" t="s">
        <v>129</v>
      </c>
      <c r="P21" s="12"/>
    </row>
    <row r="22" spans="1:16">
      <c r="A22">
        <v>2004</v>
      </c>
      <c r="B22">
        <v>9</v>
      </c>
      <c r="C22">
        <v>0</v>
      </c>
      <c r="D22" s="16">
        <f t="shared" si="2"/>
        <v>2.0625000000000001E-2</v>
      </c>
      <c r="F22">
        <v>2023</v>
      </c>
      <c r="G22" s="43">
        <f t="shared" si="7"/>
        <v>0.75</v>
      </c>
      <c r="H22" s="217">
        <f t="shared" si="0"/>
        <v>0.83000000000000007</v>
      </c>
      <c r="I22" s="217">
        <f t="shared" si="1"/>
        <v>0.62</v>
      </c>
      <c r="J22" s="43">
        <f t="shared" si="5"/>
        <v>0.82</v>
      </c>
      <c r="K22" s="109">
        <f t="shared" si="6"/>
        <v>0.75</v>
      </c>
      <c r="L22" s="89" t="s">
        <v>203</v>
      </c>
      <c r="N22" t="s">
        <v>287</v>
      </c>
      <c r="O22" s="12" t="s">
        <v>198</v>
      </c>
      <c r="P22" s="12"/>
    </row>
    <row r="23" spans="1:16">
      <c r="A23">
        <v>2004</v>
      </c>
      <c r="B23">
        <v>10</v>
      </c>
      <c r="C23">
        <v>0</v>
      </c>
      <c r="D23" s="16">
        <f t="shared" si="2"/>
        <v>2.0625000000000001E-2</v>
      </c>
      <c r="F23">
        <v>2024</v>
      </c>
      <c r="G23" s="43">
        <f t="shared" si="7"/>
        <v>0.75</v>
      </c>
      <c r="H23" s="217">
        <f t="shared" si="0"/>
        <v>0.83000000000000007</v>
      </c>
      <c r="I23" s="217">
        <f t="shared" si="1"/>
        <v>0.62</v>
      </c>
      <c r="J23" s="43">
        <f t="shared" si="5"/>
        <v>0.82</v>
      </c>
      <c r="K23" s="109">
        <f t="shared" si="6"/>
        <v>0.75</v>
      </c>
      <c r="L23" s="89" t="s">
        <v>203</v>
      </c>
      <c r="N23" t="s">
        <v>288</v>
      </c>
      <c r="O23" s="12" t="s">
        <v>198</v>
      </c>
      <c r="P23" s="12"/>
    </row>
    <row r="24" spans="1:16">
      <c r="A24">
        <v>2004</v>
      </c>
      <c r="B24">
        <v>11</v>
      </c>
      <c r="C24">
        <v>0</v>
      </c>
      <c r="D24" s="16">
        <f t="shared" si="2"/>
        <v>2.0625000000000001E-2</v>
      </c>
      <c r="F24">
        <v>2025</v>
      </c>
      <c r="G24" s="43">
        <f t="shared" si="7"/>
        <v>0.75</v>
      </c>
      <c r="H24" s="217">
        <f t="shared" si="0"/>
        <v>0.83000000000000007</v>
      </c>
      <c r="I24" s="217">
        <f t="shared" si="1"/>
        <v>0.62</v>
      </c>
      <c r="J24" s="43">
        <f t="shared" si="5"/>
        <v>0.82</v>
      </c>
      <c r="K24" s="109">
        <f t="shared" si="6"/>
        <v>0.75</v>
      </c>
      <c r="L24" s="89" t="s">
        <v>203</v>
      </c>
      <c r="M24" s="12"/>
      <c r="N24" t="s">
        <v>289</v>
      </c>
      <c r="O24" s="12" t="s">
        <v>198</v>
      </c>
      <c r="P24" s="12"/>
    </row>
    <row r="25" spans="1:16">
      <c r="A25">
        <v>2004</v>
      </c>
      <c r="B25">
        <v>12</v>
      </c>
      <c r="C25">
        <v>0</v>
      </c>
      <c r="D25" s="16">
        <f t="shared" si="2"/>
        <v>2.0625000000000001E-2</v>
      </c>
      <c r="F25">
        <v>2026</v>
      </c>
      <c r="G25" s="43">
        <f t="shared" si="7"/>
        <v>0.75</v>
      </c>
      <c r="H25" s="217">
        <f t="shared" si="0"/>
        <v>0.83000000000000007</v>
      </c>
      <c r="I25" s="217">
        <f t="shared" si="1"/>
        <v>0.62</v>
      </c>
      <c r="J25" s="43">
        <f t="shared" si="5"/>
        <v>0.82</v>
      </c>
      <c r="K25" s="109">
        <f t="shared" si="6"/>
        <v>0.75</v>
      </c>
      <c r="L25" s="89" t="s">
        <v>203</v>
      </c>
      <c r="M25" s="12"/>
      <c r="N25" t="s">
        <v>290</v>
      </c>
      <c r="O25" s="12" t="s">
        <v>198</v>
      </c>
      <c r="P25" s="12"/>
    </row>
    <row r="26" spans="1:16">
      <c r="A26">
        <v>2005</v>
      </c>
      <c r="B26">
        <v>1</v>
      </c>
      <c r="C26">
        <v>0</v>
      </c>
      <c r="D26" s="16">
        <f t="shared" si="2"/>
        <v>3.0000000000000002E-2</v>
      </c>
      <c r="F26">
        <v>2027</v>
      </c>
      <c r="G26" s="43">
        <f t="shared" si="7"/>
        <v>0.75</v>
      </c>
      <c r="H26" s="217">
        <f t="shared" si="0"/>
        <v>0.83000000000000007</v>
      </c>
      <c r="I26" s="217">
        <f t="shared" si="1"/>
        <v>0.62</v>
      </c>
      <c r="J26" s="43">
        <f t="shared" si="5"/>
        <v>0.82</v>
      </c>
      <c r="K26" s="109">
        <f t="shared" si="6"/>
        <v>0.75</v>
      </c>
      <c r="L26" s="89" t="s">
        <v>203</v>
      </c>
      <c r="M26" s="48"/>
      <c r="N26" t="s">
        <v>291</v>
      </c>
      <c r="O26" s="12" t="s">
        <v>198</v>
      </c>
      <c r="P26" s="12"/>
    </row>
    <row r="27" spans="1:16">
      <c r="A27">
        <v>2005</v>
      </c>
      <c r="B27">
        <v>2</v>
      </c>
      <c r="C27">
        <v>0</v>
      </c>
      <c r="D27" s="16">
        <f t="shared" si="2"/>
        <v>3.0000000000000002E-2</v>
      </c>
      <c r="F27">
        <v>2028</v>
      </c>
      <c r="G27" s="43">
        <f t="shared" si="7"/>
        <v>0.75</v>
      </c>
      <c r="H27" s="217">
        <f t="shared" si="0"/>
        <v>0.83000000000000007</v>
      </c>
      <c r="I27" s="217">
        <f t="shared" si="1"/>
        <v>0.62</v>
      </c>
      <c r="J27" s="43">
        <f t="shared" si="5"/>
        <v>0.82</v>
      </c>
      <c r="K27" s="109">
        <f t="shared" si="6"/>
        <v>0.75</v>
      </c>
      <c r="L27" s="89" t="s">
        <v>203</v>
      </c>
      <c r="M27" s="48"/>
      <c r="N27" t="s">
        <v>292</v>
      </c>
      <c r="O27" s="12" t="s">
        <v>128</v>
      </c>
      <c r="P27" s="12"/>
    </row>
    <row r="28" spans="1:16">
      <c r="A28">
        <v>2005</v>
      </c>
      <c r="B28">
        <v>3</v>
      </c>
      <c r="C28">
        <v>0</v>
      </c>
      <c r="D28" s="16">
        <f t="shared" si="2"/>
        <v>3.0000000000000002E-2</v>
      </c>
      <c r="F28">
        <v>2029</v>
      </c>
      <c r="G28" s="43">
        <f t="shared" si="7"/>
        <v>0.75</v>
      </c>
      <c r="H28" s="217">
        <f t="shared" si="0"/>
        <v>0.83000000000000007</v>
      </c>
      <c r="I28" s="217">
        <f t="shared" si="1"/>
        <v>0.62</v>
      </c>
      <c r="J28" s="43">
        <f t="shared" si="5"/>
        <v>0.82</v>
      </c>
      <c r="K28" s="109">
        <f t="shared" si="6"/>
        <v>0.75</v>
      </c>
      <c r="L28" s="89" t="s">
        <v>203</v>
      </c>
      <c r="M28" s="48"/>
      <c r="N28" t="s">
        <v>293</v>
      </c>
      <c r="O28" s="12" t="s">
        <v>128</v>
      </c>
      <c r="P28" s="12"/>
    </row>
    <row r="29" spans="1:16">
      <c r="A29">
        <v>2005</v>
      </c>
      <c r="B29">
        <v>4</v>
      </c>
      <c r="C29">
        <v>0</v>
      </c>
      <c r="D29" s="16">
        <f t="shared" si="2"/>
        <v>4.5650000000000003E-2</v>
      </c>
      <c r="F29">
        <v>2030</v>
      </c>
      <c r="G29" s="43">
        <f t="shared" si="7"/>
        <v>0.75</v>
      </c>
      <c r="H29" s="217">
        <f t="shared" si="0"/>
        <v>0.83000000000000007</v>
      </c>
      <c r="I29" s="217">
        <f t="shared" si="1"/>
        <v>0.62</v>
      </c>
      <c r="J29" s="43">
        <f t="shared" si="5"/>
        <v>0.82</v>
      </c>
      <c r="K29" s="109">
        <f>K16</f>
        <v>0.75</v>
      </c>
      <c r="L29" s="89" t="s">
        <v>203</v>
      </c>
      <c r="M29" s="48"/>
      <c r="N29" t="s">
        <v>294</v>
      </c>
      <c r="O29" s="12" t="s">
        <v>128</v>
      </c>
      <c r="P29" s="12"/>
    </row>
    <row r="30" spans="1:16">
      <c r="A30">
        <v>2005</v>
      </c>
      <c r="B30">
        <v>5</v>
      </c>
      <c r="C30">
        <v>0</v>
      </c>
      <c r="D30" s="16">
        <f t="shared" si="2"/>
        <v>4.5650000000000003E-2</v>
      </c>
      <c r="M30" s="48"/>
      <c r="N30" t="s">
        <v>295</v>
      </c>
      <c r="O30" s="12" t="s">
        <v>128</v>
      </c>
      <c r="P30" s="12"/>
    </row>
    <row r="31" spans="1:16">
      <c r="A31">
        <v>2005</v>
      </c>
      <c r="B31">
        <v>6</v>
      </c>
      <c r="C31">
        <v>0</v>
      </c>
      <c r="D31" s="16">
        <f t="shared" si="2"/>
        <v>4.5650000000000003E-2</v>
      </c>
      <c r="M31" s="48"/>
      <c r="N31" s="1" t="s">
        <v>297</v>
      </c>
      <c r="O31" s="12" t="s">
        <v>129</v>
      </c>
      <c r="P31" s="12"/>
    </row>
    <row r="32" spans="1:16">
      <c r="A32">
        <v>2005</v>
      </c>
      <c r="B32">
        <v>7</v>
      </c>
      <c r="C32">
        <v>0</v>
      </c>
      <c r="D32" s="16">
        <f t="shared" si="2"/>
        <v>4.5650000000000003E-2</v>
      </c>
      <c r="M32" s="48"/>
      <c r="N32" s="1" t="s">
        <v>298</v>
      </c>
      <c r="O32" s="12" t="s">
        <v>129</v>
      </c>
      <c r="P32" s="12"/>
    </row>
    <row r="33" spans="1:16">
      <c r="A33">
        <v>2005</v>
      </c>
      <c r="B33">
        <v>8</v>
      </c>
      <c r="C33">
        <v>0</v>
      </c>
      <c r="D33" s="16">
        <f t="shared" si="2"/>
        <v>4.5650000000000003E-2</v>
      </c>
      <c r="N33" s="1" t="s">
        <v>299</v>
      </c>
      <c r="O33" s="12" t="s">
        <v>129</v>
      </c>
      <c r="P33" s="12"/>
    </row>
    <row r="34" spans="1:16">
      <c r="A34">
        <v>2005</v>
      </c>
      <c r="B34">
        <v>9</v>
      </c>
      <c r="C34">
        <v>0</v>
      </c>
      <c r="D34" s="16">
        <f t="shared" si="2"/>
        <v>4.1250000000000002E-2</v>
      </c>
      <c r="N34" s="1" t="s">
        <v>300</v>
      </c>
      <c r="O34" s="12" t="s">
        <v>199</v>
      </c>
      <c r="P34" s="12"/>
    </row>
    <row r="35" spans="1:16">
      <c r="A35">
        <v>2005</v>
      </c>
      <c r="B35">
        <v>10</v>
      </c>
      <c r="C35">
        <v>0</v>
      </c>
      <c r="D35" s="16">
        <f t="shared" si="2"/>
        <v>4.1250000000000002E-2</v>
      </c>
      <c r="N35" s="1" t="s">
        <v>301</v>
      </c>
      <c r="O35" s="12" t="s">
        <v>199</v>
      </c>
      <c r="P35" s="12"/>
    </row>
    <row r="36" spans="1:16">
      <c r="A36">
        <v>2005</v>
      </c>
      <c r="B36">
        <v>11</v>
      </c>
      <c r="C36">
        <v>0</v>
      </c>
      <c r="D36" s="16">
        <f t="shared" si="2"/>
        <v>4.1250000000000002E-2</v>
      </c>
      <c r="N36" s="1" t="s">
        <v>302</v>
      </c>
      <c r="O36" s="12" t="s">
        <v>199</v>
      </c>
      <c r="P36" s="12"/>
    </row>
    <row r="37" spans="1:16">
      <c r="A37">
        <v>2005</v>
      </c>
      <c r="B37">
        <v>12</v>
      </c>
      <c r="C37">
        <v>0</v>
      </c>
      <c r="D37" s="16">
        <f t="shared" si="2"/>
        <v>4.1250000000000002E-2</v>
      </c>
      <c r="N37" s="1" t="s">
        <v>303</v>
      </c>
      <c r="O37" s="12" t="s">
        <v>199</v>
      </c>
      <c r="P37" s="12"/>
    </row>
    <row r="38" spans="1:16">
      <c r="A38">
        <v>2006</v>
      </c>
      <c r="B38">
        <v>1</v>
      </c>
      <c r="C38">
        <v>0</v>
      </c>
      <c r="D38" s="16">
        <f t="shared" si="2"/>
        <v>6.7500000000000004E-2</v>
      </c>
      <c r="L38" s="8"/>
      <c r="M38" s="8"/>
      <c r="N38" s="1" t="s">
        <v>304</v>
      </c>
      <c r="O38" s="12" t="s">
        <v>199</v>
      </c>
      <c r="P38" s="12"/>
    </row>
    <row r="39" spans="1:16">
      <c r="A39">
        <v>2006</v>
      </c>
      <c r="B39">
        <v>2</v>
      </c>
      <c r="C39">
        <v>0</v>
      </c>
      <c r="D39" s="16">
        <f t="shared" si="2"/>
        <v>6.7500000000000004E-2</v>
      </c>
      <c r="N39" s="1" t="s">
        <v>305</v>
      </c>
      <c r="O39" s="12" t="s">
        <v>128</v>
      </c>
      <c r="P39" s="12"/>
    </row>
    <row r="40" spans="1:16">
      <c r="A40">
        <v>2006</v>
      </c>
      <c r="B40">
        <v>3</v>
      </c>
      <c r="C40">
        <v>0</v>
      </c>
      <c r="D40" s="16">
        <f t="shared" si="2"/>
        <v>6.7500000000000004E-2</v>
      </c>
      <c r="N40" s="1" t="s">
        <v>306</v>
      </c>
      <c r="O40" s="12" t="s">
        <v>128</v>
      </c>
      <c r="P40" s="12"/>
    </row>
    <row r="41" spans="1:16">
      <c r="A41">
        <v>2006</v>
      </c>
      <c r="B41">
        <v>4</v>
      </c>
      <c r="C41">
        <v>0</v>
      </c>
      <c r="D41" s="16">
        <f t="shared" si="2"/>
        <v>0.1027125</v>
      </c>
      <c r="N41" s="1" t="s">
        <v>307</v>
      </c>
      <c r="O41" s="12" t="s">
        <v>128</v>
      </c>
      <c r="P41" s="12"/>
    </row>
    <row r="42" spans="1:16">
      <c r="A42">
        <v>2006</v>
      </c>
      <c r="B42">
        <v>5</v>
      </c>
      <c r="C42">
        <v>0</v>
      </c>
      <c r="D42" s="16">
        <f t="shared" si="2"/>
        <v>0.1027125</v>
      </c>
      <c r="N42" s="1" t="s">
        <v>308</v>
      </c>
      <c r="O42" s="12" t="s">
        <v>128</v>
      </c>
      <c r="P42" s="12"/>
    </row>
    <row r="43" spans="1:16">
      <c r="A43">
        <v>2006</v>
      </c>
      <c r="B43">
        <v>6</v>
      </c>
      <c r="C43">
        <v>0</v>
      </c>
      <c r="D43" s="16">
        <f t="shared" si="2"/>
        <v>0.1027125</v>
      </c>
    </row>
    <row r="44" spans="1:16">
      <c r="A44">
        <v>2006</v>
      </c>
      <c r="B44">
        <v>7</v>
      </c>
      <c r="C44">
        <v>0</v>
      </c>
      <c r="D44" s="16">
        <f t="shared" si="2"/>
        <v>0.1027125</v>
      </c>
    </row>
    <row r="45" spans="1:16">
      <c r="A45">
        <v>2006</v>
      </c>
      <c r="B45">
        <v>8</v>
      </c>
      <c r="C45">
        <v>0</v>
      </c>
      <c r="D45" s="16">
        <f t="shared" si="2"/>
        <v>0.1027125</v>
      </c>
    </row>
    <row r="46" spans="1:16">
      <c r="A46">
        <v>2006</v>
      </c>
      <c r="B46">
        <v>9</v>
      </c>
      <c r="C46">
        <v>0</v>
      </c>
      <c r="D46" s="16">
        <f t="shared" si="2"/>
        <v>9.2812499999999992E-2</v>
      </c>
    </row>
    <row r="47" spans="1:16">
      <c r="A47">
        <v>2006</v>
      </c>
      <c r="B47">
        <v>10</v>
      </c>
      <c r="C47">
        <v>0</v>
      </c>
      <c r="D47" s="16">
        <f t="shared" si="2"/>
        <v>9.2812499999999992E-2</v>
      </c>
    </row>
    <row r="48" spans="1:16">
      <c r="A48">
        <v>2006</v>
      </c>
      <c r="B48">
        <v>11</v>
      </c>
      <c r="C48">
        <v>0</v>
      </c>
      <c r="D48" s="16">
        <f t="shared" si="2"/>
        <v>9.2812499999999992E-2</v>
      </c>
    </row>
    <row r="49" spans="1:4">
      <c r="A49">
        <v>2006</v>
      </c>
      <c r="B49">
        <v>12</v>
      </c>
      <c r="C49">
        <v>0</v>
      </c>
      <c r="D49" s="16">
        <f t="shared" si="2"/>
        <v>9.2812499999999992E-2</v>
      </c>
    </row>
    <row r="50" spans="1:4">
      <c r="A50">
        <v>2007</v>
      </c>
      <c r="B50">
        <v>1</v>
      </c>
      <c r="C50">
        <v>0</v>
      </c>
      <c r="D50" s="16">
        <f t="shared" si="2"/>
        <v>9.7500000000000017E-2</v>
      </c>
    </row>
    <row r="51" spans="1:4">
      <c r="A51">
        <v>2007</v>
      </c>
      <c r="B51">
        <v>2</v>
      </c>
      <c r="C51">
        <v>0</v>
      </c>
      <c r="D51" s="16">
        <f t="shared" si="2"/>
        <v>9.7500000000000017E-2</v>
      </c>
    </row>
    <row r="52" spans="1:4">
      <c r="A52">
        <v>2007</v>
      </c>
      <c r="B52">
        <v>3</v>
      </c>
      <c r="C52">
        <v>0</v>
      </c>
      <c r="D52" s="16">
        <f t="shared" si="2"/>
        <v>9.7500000000000017E-2</v>
      </c>
    </row>
    <row r="53" spans="1:4">
      <c r="A53">
        <v>2007</v>
      </c>
      <c r="B53">
        <v>4</v>
      </c>
      <c r="C53">
        <v>0</v>
      </c>
      <c r="D53" s="16">
        <f t="shared" si="2"/>
        <v>0.14836250000000001</v>
      </c>
    </row>
    <row r="54" spans="1:4">
      <c r="A54">
        <v>2007</v>
      </c>
      <c r="B54">
        <v>5</v>
      </c>
      <c r="C54">
        <v>0</v>
      </c>
      <c r="D54" s="16">
        <f t="shared" si="2"/>
        <v>0.14836250000000001</v>
      </c>
    </row>
    <row r="55" spans="1:4">
      <c r="A55">
        <v>2007</v>
      </c>
      <c r="B55">
        <v>6</v>
      </c>
      <c r="C55">
        <v>0</v>
      </c>
      <c r="D55" s="16">
        <f t="shared" si="2"/>
        <v>0.14836250000000001</v>
      </c>
    </row>
    <row r="56" spans="1:4">
      <c r="A56">
        <v>2007</v>
      </c>
      <c r="B56">
        <v>7</v>
      </c>
      <c r="C56">
        <v>0</v>
      </c>
      <c r="D56" s="16">
        <f t="shared" si="2"/>
        <v>0.14836250000000001</v>
      </c>
    </row>
    <row r="57" spans="1:4">
      <c r="A57">
        <v>2007</v>
      </c>
      <c r="B57">
        <v>8</v>
      </c>
      <c r="C57">
        <v>0</v>
      </c>
      <c r="D57" s="16">
        <f t="shared" si="2"/>
        <v>0.14836250000000001</v>
      </c>
    </row>
    <row r="58" spans="1:4">
      <c r="A58">
        <v>2007</v>
      </c>
      <c r="B58">
        <v>9</v>
      </c>
      <c r="C58">
        <v>0</v>
      </c>
      <c r="D58" s="16">
        <f t="shared" si="2"/>
        <v>0.1340625</v>
      </c>
    </row>
    <row r="59" spans="1:4">
      <c r="A59">
        <v>2007</v>
      </c>
      <c r="B59">
        <v>10</v>
      </c>
      <c r="C59">
        <v>0</v>
      </c>
      <c r="D59" s="16">
        <f t="shared" si="2"/>
        <v>0.1340625</v>
      </c>
    </row>
    <row r="60" spans="1:4">
      <c r="A60">
        <v>2007</v>
      </c>
      <c r="B60">
        <v>11</v>
      </c>
      <c r="C60">
        <v>0</v>
      </c>
      <c r="D60" s="16">
        <f t="shared" si="2"/>
        <v>0.1340625</v>
      </c>
    </row>
    <row r="61" spans="1:4">
      <c r="A61">
        <v>2007</v>
      </c>
      <c r="B61">
        <v>12</v>
      </c>
      <c r="C61">
        <v>0</v>
      </c>
      <c r="D61" s="16">
        <f t="shared" si="2"/>
        <v>0.1340625</v>
      </c>
    </row>
    <row r="62" spans="1:4">
      <c r="A62">
        <v>2008</v>
      </c>
      <c r="B62">
        <v>1</v>
      </c>
      <c r="C62">
        <v>0</v>
      </c>
      <c r="D62" s="16">
        <f t="shared" si="2"/>
        <v>0.13500000000000001</v>
      </c>
    </row>
    <row r="63" spans="1:4">
      <c r="A63">
        <v>2008</v>
      </c>
      <c r="B63">
        <v>2</v>
      </c>
      <c r="C63">
        <v>0</v>
      </c>
      <c r="D63" s="16">
        <f t="shared" si="2"/>
        <v>0.13500000000000001</v>
      </c>
    </row>
    <row r="64" spans="1:4">
      <c r="A64">
        <v>2008</v>
      </c>
      <c r="B64">
        <v>3</v>
      </c>
      <c r="C64">
        <v>0</v>
      </c>
      <c r="D64" s="16">
        <f t="shared" si="2"/>
        <v>0.13500000000000001</v>
      </c>
    </row>
    <row r="65" spans="1:4">
      <c r="A65">
        <v>2008</v>
      </c>
      <c r="B65">
        <v>4</v>
      </c>
      <c r="C65">
        <v>0</v>
      </c>
      <c r="D65" s="16">
        <f t="shared" si="2"/>
        <v>0.205425</v>
      </c>
    </row>
    <row r="66" spans="1:4">
      <c r="A66">
        <v>2008</v>
      </c>
      <c r="B66">
        <v>5</v>
      </c>
      <c r="C66">
        <v>0</v>
      </c>
      <c r="D66" s="16">
        <f t="shared" si="2"/>
        <v>0.205425</v>
      </c>
    </row>
    <row r="67" spans="1:4">
      <c r="A67">
        <v>2008</v>
      </c>
      <c r="B67">
        <v>6</v>
      </c>
      <c r="C67">
        <v>0</v>
      </c>
      <c r="D67" s="16">
        <f t="shared" ref="D67:D130" si="8">INDEX($G$2:$J$29,MATCH(A67,$F$2:$F$29,0),MATCH(VLOOKUP(B67&amp;"-"&amp;C67,$N$19:$O$42,2,0),$G$1:$J$1,0))</f>
        <v>0.205425</v>
      </c>
    </row>
    <row r="68" spans="1:4">
      <c r="A68">
        <v>2008</v>
      </c>
      <c r="B68">
        <v>7</v>
      </c>
      <c r="C68">
        <v>0</v>
      </c>
      <c r="D68" s="16">
        <f t="shared" si="8"/>
        <v>0.205425</v>
      </c>
    </row>
    <row r="69" spans="1:4">
      <c r="A69">
        <v>2008</v>
      </c>
      <c r="B69">
        <v>8</v>
      </c>
      <c r="C69">
        <v>0</v>
      </c>
      <c r="D69" s="16">
        <f t="shared" si="8"/>
        <v>0.205425</v>
      </c>
    </row>
    <row r="70" spans="1:4">
      <c r="A70">
        <v>2008</v>
      </c>
      <c r="B70">
        <v>9</v>
      </c>
      <c r="C70">
        <v>0</v>
      </c>
      <c r="D70" s="16">
        <f t="shared" si="8"/>
        <v>0.18562499999999998</v>
      </c>
    </row>
    <row r="71" spans="1:4">
      <c r="A71">
        <v>2008</v>
      </c>
      <c r="B71">
        <v>10</v>
      </c>
      <c r="C71">
        <v>0</v>
      </c>
      <c r="D71" s="16">
        <f t="shared" si="8"/>
        <v>0.18562499999999998</v>
      </c>
    </row>
    <row r="72" spans="1:4">
      <c r="A72">
        <v>2008</v>
      </c>
      <c r="B72">
        <v>11</v>
      </c>
      <c r="C72">
        <v>0</v>
      </c>
      <c r="D72" s="16">
        <f t="shared" si="8"/>
        <v>0.18562499999999998</v>
      </c>
    </row>
    <row r="73" spans="1:4">
      <c r="A73">
        <v>2008</v>
      </c>
      <c r="B73">
        <v>12</v>
      </c>
      <c r="C73">
        <v>0</v>
      </c>
      <c r="D73" s="16">
        <f t="shared" si="8"/>
        <v>0.18562499999999998</v>
      </c>
    </row>
    <row r="74" spans="1:4">
      <c r="A74">
        <v>2009</v>
      </c>
      <c r="B74">
        <v>1</v>
      </c>
      <c r="C74">
        <v>0</v>
      </c>
      <c r="D74" s="16">
        <f t="shared" si="8"/>
        <v>0.18</v>
      </c>
    </row>
    <row r="75" spans="1:4">
      <c r="A75">
        <v>2009</v>
      </c>
      <c r="B75">
        <v>2</v>
      </c>
      <c r="C75">
        <v>0</v>
      </c>
      <c r="D75" s="16">
        <f t="shared" si="8"/>
        <v>0.18</v>
      </c>
    </row>
    <row r="76" spans="1:4">
      <c r="A76">
        <v>2009</v>
      </c>
      <c r="B76">
        <v>3</v>
      </c>
      <c r="C76">
        <v>0</v>
      </c>
      <c r="D76" s="16">
        <f t="shared" si="8"/>
        <v>0.18</v>
      </c>
    </row>
    <row r="77" spans="1:4">
      <c r="A77">
        <v>2009</v>
      </c>
      <c r="B77">
        <v>4</v>
      </c>
      <c r="C77">
        <v>0</v>
      </c>
      <c r="D77" s="16">
        <f t="shared" si="8"/>
        <v>0.27389999999999998</v>
      </c>
    </row>
    <row r="78" spans="1:4">
      <c r="A78">
        <v>2009</v>
      </c>
      <c r="B78">
        <v>5</v>
      </c>
      <c r="C78">
        <v>0</v>
      </c>
      <c r="D78" s="16">
        <f t="shared" si="8"/>
        <v>0.27389999999999998</v>
      </c>
    </row>
    <row r="79" spans="1:4">
      <c r="A79">
        <v>2009</v>
      </c>
      <c r="B79">
        <v>6</v>
      </c>
      <c r="C79">
        <v>0</v>
      </c>
      <c r="D79" s="16">
        <f t="shared" si="8"/>
        <v>0.27389999999999998</v>
      </c>
    </row>
    <row r="80" spans="1:4">
      <c r="A80">
        <v>2009</v>
      </c>
      <c r="B80">
        <v>7</v>
      </c>
      <c r="C80">
        <v>0</v>
      </c>
      <c r="D80" s="16">
        <f t="shared" si="8"/>
        <v>0.27389999999999998</v>
      </c>
    </row>
    <row r="81" spans="1:4">
      <c r="A81">
        <v>2009</v>
      </c>
      <c r="B81">
        <v>8</v>
      </c>
      <c r="C81">
        <v>0</v>
      </c>
      <c r="D81" s="16">
        <f t="shared" si="8"/>
        <v>0.27389999999999998</v>
      </c>
    </row>
    <row r="82" spans="1:4">
      <c r="A82">
        <v>2009</v>
      </c>
      <c r="B82">
        <v>9</v>
      </c>
      <c r="C82">
        <v>0</v>
      </c>
      <c r="D82" s="16">
        <f t="shared" si="8"/>
        <v>0.2475</v>
      </c>
    </row>
    <row r="83" spans="1:4">
      <c r="A83">
        <v>2009</v>
      </c>
      <c r="B83">
        <v>10</v>
      </c>
      <c r="C83">
        <v>0</v>
      </c>
      <c r="D83" s="16">
        <f t="shared" si="8"/>
        <v>0.2475</v>
      </c>
    </row>
    <row r="84" spans="1:4">
      <c r="A84">
        <v>2009</v>
      </c>
      <c r="B84">
        <v>11</v>
      </c>
      <c r="C84">
        <v>0</v>
      </c>
      <c r="D84" s="16">
        <f t="shared" si="8"/>
        <v>0.2475</v>
      </c>
    </row>
    <row r="85" spans="1:4">
      <c r="A85">
        <v>2009</v>
      </c>
      <c r="B85">
        <v>12</v>
      </c>
      <c r="C85">
        <v>0</v>
      </c>
      <c r="D85" s="16">
        <f t="shared" si="8"/>
        <v>0.2475</v>
      </c>
    </row>
    <row r="86" spans="1:4">
      <c r="A86">
        <v>2010</v>
      </c>
      <c r="B86">
        <v>1</v>
      </c>
      <c r="C86">
        <v>0</v>
      </c>
      <c r="D86" s="16">
        <f t="shared" si="8"/>
        <v>0.24</v>
      </c>
    </row>
    <row r="87" spans="1:4">
      <c r="A87">
        <v>2010</v>
      </c>
      <c r="B87">
        <v>2</v>
      </c>
      <c r="C87">
        <v>0</v>
      </c>
      <c r="D87" s="16">
        <f t="shared" si="8"/>
        <v>0.24</v>
      </c>
    </row>
    <row r="88" spans="1:4">
      <c r="A88">
        <v>2010</v>
      </c>
      <c r="B88">
        <v>3</v>
      </c>
      <c r="C88">
        <v>0</v>
      </c>
      <c r="D88" s="16">
        <f t="shared" si="8"/>
        <v>0.24</v>
      </c>
    </row>
    <row r="89" spans="1:4">
      <c r="A89">
        <v>2010</v>
      </c>
      <c r="B89">
        <v>4</v>
      </c>
      <c r="C89">
        <v>0</v>
      </c>
      <c r="D89" s="16">
        <f t="shared" si="8"/>
        <v>0.36520000000000002</v>
      </c>
    </row>
    <row r="90" spans="1:4">
      <c r="A90">
        <v>2010</v>
      </c>
      <c r="B90">
        <v>5</v>
      </c>
      <c r="C90">
        <v>0</v>
      </c>
      <c r="D90" s="16">
        <f t="shared" si="8"/>
        <v>0.36520000000000002</v>
      </c>
    </row>
    <row r="91" spans="1:4">
      <c r="A91">
        <v>2010</v>
      </c>
      <c r="B91">
        <v>6</v>
      </c>
      <c r="C91">
        <v>0</v>
      </c>
      <c r="D91" s="16">
        <f t="shared" si="8"/>
        <v>0.36520000000000002</v>
      </c>
    </row>
    <row r="92" spans="1:4">
      <c r="A92">
        <v>2010</v>
      </c>
      <c r="B92">
        <v>7</v>
      </c>
      <c r="C92">
        <v>0</v>
      </c>
      <c r="D92" s="16">
        <f t="shared" si="8"/>
        <v>0.36520000000000002</v>
      </c>
    </row>
    <row r="93" spans="1:4">
      <c r="A93">
        <v>2010</v>
      </c>
      <c r="B93">
        <v>8</v>
      </c>
      <c r="C93">
        <v>0</v>
      </c>
      <c r="D93" s="16">
        <f t="shared" si="8"/>
        <v>0.36520000000000002</v>
      </c>
    </row>
    <row r="94" spans="1:4">
      <c r="A94">
        <v>2010</v>
      </c>
      <c r="B94">
        <v>9</v>
      </c>
      <c r="C94">
        <v>0</v>
      </c>
      <c r="D94" s="16">
        <f t="shared" si="8"/>
        <v>0.33</v>
      </c>
    </row>
    <row r="95" spans="1:4">
      <c r="A95">
        <v>2010</v>
      </c>
      <c r="B95">
        <v>10</v>
      </c>
      <c r="C95">
        <v>0</v>
      </c>
      <c r="D95" s="16">
        <f t="shared" si="8"/>
        <v>0.33</v>
      </c>
    </row>
    <row r="96" spans="1:4">
      <c r="A96">
        <v>2010</v>
      </c>
      <c r="B96">
        <v>11</v>
      </c>
      <c r="C96">
        <v>0</v>
      </c>
      <c r="D96" s="16">
        <f t="shared" si="8"/>
        <v>0.33</v>
      </c>
    </row>
    <row r="97" spans="1:4">
      <c r="A97">
        <v>2010</v>
      </c>
      <c r="B97">
        <v>12</v>
      </c>
      <c r="C97">
        <v>0</v>
      </c>
      <c r="D97" s="16">
        <f t="shared" si="8"/>
        <v>0.33</v>
      </c>
    </row>
    <row r="98" spans="1:4">
      <c r="A98">
        <v>2011</v>
      </c>
      <c r="B98">
        <v>1</v>
      </c>
      <c r="C98">
        <v>0</v>
      </c>
      <c r="D98" s="16">
        <f t="shared" si="8"/>
        <v>0.35</v>
      </c>
    </row>
    <row r="99" spans="1:4">
      <c r="A99">
        <v>2011</v>
      </c>
      <c r="B99">
        <v>2</v>
      </c>
      <c r="C99">
        <v>0</v>
      </c>
      <c r="D99" s="16">
        <f t="shared" si="8"/>
        <v>0.35</v>
      </c>
    </row>
    <row r="100" spans="1:4">
      <c r="A100">
        <v>2011</v>
      </c>
      <c r="B100">
        <v>3</v>
      </c>
      <c r="C100">
        <v>0</v>
      </c>
      <c r="D100" s="16">
        <f t="shared" si="8"/>
        <v>0.35</v>
      </c>
    </row>
    <row r="101" spans="1:4">
      <c r="A101">
        <v>2011</v>
      </c>
      <c r="B101">
        <v>4</v>
      </c>
      <c r="C101">
        <v>0</v>
      </c>
      <c r="D101" s="16">
        <f t="shared" si="8"/>
        <v>0.43160000000000004</v>
      </c>
    </row>
    <row r="102" spans="1:4">
      <c r="A102">
        <v>2011</v>
      </c>
      <c r="B102">
        <v>5</v>
      </c>
      <c r="C102">
        <v>0</v>
      </c>
      <c r="D102" s="16">
        <f t="shared" si="8"/>
        <v>0.43160000000000004</v>
      </c>
    </row>
    <row r="103" spans="1:4">
      <c r="A103">
        <v>2011</v>
      </c>
      <c r="B103">
        <v>6</v>
      </c>
      <c r="C103">
        <v>0</v>
      </c>
      <c r="D103" s="16">
        <f t="shared" si="8"/>
        <v>0.43160000000000004</v>
      </c>
    </row>
    <row r="104" spans="1:4">
      <c r="A104">
        <v>2011</v>
      </c>
      <c r="B104">
        <v>7</v>
      </c>
      <c r="C104">
        <v>0</v>
      </c>
      <c r="D104" s="16">
        <f t="shared" si="8"/>
        <v>0.43160000000000004</v>
      </c>
    </row>
    <row r="105" spans="1:4">
      <c r="A105">
        <v>2011</v>
      </c>
      <c r="B105">
        <v>8</v>
      </c>
      <c r="C105">
        <v>0</v>
      </c>
      <c r="D105" s="16">
        <f t="shared" si="8"/>
        <v>0.43160000000000004</v>
      </c>
    </row>
    <row r="106" spans="1:4">
      <c r="A106">
        <v>2011</v>
      </c>
      <c r="B106">
        <v>9</v>
      </c>
      <c r="C106">
        <v>0</v>
      </c>
      <c r="D106" s="16">
        <f t="shared" si="8"/>
        <v>0.39</v>
      </c>
    </row>
    <row r="107" spans="1:4">
      <c r="A107">
        <v>2011</v>
      </c>
      <c r="B107">
        <v>10</v>
      </c>
      <c r="C107">
        <v>0</v>
      </c>
      <c r="D107" s="16">
        <f t="shared" si="8"/>
        <v>0.39</v>
      </c>
    </row>
    <row r="108" spans="1:4">
      <c r="A108">
        <v>2011</v>
      </c>
      <c r="B108">
        <v>11</v>
      </c>
      <c r="C108">
        <v>0</v>
      </c>
      <c r="D108" s="16">
        <f t="shared" si="8"/>
        <v>0.39</v>
      </c>
    </row>
    <row r="109" spans="1:4">
      <c r="A109">
        <v>2011</v>
      </c>
      <c r="B109">
        <v>12</v>
      </c>
      <c r="C109">
        <v>0</v>
      </c>
      <c r="D109" s="16">
        <f t="shared" si="8"/>
        <v>0.39</v>
      </c>
    </row>
    <row r="110" spans="1:4">
      <c r="A110">
        <v>2012</v>
      </c>
      <c r="B110">
        <v>1</v>
      </c>
      <c r="C110">
        <v>0</v>
      </c>
      <c r="D110" s="16">
        <f t="shared" si="8"/>
        <v>0.42</v>
      </c>
    </row>
    <row r="111" spans="1:4">
      <c r="A111">
        <v>2012</v>
      </c>
      <c r="B111">
        <v>2</v>
      </c>
      <c r="C111">
        <v>0</v>
      </c>
      <c r="D111" s="16">
        <f t="shared" si="8"/>
        <v>0.42</v>
      </c>
    </row>
    <row r="112" spans="1:4">
      <c r="A112">
        <v>2012</v>
      </c>
      <c r="B112">
        <v>3</v>
      </c>
      <c r="C112">
        <v>0</v>
      </c>
      <c r="D112" s="16">
        <f t="shared" si="8"/>
        <v>0.42</v>
      </c>
    </row>
    <row r="113" spans="1:4">
      <c r="A113">
        <v>2012</v>
      </c>
      <c r="B113">
        <v>4</v>
      </c>
      <c r="C113">
        <v>0</v>
      </c>
      <c r="D113" s="16">
        <f t="shared" si="8"/>
        <v>0.47586666666666666</v>
      </c>
    </row>
    <row r="114" spans="1:4">
      <c r="A114">
        <v>2012</v>
      </c>
      <c r="B114">
        <v>5</v>
      </c>
      <c r="C114">
        <v>0</v>
      </c>
      <c r="D114" s="16">
        <f t="shared" si="8"/>
        <v>0.47586666666666666</v>
      </c>
    </row>
    <row r="115" spans="1:4">
      <c r="A115">
        <v>2012</v>
      </c>
      <c r="B115">
        <v>6</v>
      </c>
      <c r="C115">
        <v>0</v>
      </c>
      <c r="D115" s="16">
        <f t="shared" si="8"/>
        <v>0.47586666666666666</v>
      </c>
    </row>
    <row r="116" spans="1:4">
      <c r="A116">
        <v>2012</v>
      </c>
      <c r="B116">
        <v>7</v>
      </c>
      <c r="C116">
        <v>0</v>
      </c>
      <c r="D116" s="16">
        <f t="shared" si="8"/>
        <v>0.47586666666666666</v>
      </c>
    </row>
    <row r="117" spans="1:4">
      <c r="A117">
        <v>2012</v>
      </c>
      <c r="B117">
        <v>8</v>
      </c>
      <c r="C117">
        <v>0</v>
      </c>
      <c r="D117" s="16">
        <f t="shared" si="8"/>
        <v>0.47586666666666666</v>
      </c>
    </row>
    <row r="118" spans="1:4">
      <c r="A118">
        <v>2012</v>
      </c>
      <c r="B118">
        <v>9</v>
      </c>
      <c r="C118">
        <v>0</v>
      </c>
      <c r="D118" s="16">
        <f t="shared" si="8"/>
        <v>0.43</v>
      </c>
    </row>
    <row r="119" spans="1:4">
      <c r="A119">
        <v>2012</v>
      </c>
      <c r="B119">
        <v>10</v>
      </c>
      <c r="C119">
        <v>0</v>
      </c>
      <c r="D119" s="16">
        <f t="shared" si="8"/>
        <v>0.43</v>
      </c>
    </row>
    <row r="120" spans="1:4">
      <c r="A120">
        <v>2012</v>
      </c>
      <c r="B120">
        <v>11</v>
      </c>
      <c r="C120">
        <v>0</v>
      </c>
      <c r="D120" s="16">
        <f t="shared" si="8"/>
        <v>0.43</v>
      </c>
    </row>
    <row r="121" spans="1:4">
      <c r="A121">
        <v>2012</v>
      </c>
      <c r="B121">
        <v>12</v>
      </c>
      <c r="C121">
        <v>0</v>
      </c>
      <c r="D121" s="16">
        <f t="shared" si="8"/>
        <v>0.43</v>
      </c>
    </row>
    <row r="122" spans="1:4">
      <c r="A122">
        <v>2013</v>
      </c>
      <c r="B122">
        <v>1</v>
      </c>
      <c r="C122">
        <v>0</v>
      </c>
      <c r="D122" s="16">
        <f t="shared" si="8"/>
        <v>0.47</v>
      </c>
    </row>
    <row r="123" spans="1:4">
      <c r="A123">
        <v>2013</v>
      </c>
      <c r="B123">
        <v>2</v>
      </c>
      <c r="C123">
        <v>0</v>
      </c>
      <c r="D123" s="16">
        <f t="shared" si="8"/>
        <v>0.47</v>
      </c>
    </row>
    <row r="124" spans="1:4">
      <c r="A124">
        <v>2013</v>
      </c>
      <c r="B124">
        <v>3</v>
      </c>
      <c r="C124">
        <v>0</v>
      </c>
      <c r="D124" s="16">
        <f t="shared" si="8"/>
        <v>0.47</v>
      </c>
    </row>
    <row r="125" spans="1:4">
      <c r="A125">
        <v>2013</v>
      </c>
      <c r="B125">
        <v>4</v>
      </c>
      <c r="C125">
        <v>0</v>
      </c>
      <c r="D125" s="16">
        <f t="shared" si="8"/>
        <v>0.50906666666666667</v>
      </c>
    </row>
    <row r="126" spans="1:4">
      <c r="A126">
        <v>2013</v>
      </c>
      <c r="B126">
        <v>5</v>
      </c>
      <c r="C126">
        <v>0</v>
      </c>
      <c r="D126" s="16">
        <f t="shared" si="8"/>
        <v>0.50906666666666667</v>
      </c>
    </row>
    <row r="127" spans="1:4">
      <c r="A127">
        <v>2013</v>
      </c>
      <c r="B127">
        <v>6</v>
      </c>
      <c r="C127">
        <v>0</v>
      </c>
      <c r="D127" s="16">
        <f t="shared" si="8"/>
        <v>0.50906666666666667</v>
      </c>
    </row>
    <row r="128" spans="1:4">
      <c r="A128">
        <v>2013</v>
      </c>
      <c r="B128">
        <v>7</v>
      </c>
      <c r="C128">
        <v>0</v>
      </c>
      <c r="D128" s="16">
        <f t="shared" si="8"/>
        <v>0.50906666666666667</v>
      </c>
    </row>
    <row r="129" spans="1:4">
      <c r="A129">
        <v>2013</v>
      </c>
      <c r="B129">
        <v>8</v>
      </c>
      <c r="C129">
        <v>0</v>
      </c>
      <c r="D129" s="16">
        <f t="shared" si="8"/>
        <v>0.50906666666666667</v>
      </c>
    </row>
    <row r="130" spans="1:4">
      <c r="A130">
        <v>2013</v>
      </c>
      <c r="B130">
        <v>9</v>
      </c>
      <c r="C130">
        <v>0</v>
      </c>
      <c r="D130" s="16">
        <f t="shared" si="8"/>
        <v>0.46</v>
      </c>
    </row>
    <row r="131" spans="1:4">
      <c r="A131">
        <v>2013</v>
      </c>
      <c r="B131">
        <v>10</v>
      </c>
      <c r="C131">
        <v>0</v>
      </c>
      <c r="D131" s="16">
        <f t="shared" ref="D131:D194" si="9">INDEX($G$2:$J$29,MATCH(A131,$F$2:$F$29,0),MATCH(VLOOKUP(B131&amp;"-"&amp;C131,$N$19:$O$42,2,0),$G$1:$J$1,0))</f>
        <v>0.46</v>
      </c>
    </row>
    <row r="132" spans="1:4">
      <c r="A132">
        <v>2013</v>
      </c>
      <c r="B132">
        <v>11</v>
      </c>
      <c r="C132">
        <v>0</v>
      </c>
      <c r="D132" s="16">
        <f t="shared" si="9"/>
        <v>0.46</v>
      </c>
    </row>
    <row r="133" spans="1:4">
      <c r="A133">
        <v>2013</v>
      </c>
      <c r="B133">
        <v>12</v>
      </c>
      <c r="C133">
        <v>0</v>
      </c>
      <c r="D133" s="16">
        <f t="shared" si="9"/>
        <v>0.46</v>
      </c>
    </row>
    <row r="134" spans="1:4">
      <c r="A134">
        <v>2014</v>
      </c>
      <c r="B134">
        <v>1</v>
      </c>
      <c r="C134">
        <v>0</v>
      </c>
      <c r="D134" s="16">
        <f t="shared" si="9"/>
        <v>0.53</v>
      </c>
    </row>
    <row r="135" spans="1:4">
      <c r="A135">
        <v>2014</v>
      </c>
      <c r="B135">
        <v>2</v>
      </c>
      <c r="C135">
        <v>0</v>
      </c>
      <c r="D135" s="16">
        <f t="shared" si="9"/>
        <v>0.53</v>
      </c>
    </row>
    <row r="136" spans="1:4">
      <c r="A136">
        <v>2014</v>
      </c>
      <c r="B136">
        <v>3</v>
      </c>
      <c r="C136">
        <v>0</v>
      </c>
      <c r="D136" s="16">
        <f t="shared" si="9"/>
        <v>0.53</v>
      </c>
    </row>
    <row r="137" spans="1:4">
      <c r="A137">
        <v>2014</v>
      </c>
      <c r="B137">
        <v>4</v>
      </c>
      <c r="C137">
        <v>0</v>
      </c>
      <c r="D137" s="16">
        <f t="shared" si="9"/>
        <v>0.57546666666666668</v>
      </c>
    </row>
    <row r="138" spans="1:4">
      <c r="A138">
        <v>2014</v>
      </c>
      <c r="B138">
        <v>5</v>
      </c>
      <c r="C138">
        <v>0</v>
      </c>
      <c r="D138" s="16">
        <f t="shared" si="9"/>
        <v>0.57546666666666668</v>
      </c>
    </row>
    <row r="139" spans="1:4">
      <c r="A139">
        <v>2014</v>
      </c>
      <c r="B139">
        <v>6</v>
      </c>
      <c r="C139">
        <v>0</v>
      </c>
      <c r="D139" s="16">
        <f t="shared" si="9"/>
        <v>0.57546666666666668</v>
      </c>
    </row>
    <row r="140" spans="1:4">
      <c r="A140">
        <v>2014</v>
      </c>
      <c r="B140">
        <v>7</v>
      </c>
      <c r="C140">
        <v>0</v>
      </c>
      <c r="D140" s="16">
        <f t="shared" si="9"/>
        <v>0.57546666666666668</v>
      </c>
    </row>
    <row r="141" spans="1:4">
      <c r="A141">
        <v>2014</v>
      </c>
      <c r="B141">
        <v>8</v>
      </c>
      <c r="C141">
        <v>0</v>
      </c>
      <c r="D141" s="16">
        <f t="shared" si="9"/>
        <v>0.57546666666666668</v>
      </c>
    </row>
    <row r="142" spans="1:4">
      <c r="A142">
        <v>2014</v>
      </c>
      <c r="B142">
        <v>9</v>
      </c>
      <c r="C142">
        <v>0</v>
      </c>
      <c r="D142" s="16">
        <f t="shared" si="9"/>
        <v>0.52</v>
      </c>
    </row>
    <row r="143" spans="1:4">
      <c r="A143">
        <v>2014</v>
      </c>
      <c r="B143">
        <v>10</v>
      </c>
      <c r="C143">
        <v>0</v>
      </c>
      <c r="D143" s="16">
        <f t="shared" si="9"/>
        <v>0.52</v>
      </c>
    </row>
    <row r="144" spans="1:4">
      <c r="A144">
        <v>2014</v>
      </c>
      <c r="B144">
        <v>11</v>
      </c>
      <c r="C144">
        <v>0</v>
      </c>
      <c r="D144" s="16">
        <f t="shared" si="9"/>
        <v>0.52</v>
      </c>
    </row>
    <row r="145" spans="1:4">
      <c r="A145">
        <v>2014</v>
      </c>
      <c r="B145">
        <v>12</v>
      </c>
      <c r="C145">
        <v>0</v>
      </c>
      <c r="D145" s="16">
        <f t="shared" si="9"/>
        <v>0.52</v>
      </c>
    </row>
    <row r="146" spans="1:4">
      <c r="A146">
        <v>2015</v>
      </c>
      <c r="B146">
        <v>1</v>
      </c>
      <c r="C146">
        <v>0</v>
      </c>
      <c r="D146" s="16">
        <f t="shared" si="9"/>
        <v>0.62</v>
      </c>
    </row>
    <row r="147" spans="1:4">
      <c r="A147">
        <v>2015</v>
      </c>
      <c r="B147">
        <v>2</v>
      </c>
      <c r="C147">
        <v>0</v>
      </c>
      <c r="D147" s="16">
        <f t="shared" si="9"/>
        <v>0.62</v>
      </c>
    </row>
    <row r="148" spans="1:4">
      <c r="A148">
        <v>2015</v>
      </c>
      <c r="B148">
        <v>3</v>
      </c>
      <c r="C148">
        <v>0</v>
      </c>
      <c r="D148" s="16">
        <f t="shared" si="9"/>
        <v>0.62</v>
      </c>
    </row>
    <row r="149" spans="1:4">
      <c r="A149">
        <v>2015</v>
      </c>
      <c r="B149">
        <v>4</v>
      </c>
      <c r="C149">
        <v>0</v>
      </c>
      <c r="D149" s="16">
        <f t="shared" si="9"/>
        <v>0.6750666666666667</v>
      </c>
    </row>
    <row r="150" spans="1:4">
      <c r="A150">
        <v>2015</v>
      </c>
      <c r="B150">
        <v>5</v>
      </c>
      <c r="C150">
        <v>0</v>
      </c>
      <c r="D150" s="16">
        <f t="shared" si="9"/>
        <v>0.6750666666666667</v>
      </c>
    </row>
    <row r="151" spans="1:4">
      <c r="A151">
        <v>2015</v>
      </c>
      <c r="B151">
        <v>6</v>
      </c>
      <c r="C151">
        <v>0</v>
      </c>
      <c r="D151" s="16">
        <f t="shared" si="9"/>
        <v>0.6750666666666667</v>
      </c>
    </row>
    <row r="152" spans="1:4">
      <c r="A152">
        <v>2015</v>
      </c>
      <c r="B152">
        <v>7</v>
      </c>
      <c r="C152">
        <v>0</v>
      </c>
      <c r="D152" s="16">
        <f t="shared" si="9"/>
        <v>0.6750666666666667</v>
      </c>
    </row>
    <row r="153" spans="1:4">
      <c r="A153">
        <v>2015</v>
      </c>
      <c r="B153">
        <v>8</v>
      </c>
      <c r="C153">
        <v>0</v>
      </c>
      <c r="D153" s="16">
        <f t="shared" si="9"/>
        <v>0.6750666666666667</v>
      </c>
    </row>
    <row r="154" spans="1:4">
      <c r="A154">
        <v>2015</v>
      </c>
      <c r="B154">
        <v>9</v>
      </c>
      <c r="C154">
        <v>0</v>
      </c>
      <c r="D154" s="16">
        <f t="shared" si="9"/>
        <v>0.61</v>
      </c>
    </row>
    <row r="155" spans="1:4">
      <c r="A155">
        <v>2015</v>
      </c>
      <c r="B155">
        <v>10</v>
      </c>
      <c r="C155">
        <v>0</v>
      </c>
      <c r="D155" s="16">
        <f t="shared" si="9"/>
        <v>0.61</v>
      </c>
    </row>
    <row r="156" spans="1:4">
      <c r="A156">
        <v>2015</v>
      </c>
      <c r="B156">
        <v>11</v>
      </c>
      <c r="C156">
        <v>0</v>
      </c>
      <c r="D156" s="16">
        <f t="shared" si="9"/>
        <v>0.61</v>
      </c>
    </row>
    <row r="157" spans="1:4">
      <c r="A157">
        <v>2015</v>
      </c>
      <c r="B157">
        <v>12</v>
      </c>
      <c r="C157">
        <v>0</v>
      </c>
      <c r="D157" s="16">
        <f t="shared" si="9"/>
        <v>0.61</v>
      </c>
    </row>
    <row r="158" spans="1:4">
      <c r="A158">
        <v>2016</v>
      </c>
      <c r="B158">
        <v>1</v>
      </c>
      <c r="C158">
        <v>0</v>
      </c>
      <c r="D158" s="16">
        <f t="shared" si="9"/>
        <v>0.72</v>
      </c>
    </row>
    <row r="159" spans="1:4">
      <c r="A159">
        <v>2016</v>
      </c>
      <c r="B159">
        <v>2</v>
      </c>
      <c r="C159">
        <v>0</v>
      </c>
      <c r="D159" s="16">
        <f t="shared" si="9"/>
        <v>0.72</v>
      </c>
    </row>
    <row r="160" spans="1:4">
      <c r="A160">
        <v>2016</v>
      </c>
      <c r="B160">
        <v>3</v>
      </c>
      <c r="C160">
        <v>0</v>
      </c>
      <c r="D160" s="16">
        <f t="shared" si="9"/>
        <v>0.72</v>
      </c>
    </row>
    <row r="161" spans="1:4">
      <c r="A161">
        <v>2016</v>
      </c>
      <c r="B161">
        <v>4</v>
      </c>
      <c r="C161">
        <v>0</v>
      </c>
      <c r="D161" s="16">
        <f t="shared" si="9"/>
        <v>0.76359999999999995</v>
      </c>
    </row>
    <row r="162" spans="1:4">
      <c r="A162">
        <v>2016</v>
      </c>
      <c r="B162">
        <v>5</v>
      </c>
      <c r="C162">
        <v>0</v>
      </c>
      <c r="D162" s="16">
        <f t="shared" si="9"/>
        <v>0.76359999999999995</v>
      </c>
    </row>
    <row r="163" spans="1:4">
      <c r="A163">
        <v>2016</v>
      </c>
      <c r="B163">
        <v>6</v>
      </c>
      <c r="C163">
        <v>0</v>
      </c>
      <c r="D163" s="16">
        <f t="shared" si="9"/>
        <v>0.76359999999999995</v>
      </c>
    </row>
    <row r="164" spans="1:4">
      <c r="A164">
        <v>2016</v>
      </c>
      <c r="B164">
        <v>7</v>
      </c>
      <c r="C164">
        <v>0</v>
      </c>
      <c r="D164" s="16">
        <f t="shared" si="9"/>
        <v>0.76359999999999995</v>
      </c>
    </row>
    <row r="165" spans="1:4">
      <c r="A165">
        <v>2016</v>
      </c>
      <c r="B165">
        <v>8</v>
      </c>
      <c r="C165">
        <v>0</v>
      </c>
      <c r="D165" s="16">
        <f t="shared" si="9"/>
        <v>0.76359999999999995</v>
      </c>
    </row>
    <row r="166" spans="1:4">
      <c r="A166">
        <v>2016</v>
      </c>
      <c r="B166">
        <v>9</v>
      </c>
      <c r="C166">
        <v>0</v>
      </c>
      <c r="D166" s="16">
        <f t="shared" si="9"/>
        <v>0.69</v>
      </c>
    </row>
    <row r="167" spans="1:4">
      <c r="A167">
        <v>2016</v>
      </c>
      <c r="B167">
        <v>10</v>
      </c>
      <c r="C167">
        <v>0</v>
      </c>
      <c r="D167" s="16">
        <f t="shared" si="9"/>
        <v>0.69</v>
      </c>
    </row>
    <row r="168" spans="1:4">
      <c r="A168">
        <v>2016</v>
      </c>
      <c r="B168">
        <v>11</v>
      </c>
      <c r="C168">
        <v>0</v>
      </c>
      <c r="D168" s="16">
        <f t="shared" si="9"/>
        <v>0.69</v>
      </c>
    </row>
    <row r="169" spans="1:4">
      <c r="A169">
        <v>2016</v>
      </c>
      <c r="B169">
        <v>12</v>
      </c>
      <c r="C169">
        <v>0</v>
      </c>
      <c r="D169" s="16">
        <f t="shared" si="9"/>
        <v>0.69</v>
      </c>
    </row>
    <row r="170" spans="1:4">
      <c r="A170">
        <f t="shared" ref="A170:A181" si="10">A494+1</f>
        <v>2017</v>
      </c>
      <c r="B170">
        <v>1</v>
      </c>
      <c r="C170">
        <v>0</v>
      </c>
      <c r="D170" s="16">
        <f t="shared" si="9"/>
        <v>0.82</v>
      </c>
    </row>
    <row r="171" spans="1:4">
      <c r="A171">
        <f t="shared" si="10"/>
        <v>2017</v>
      </c>
      <c r="B171">
        <v>2</v>
      </c>
      <c r="C171">
        <v>0</v>
      </c>
      <c r="D171" s="16">
        <f t="shared" si="9"/>
        <v>0.82</v>
      </c>
    </row>
    <row r="172" spans="1:4">
      <c r="A172">
        <f t="shared" si="10"/>
        <v>2017</v>
      </c>
      <c r="B172">
        <v>3</v>
      </c>
      <c r="C172">
        <v>0</v>
      </c>
      <c r="D172" s="16">
        <f t="shared" si="9"/>
        <v>0.82</v>
      </c>
    </row>
    <row r="173" spans="1:4">
      <c r="A173">
        <f t="shared" si="10"/>
        <v>2017</v>
      </c>
      <c r="B173">
        <v>4</v>
      </c>
      <c r="C173">
        <v>0</v>
      </c>
      <c r="D173" s="16">
        <f t="shared" si="9"/>
        <v>0.83000000000000007</v>
      </c>
    </row>
    <row r="174" spans="1:4">
      <c r="A174">
        <f t="shared" si="10"/>
        <v>2017</v>
      </c>
      <c r="B174">
        <v>5</v>
      </c>
      <c r="C174">
        <v>0</v>
      </c>
      <c r="D174" s="16">
        <f t="shared" si="9"/>
        <v>0.83000000000000007</v>
      </c>
    </row>
    <row r="175" spans="1:4">
      <c r="A175">
        <f t="shared" si="10"/>
        <v>2017</v>
      </c>
      <c r="B175">
        <v>6</v>
      </c>
      <c r="C175">
        <v>0</v>
      </c>
      <c r="D175" s="16">
        <f t="shared" si="9"/>
        <v>0.83000000000000007</v>
      </c>
    </row>
    <row r="176" spans="1:4">
      <c r="A176">
        <f t="shared" si="10"/>
        <v>2017</v>
      </c>
      <c r="B176">
        <v>7</v>
      </c>
      <c r="C176">
        <v>0</v>
      </c>
      <c r="D176" s="16">
        <f t="shared" si="9"/>
        <v>0.83000000000000007</v>
      </c>
    </row>
    <row r="177" spans="1:4">
      <c r="A177">
        <f t="shared" si="10"/>
        <v>2017</v>
      </c>
      <c r="B177">
        <v>8</v>
      </c>
      <c r="C177">
        <v>0</v>
      </c>
      <c r="D177" s="16">
        <f t="shared" si="9"/>
        <v>0.83000000000000007</v>
      </c>
    </row>
    <row r="178" spans="1:4">
      <c r="A178">
        <f t="shared" si="10"/>
        <v>2017</v>
      </c>
      <c r="B178">
        <v>9</v>
      </c>
      <c r="C178">
        <v>0</v>
      </c>
      <c r="D178" s="16">
        <f t="shared" si="9"/>
        <v>0.75</v>
      </c>
    </row>
    <row r="179" spans="1:4">
      <c r="A179">
        <f t="shared" si="10"/>
        <v>2017</v>
      </c>
      <c r="B179">
        <v>10</v>
      </c>
      <c r="C179">
        <v>0</v>
      </c>
      <c r="D179" s="16">
        <f t="shared" si="9"/>
        <v>0.75</v>
      </c>
    </row>
    <row r="180" spans="1:4">
      <c r="A180">
        <f t="shared" si="10"/>
        <v>2017</v>
      </c>
      <c r="B180">
        <v>11</v>
      </c>
      <c r="C180">
        <v>0</v>
      </c>
      <c r="D180" s="16">
        <f t="shared" si="9"/>
        <v>0.75</v>
      </c>
    </row>
    <row r="181" spans="1:4">
      <c r="A181">
        <f t="shared" si="10"/>
        <v>2017</v>
      </c>
      <c r="B181">
        <v>12</v>
      </c>
      <c r="C181">
        <v>0</v>
      </c>
      <c r="D181" s="16">
        <f t="shared" si="9"/>
        <v>0.75</v>
      </c>
    </row>
    <row r="182" spans="1:4">
      <c r="A182">
        <f t="shared" ref="A182:A245" si="11">A170+1</f>
        <v>2018</v>
      </c>
      <c r="B182">
        <v>1</v>
      </c>
      <c r="C182">
        <v>0</v>
      </c>
      <c r="D182" s="16">
        <f t="shared" si="9"/>
        <v>0.82</v>
      </c>
    </row>
    <row r="183" spans="1:4">
      <c r="A183">
        <f t="shared" si="11"/>
        <v>2018</v>
      </c>
      <c r="B183">
        <v>2</v>
      </c>
      <c r="C183">
        <v>0</v>
      </c>
      <c r="D183" s="16">
        <f t="shared" si="9"/>
        <v>0.82</v>
      </c>
    </row>
    <row r="184" spans="1:4">
      <c r="A184">
        <f t="shared" si="11"/>
        <v>2018</v>
      </c>
      <c r="B184">
        <v>3</v>
      </c>
      <c r="C184">
        <v>0</v>
      </c>
      <c r="D184" s="16">
        <f t="shared" si="9"/>
        <v>0.82</v>
      </c>
    </row>
    <row r="185" spans="1:4">
      <c r="A185">
        <f t="shared" si="11"/>
        <v>2018</v>
      </c>
      <c r="B185">
        <v>4</v>
      </c>
      <c r="C185">
        <v>0</v>
      </c>
      <c r="D185" s="16">
        <f t="shared" si="9"/>
        <v>0.83000000000000007</v>
      </c>
    </row>
    <row r="186" spans="1:4">
      <c r="A186">
        <f t="shared" si="11"/>
        <v>2018</v>
      </c>
      <c r="B186">
        <v>5</v>
      </c>
      <c r="C186">
        <v>0</v>
      </c>
      <c r="D186" s="16">
        <f t="shared" si="9"/>
        <v>0.83000000000000007</v>
      </c>
    </row>
    <row r="187" spans="1:4">
      <c r="A187">
        <f t="shared" si="11"/>
        <v>2018</v>
      </c>
      <c r="B187">
        <v>6</v>
      </c>
      <c r="C187">
        <v>0</v>
      </c>
      <c r="D187" s="16">
        <f t="shared" si="9"/>
        <v>0.83000000000000007</v>
      </c>
    </row>
    <row r="188" spans="1:4">
      <c r="A188">
        <f t="shared" si="11"/>
        <v>2018</v>
      </c>
      <c r="B188">
        <v>7</v>
      </c>
      <c r="C188">
        <v>0</v>
      </c>
      <c r="D188" s="16">
        <f t="shared" si="9"/>
        <v>0.83000000000000007</v>
      </c>
    </row>
    <row r="189" spans="1:4">
      <c r="A189">
        <f t="shared" si="11"/>
        <v>2018</v>
      </c>
      <c r="B189">
        <v>8</v>
      </c>
      <c r="C189">
        <v>0</v>
      </c>
      <c r="D189" s="16">
        <f t="shared" si="9"/>
        <v>0.83000000000000007</v>
      </c>
    </row>
    <row r="190" spans="1:4">
      <c r="A190">
        <f t="shared" si="11"/>
        <v>2018</v>
      </c>
      <c r="B190">
        <v>9</v>
      </c>
      <c r="C190">
        <v>0</v>
      </c>
      <c r="D190" s="16">
        <f t="shared" si="9"/>
        <v>0.75</v>
      </c>
    </row>
    <row r="191" spans="1:4">
      <c r="A191">
        <f t="shared" si="11"/>
        <v>2018</v>
      </c>
      <c r="B191">
        <v>10</v>
      </c>
      <c r="C191">
        <v>0</v>
      </c>
      <c r="D191" s="16">
        <f t="shared" si="9"/>
        <v>0.75</v>
      </c>
    </row>
    <row r="192" spans="1:4">
      <c r="A192">
        <f t="shared" si="11"/>
        <v>2018</v>
      </c>
      <c r="B192">
        <v>11</v>
      </c>
      <c r="C192">
        <v>0</v>
      </c>
      <c r="D192" s="16">
        <f t="shared" si="9"/>
        <v>0.75</v>
      </c>
    </row>
    <row r="193" spans="1:4">
      <c r="A193">
        <f t="shared" si="11"/>
        <v>2018</v>
      </c>
      <c r="B193">
        <v>12</v>
      </c>
      <c r="C193">
        <v>0</v>
      </c>
      <c r="D193" s="16">
        <f t="shared" si="9"/>
        <v>0.75</v>
      </c>
    </row>
    <row r="194" spans="1:4">
      <c r="A194">
        <f t="shared" si="11"/>
        <v>2019</v>
      </c>
      <c r="B194">
        <v>1</v>
      </c>
      <c r="C194">
        <v>0</v>
      </c>
      <c r="D194" s="16">
        <f t="shared" si="9"/>
        <v>0.82</v>
      </c>
    </row>
    <row r="195" spans="1:4">
      <c r="A195">
        <f t="shared" si="11"/>
        <v>2019</v>
      </c>
      <c r="B195">
        <v>2</v>
      </c>
      <c r="C195">
        <v>0</v>
      </c>
      <c r="D195" s="16">
        <f t="shared" ref="D195:D258" si="12">INDEX($G$2:$J$29,MATCH(A195,$F$2:$F$29,0),MATCH(VLOOKUP(B195&amp;"-"&amp;C195,$N$19:$O$42,2,0),$G$1:$J$1,0))</f>
        <v>0.82</v>
      </c>
    </row>
    <row r="196" spans="1:4">
      <c r="A196">
        <f t="shared" si="11"/>
        <v>2019</v>
      </c>
      <c r="B196">
        <v>3</v>
      </c>
      <c r="C196">
        <v>0</v>
      </c>
      <c r="D196" s="16">
        <f t="shared" si="12"/>
        <v>0.82</v>
      </c>
    </row>
    <row r="197" spans="1:4">
      <c r="A197">
        <f t="shared" si="11"/>
        <v>2019</v>
      </c>
      <c r="B197">
        <v>4</v>
      </c>
      <c r="C197">
        <v>0</v>
      </c>
      <c r="D197" s="16">
        <f t="shared" si="12"/>
        <v>0.83000000000000007</v>
      </c>
    </row>
    <row r="198" spans="1:4">
      <c r="A198">
        <f t="shared" si="11"/>
        <v>2019</v>
      </c>
      <c r="B198">
        <v>5</v>
      </c>
      <c r="C198">
        <v>0</v>
      </c>
      <c r="D198" s="16">
        <f t="shared" si="12"/>
        <v>0.83000000000000007</v>
      </c>
    </row>
    <row r="199" spans="1:4">
      <c r="A199">
        <f t="shared" si="11"/>
        <v>2019</v>
      </c>
      <c r="B199">
        <v>6</v>
      </c>
      <c r="C199">
        <v>0</v>
      </c>
      <c r="D199" s="16">
        <f t="shared" si="12"/>
        <v>0.83000000000000007</v>
      </c>
    </row>
    <row r="200" spans="1:4">
      <c r="A200">
        <f t="shared" si="11"/>
        <v>2019</v>
      </c>
      <c r="B200">
        <v>7</v>
      </c>
      <c r="C200">
        <v>0</v>
      </c>
      <c r="D200" s="16">
        <f t="shared" si="12"/>
        <v>0.83000000000000007</v>
      </c>
    </row>
    <row r="201" spans="1:4">
      <c r="A201">
        <f t="shared" si="11"/>
        <v>2019</v>
      </c>
      <c r="B201">
        <v>8</v>
      </c>
      <c r="C201">
        <v>0</v>
      </c>
      <c r="D201" s="16">
        <f t="shared" si="12"/>
        <v>0.83000000000000007</v>
      </c>
    </row>
    <row r="202" spans="1:4">
      <c r="A202">
        <f t="shared" si="11"/>
        <v>2019</v>
      </c>
      <c r="B202">
        <v>9</v>
      </c>
      <c r="C202">
        <v>0</v>
      </c>
      <c r="D202" s="16">
        <f t="shared" si="12"/>
        <v>0.75</v>
      </c>
    </row>
    <row r="203" spans="1:4">
      <c r="A203">
        <f t="shared" si="11"/>
        <v>2019</v>
      </c>
      <c r="B203">
        <v>10</v>
      </c>
      <c r="C203">
        <v>0</v>
      </c>
      <c r="D203" s="16">
        <f t="shared" si="12"/>
        <v>0.75</v>
      </c>
    </row>
    <row r="204" spans="1:4">
      <c r="A204">
        <f t="shared" si="11"/>
        <v>2019</v>
      </c>
      <c r="B204">
        <v>11</v>
      </c>
      <c r="C204">
        <v>0</v>
      </c>
      <c r="D204" s="16">
        <f t="shared" si="12"/>
        <v>0.75</v>
      </c>
    </row>
    <row r="205" spans="1:4">
      <c r="A205">
        <f t="shared" si="11"/>
        <v>2019</v>
      </c>
      <c r="B205">
        <v>12</v>
      </c>
      <c r="C205">
        <v>0</v>
      </c>
      <c r="D205" s="16">
        <f t="shared" si="12"/>
        <v>0.75</v>
      </c>
    </row>
    <row r="206" spans="1:4">
      <c r="A206">
        <f t="shared" si="11"/>
        <v>2020</v>
      </c>
      <c r="B206">
        <v>1</v>
      </c>
      <c r="C206">
        <v>0</v>
      </c>
      <c r="D206" s="16">
        <f t="shared" si="12"/>
        <v>0.82</v>
      </c>
    </row>
    <row r="207" spans="1:4">
      <c r="A207">
        <f t="shared" si="11"/>
        <v>2020</v>
      </c>
      <c r="B207">
        <v>2</v>
      </c>
      <c r="C207">
        <v>0</v>
      </c>
      <c r="D207" s="16">
        <f t="shared" si="12"/>
        <v>0.82</v>
      </c>
    </row>
    <row r="208" spans="1:4">
      <c r="A208">
        <f t="shared" si="11"/>
        <v>2020</v>
      </c>
      <c r="B208">
        <v>3</v>
      </c>
      <c r="C208">
        <v>0</v>
      </c>
      <c r="D208" s="16">
        <f t="shared" si="12"/>
        <v>0.82</v>
      </c>
    </row>
    <row r="209" spans="1:4">
      <c r="A209">
        <f t="shared" si="11"/>
        <v>2020</v>
      </c>
      <c r="B209">
        <v>4</v>
      </c>
      <c r="C209">
        <v>0</v>
      </c>
      <c r="D209" s="16">
        <f t="shared" si="12"/>
        <v>0.83000000000000007</v>
      </c>
    </row>
    <row r="210" spans="1:4">
      <c r="A210">
        <f t="shared" si="11"/>
        <v>2020</v>
      </c>
      <c r="B210">
        <v>5</v>
      </c>
      <c r="C210">
        <v>0</v>
      </c>
      <c r="D210" s="16">
        <f t="shared" si="12"/>
        <v>0.83000000000000007</v>
      </c>
    </row>
    <row r="211" spans="1:4">
      <c r="A211">
        <f t="shared" si="11"/>
        <v>2020</v>
      </c>
      <c r="B211">
        <v>6</v>
      </c>
      <c r="C211">
        <v>0</v>
      </c>
      <c r="D211" s="16">
        <f t="shared" si="12"/>
        <v>0.83000000000000007</v>
      </c>
    </row>
    <row r="212" spans="1:4">
      <c r="A212">
        <f t="shared" si="11"/>
        <v>2020</v>
      </c>
      <c r="B212">
        <v>7</v>
      </c>
      <c r="C212">
        <v>0</v>
      </c>
      <c r="D212" s="16">
        <f t="shared" si="12"/>
        <v>0.83000000000000007</v>
      </c>
    </row>
    <row r="213" spans="1:4">
      <c r="A213">
        <f t="shared" si="11"/>
        <v>2020</v>
      </c>
      <c r="B213">
        <v>8</v>
      </c>
      <c r="C213">
        <v>0</v>
      </c>
      <c r="D213" s="16">
        <f t="shared" si="12"/>
        <v>0.83000000000000007</v>
      </c>
    </row>
    <row r="214" spans="1:4">
      <c r="A214">
        <f t="shared" si="11"/>
        <v>2020</v>
      </c>
      <c r="B214">
        <v>9</v>
      </c>
      <c r="C214">
        <v>0</v>
      </c>
      <c r="D214" s="16">
        <f t="shared" si="12"/>
        <v>0.75</v>
      </c>
    </row>
    <row r="215" spans="1:4">
      <c r="A215">
        <f t="shared" si="11"/>
        <v>2020</v>
      </c>
      <c r="B215">
        <v>10</v>
      </c>
      <c r="C215">
        <v>0</v>
      </c>
      <c r="D215" s="16">
        <f t="shared" si="12"/>
        <v>0.75</v>
      </c>
    </row>
    <row r="216" spans="1:4">
      <c r="A216">
        <f t="shared" si="11"/>
        <v>2020</v>
      </c>
      <c r="B216">
        <v>11</v>
      </c>
      <c r="C216">
        <v>0</v>
      </c>
      <c r="D216" s="16">
        <f t="shared" si="12"/>
        <v>0.75</v>
      </c>
    </row>
    <row r="217" spans="1:4">
      <c r="A217">
        <f t="shared" si="11"/>
        <v>2020</v>
      </c>
      <c r="B217">
        <v>12</v>
      </c>
      <c r="C217">
        <v>0</v>
      </c>
      <c r="D217" s="16">
        <f t="shared" si="12"/>
        <v>0.75</v>
      </c>
    </row>
    <row r="218" spans="1:4">
      <c r="A218">
        <f t="shared" si="11"/>
        <v>2021</v>
      </c>
      <c r="B218">
        <v>1</v>
      </c>
      <c r="C218">
        <v>0</v>
      </c>
      <c r="D218" s="16">
        <f t="shared" si="12"/>
        <v>0.82</v>
      </c>
    </row>
    <row r="219" spans="1:4">
      <c r="A219">
        <f t="shared" si="11"/>
        <v>2021</v>
      </c>
      <c r="B219">
        <v>2</v>
      </c>
      <c r="C219">
        <v>0</v>
      </c>
      <c r="D219" s="16">
        <f t="shared" si="12"/>
        <v>0.82</v>
      </c>
    </row>
    <row r="220" spans="1:4">
      <c r="A220">
        <f t="shared" si="11"/>
        <v>2021</v>
      </c>
      <c r="B220">
        <v>3</v>
      </c>
      <c r="C220">
        <v>0</v>
      </c>
      <c r="D220" s="16">
        <f t="shared" si="12"/>
        <v>0.82</v>
      </c>
    </row>
    <row r="221" spans="1:4">
      <c r="A221">
        <f t="shared" si="11"/>
        <v>2021</v>
      </c>
      <c r="B221">
        <v>4</v>
      </c>
      <c r="C221">
        <v>0</v>
      </c>
      <c r="D221" s="16">
        <f t="shared" si="12"/>
        <v>0.83000000000000007</v>
      </c>
    </row>
    <row r="222" spans="1:4">
      <c r="A222">
        <f t="shared" si="11"/>
        <v>2021</v>
      </c>
      <c r="B222">
        <v>5</v>
      </c>
      <c r="C222">
        <v>0</v>
      </c>
      <c r="D222" s="16">
        <f t="shared" si="12"/>
        <v>0.83000000000000007</v>
      </c>
    </row>
    <row r="223" spans="1:4">
      <c r="A223">
        <f t="shared" si="11"/>
        <v>2021</v>
      </c>
      <c r="B223">
        <v>6</v>
      </c>
      <c r="C223">
        <v>0</v>
      </c>
      <c r="D223" s="16">
        <f t="shared" si="12"/>
        <v>0.83000000000000007</v>
      </c>
    </row>
    <row r="224" spans="1:4">
      <c r="A224">
        <f t="shared" si="11"/>
        <v>2021</v>
      </c>
      <c r="B224">
        <v>7</v>
      </c>
      <c r="C224">
        <v>0</v>
      </c>
      <c r="D224" s="16">
        <f t="shared" si="12"/>
        <v>0.83000000000000007</v>
      </c>
    </row>
    <row r="225" spans="1:4">
      <c r="A225">
        <f t="shared" si="11"/>
        <v>2021</v>
      </c>
      <c r="B225">
        <v>8</v>
      </c>
      <c r="C225">
        <v>0</v>
      </c>
      <c r="D225" s="16">
        <f t="shared" si="12"/>
        <v>0.83000000000000007</v>
      </c>
    </row>
    <row r="226" spans="1:4">
      <c r="A226">
        <f t="shared" si="11"/>
        <v>2021</v>
      </c>
      <c r="B226">
        <v>9</v>
      </c>
      <c r="C226">
        <v>0</v>
      </c>
      <c r="D226" s="16">
        <f t="shared" si="12"/>
        <v>0.75</v>
      </c>
    </row>
    <row r="227" spans="1:4">
      <c r="A227">
        <f t="shared" si="11"/>
        <v>2021</v>
      </c>
      <c r="B227">
        <v>10</v>
      </c>
      <c r="C227">
        <v>0</v>
      </c>
      <c r="D227" s="16">
        <f t="shared" si="12"/>
        <v>0.75</v>
      </c>
    </row>
    <row r="228" spans="1:4">
      <c r="A228">
        <f t="shared" si="11"/>
        <v>2021</v>
      </c>
      <c r="B228">
        <v>11</v>
      </c>
      <c r="C228">
        <v>0</v>
      </c>
      <c r="D228" s="16">
        <f t="shared" si="12"/>
        <v>0.75</v>
      </c>
    </row>
    <row r="229" spans="1:4">
      <c r="A229">
        <f t="shared" si="11"/>
        <v>2021</v>
      </c>
      <c r="B229">
        <v>12</v>
      </c>
      <c r="C229">
        <v>0</v>
      </c>
      <c r="D229" s="16">
        <f t="shared" si="12"/>
        <v>0.75</v>
      </c>
    </row>
    <row r="230" spans="1:4">
      <c r="A230">
        <f t="shared" si="11"/>
        <v>2022</v>
      </c>
      <c r="B230">
        <v>1</v>
      </c>
      <c r="C230">
        <v>0</v>
      </c>
      <c r="D230" s="16">
        <f t="shared" si="12"/>
        <v>0.82</v>
      </c>
    </row>
    <row r="231" spans="1:4">
      <c r="A231">
        <f t="shared" si="11"/>
        <v>2022</v>
      </c>
      <c r="B231">
        <v>2</v>
      </c>
      <c r="C231">
        <v>0</v>
      </c>
      <c r="D231" s="16">
        <f t="shared" si="12"/>
        <v>0.82</v>
      </c>
    </row>
    <row r="232" spans="1:4">
      <c r="A232">
        <f t="shared" si="11"/>
        <v>2022</v>
      </c>
      <c r="B232">
        <v>3</v>
      </c>
      <c r="C232">
        <v>0</v>
      </c>
      <c r="D232" s="16">
        <f t="shared" si="12"/>
        <v>0.82</v>
      </c>
    </row>
    <row r="233" spans="1:4">
      <c r="A233">
        <f t="shared" si="11"/>
        <v>2022</v>
      </c>
      <c r="B233">
        <v>4</v>
      </c>
      <c r="C233">
        <v>0</v>
      </c>
      <c r="D233" s="16">
        <f t="shared" si="12"/>
        <v>0.83000000000000007</v>
      </c>
    </row>
    <row r="234" spans="1:4">
      <c r="A234">
        <f t="shared" si="11"/>
        <v>2022</v>
      </c>
      <c r="B234">
        <v>5</v>
      </c>
      <c r="C234">
        <v>0</v>
      </c>
      <c r="D234" s="16">
        <f t="shared" si="12"/>
        <v>0.83000000000000007</v>
      </c>
    </row>
    <row r="235" spans="1:4">
      <c r="A235">
        <f t="shared" si="11"/>
        <v>2022</v>
      </c>
      <c r="B235">
        <v>6</v>
      </c>
      <c r="C235">
        <v>0</v>
      </c>
      <c r="D235" s="16">
        <f t="shared" si="12"/>
        <v>0.83000000000000007</v>
      </c>
    </row>
    <row r="236" spans="1:4">
      <c r="A236">
        <f t="shared" si="11"/>
        <v>2022</v>
      </c>
      <c r="B236">
        <v>7</v>
      </c>
      <c r="C236">
        <v>0</v>
      </c>
      <c r="D236" s="16">
        <f t="shared" si="12"/>
        <v>0.83000000000000007</v>
      </c>
    </row>
    <row r="237" spans="1:4">
      <c r="A237">
        <f t="shared" si="11"/>
        <v>2022</v>
      </c>
      <c r="B237">
        <v>8</v>
      </c>
      <c r="C237">
        <v>0</v>
      </c>
      <c r="D237" s="16">
        <f t="shared" si="12"/>
        <v>0.83000000000000007</v>
      </c>
    </row>
    <row r="238" spans="1:4">
      <c r="A238">
        <f t="shared" si="11"/>
        <v>2022</v>
      </c>
      <c r="B238">
        <v>9</v>
      </c>
      <c r="C238">
        <v>0</v>
      </c>
      <c r="D238" s="16">
        <f t="shared" si="12"/>
        <v>0.75</v>
      </c>
    </row>
    <row r="239" spans="1:4">
      <c r="A239">
        <f t="shared" si="11"/>
        <v>2022</v>
      </c>
      <c r="B239">
        <v>10</v>
      </c>
      <c r="C239">
        <v>0</v>
      </c>
      <c r="D239" s="16">
        <f t="shared" si="12"/>
        <v>0.75</v>
      </c>
    </row>
    <row r="240" spans="1:4">
      <c r="A240">
        <f t="shared" si="11"/>
        <v>2022</v>
      </c>
      <c r="B240">
        <v>11</v>
      </c>
      <c r="C240">
        <v>0</v>
      </c>
      <c r="D240" s="16">
        <f t="shared" si="12"/>
        <v>0.75</v>
      </c>
    </row>
    <row r="241" spans="1:4">
      <c r="A241">
        <f t="shared" si="11"/>
        <v>2022</v>
      </c>
      <c r="B241">
        <v>12</v>
      </c>
      <c r="C241">
        <v>0</v>
      </c>
      <c r="D241" s="16">
        <f t="shared" si="12"/>
        <v>0.75</v>
      </c>
    </row>
    <row r="242" spans="1:4">
      <c r="A242">
        <f t="shared" si="11"/>
        <v>2023</v>
      </c>
      <c r="B242">
        <v>1</v>
      </c>
      <c r="C242">
        <v>0</v>
      </c>
      <c r="D242" s="16">
        <f t="shared" si="12"/>
        <v>0.82</v>
      </c>
    </row>
    <row r="243" spans="1:4">
      <c r="A243">
        <f t="shared" si="11"/>
        <v>2023</v>
      </c>
      <c r="B243">
        <v>2</v>
      </c>
      <c r="C243">
        <v>0</v>
      </c>
      <c r="D243" s="16">
        <f t="shared" si="12"/>
        <v>0.82</v>
      </c>
    </row>
    <row r="244" spans="1:4">
      <c r="A244">
        <f t="shared" si="11"/>
        <v>2023</v>
      </c>
      <c r="B244">
        <v>3</v>
      </c>
      <c r="C244">
        <v>0</v>
      </c>
      <c r="D244" s="16">
        <f t="shared" si="12"/>
        <v>0.82</v>
      </c>
    </row>
    <row r="245" spans="1:4">
      <c r="A245">
        <f t="shared" si="11"/>
        <v>2023</v>
      </c>
      <c r="B245">
        <v>4</v>
      </c>
      <c r="C245">
        <v>0</v>
      </c>
      <c r="D245" s="16">
        <f t="shared" si="12"/>
        <v>0.83000000000000007</v>
      </c>
    </row>
    <row r="246" spans="1:4">
      <c r="A246">
        <f t="shared" ref="A246:A309" si="13">A234+1</f>
        <v>2023</v>
      </c>
      <c r="B246">
        <v>5</v>
      </c>
      <c r="C246">
        <v>0</v>
      </c>
      <c r="D246" s="16">
        <f t="shared" si="12"/>
        <v>0.83000000000000007</v>
      </c>
    </row>
    <row r="247" spans="1:4">
      <c r="A247">
        <f t="shared" si="13"/>
        <v>2023</v>
      </c>
      <c r="B247">
        <v>6</v>
      </c>
      <c r="C247">
        <v>0</v>
      </c>
      <c r="D247" s="16">
        <f t="shared" si="12"/>
        <v>0.83000000000000007</v>
      </c>
    </row>
    <row r="248" spans="1:4">
      <c r="A248">
        <f t="shared" si="13"/>
        <v>2023</v>
      </c>
      <c r="B248">
        <v>7</v>
      </c>
      <c r="C248">
        <v>0</v>
      </c>
      <c r="D248" s="16">
        <f t="shared" si="12"/>
        <v>0.83000000000000007</v>
      </c>
    </row>
    <row r="249" spans="1:4">
      <c r="A249">
        <f t="shared" si="13"/>
        <v>2023</v>
      </c>
      <c r="B249">
        <v>8</v>
      </c>
      <c r="C249">
        <v>0</v>
      </c>
      <c r="D249" s="16">
        <f t="shared" si="12"/>
        <v>0.83000000000000007</v>
      </c>
    </row>
    <row r="250" spans="1:4">
      <c r="A250">
        <f t="shared" si="13"/>
        <v>2023</v>
      </c>
      <c r="B250">
        <v>9</v>
      </c>
      <c r="C250">
        <v>0</v>
      </c>
      <c r="D250" s="16">
        <f t="shared" si="12"/>
        <v>0.75</v>
      </c>
    </row>
    <row r="251" spans="1:4">
      <c r="A251">
        <f t="shared" si="13"/>
        <v>2023</v>
      </c>
      <c r="B251">
        <v>10</v>
      </c>
      <c r="C251">
        <v>0</v>
      </c>
      <c r="D251" s="16">
        <f t="shared" si="12"/>
        <v>0.75</v>
      </c>
    </row>
    <row r="252" spans="1:4">
      <c r="A252">
        <f t="shared" si="13"/>
        <v>2023</v>
      </c>
      <c r="B252">
        <v>11</v>
      </c>
      <c r="C252">
        <v>0</v>
      </c>
      <c r="D252" s="16">
        <f t="shared" si="12"/>
        <v>0.75</v>
      </c>
    </row>
    <row r="253" spans="1:4">
      <c r="A253">
        <f t="shared" si="13"/>
        <v>2023</v>
      </c>
      <c r="B253">
        <v>12</v>
      </c>
      <c r="C253">
        <v>0</v>
      </c>
      <c r="D253" s="16">
        <f t="shared" si="12"/>
        <v>0.75</v>
      </c>
    </row>
    <row r="254" spans="1:4">
      <c r="A254">
        <f t="shared" si="13"/>
        <v>2024</v>
      </c>
      <c r="B254">
        <v>1</v>
      </c>
      <c r="C254">
        <v>0</v>
      </c>
      <c r="D254" s="16">
        <f t="shared" si="12"/>
        <v>0.82</v>
      </c>
    </row>
    <row r="255" spans="1:4">
      <c r="A255">
        <f t="shared" si="13"/>
        <v>2024</v>
      </c>
      <c r="B255">
        <v>2</v>
      </c>
      <c r="C255">
        <v>0</v>
      </c>
      <c r="D255" s="16">
        <f t="shared" si="12"/>
        <v>0.82</v>
      </c>
    </row>
    <row r="256" spans="1:4">
      <c r="A256">
        <f t="shared" si="13"/>
        <v>2024</v>
      </c>
      <c r="B256">
        <v>3</v>
      </c>
      <c r="C256">
        <v>0</v>
      </c>
      <c r="D256" s="16">
        <f t="shared" si="12"/>
        <v>0.82</v>
      </c>
    </row>
    <row r="257" spans="1:4">
      <c r="A257">
        <f t="shared" si="13"/>
        <v>2024</v>
      </c>
      <c r="B257">
        <v>4</v>
      </c>
      <c r="C257">
        <v>0</v>
      </c>
      <c r="D257" s="16">
        <f t="shared" si="12"/>
        <v>0.83000000000000007</v>
      </c>
    </row>
    <row r="258" spans="1:4">
      <c r="A258">
        <f t="shared" si="13"/>
        <v>2024</v>
      </c>
      <c r="B258">
        <v>5</v>
      </c>
      <c r="C258">
        <v>0</v>
      </c>
      <c r="D258" s="16">
        <f t="shared" si="12"/>
        <v>0.83000000000000007</v>
      </c>
    </row>
    <row r="259" spans="1:4">
      <c r="A259">
        <f t="shared" si="13"/>
        <v>2024</v>
      </c>
      <c r="B259">
        <v>6</v>
      </c>
      <c r="C259">
        <v>0</v>
      </c>
      <c r="D259" s="16">
        <f t="shared" ref="D259:D322" si="14">INDEX($G$2:$J$29,MATCH(A259,$F$2:$F$29,0),MATCH(VLOOKUP(B259&amp;"-"&amp;C259,$N$19:$O$42,2,0),$G$1:$J$1,0))</f>
        <v>0.83000000000000007</v>
      </c>
    </row>
    <row r="260" spans="1:4">
      <c r="A260">
        <f t="shared" si="13"/>
        <v>2024</v>
      </c>
      <c r="B260">
        <v>7</v>
      </c>
      <c r="C260">
        <v>0</v>
      </c>
      <c r="D260" s="16">
        <f t="shared" si="14"/>
        <v>0.83000000000000007</v>
      </c>
    </row>
    <row r="261" spans="1:4">
      <c r="A261">
        <f t="shared" si="13"/>
        <v>2024</v>
      </c>
      <c r="B261">
        <v>8</v>
      </c>
      <c r="C261">
        <v>0</v>
      </c>
      <c r="D261" s="16">
        <f t="shared" si="14"/>
        <v>0.83000000000000007</v>
      </c>
    </row>
    <row r="262" spans="1:4">
      <c r="A262">
        <f t="shared" si="13"/>
        <v>2024</v>
      </c>
      <c r="B262">
        <v>9</v>
      </c>
      <c r="C262">
        <v>0</v>
      </c>
      <c r="D262" s="16">
        <f t="shared" si="14"/>
        <v>0.75</v>
      </c>
    </row>
    <row r="263" spans="1:4">
      <c r="A263">
        <f t="shared" si="13"/>
        <v>2024</v>
      </c>
      <c r="B263">
        <v>10</v>
      </c>
      <c r="C263">
        <v>0</v>
      </c>
      <c r="D263" s="16">
        <f t="shared" si="14"/>
        <v>0.75</v>
      </c>
    </row>
    <row r="264" spans="1:4">
      <c r="A264">
        <f t="shared" si="13"/>
        <v>2024</v>
      </c>
      <c r="B264">
        <v>11</v>
      </c>
      <c r="C264">
        <v>0</v>
      </c>
      <c r="D264" s="16">
        <f t="shared" si="14"/>
        <v>0.75</v>
      </c>
    </row>
    <row r="265" spans="1:4">
      <c r="A265">
        <f t="shared" si="13"/>
        <v>2024</v>
      </c>
      <c r="B265">
        <v>12</v>
      </c>
      <c r="C265">
        <v>0</v>
      </c>
      <c r="D265" s="16">
        <f t="shared" si="14"/>
        <v>0.75</v>
      </c>
    </row>
    <row r="266" spans="1:4">
      <c r="A266">
        <f t="shared" si="13"/>
        <v>2025</v>
      </c>
      <c r="B266">
        <v>1</v>
      </c>
      <c r="C266">
        <v>0</v>
      </c>
      <c r="D266" s="16">
        <f t="shared" si="14"/>
        <v>0.82</v>
      </c>
    </row>
    <row r="267" spans="1:4">
      <c r="A267">
        <f t="shared" si="13"/>
        <v>2025</v>
      </c>
      <c r="B267">
        <v>2</v>
      </c>
      <c r="C267">
        <v>0</v>
      </c>
      <c r="D267" s="16">
        <f t="shared" si="14"/>
        <v>0.82</v>
      </c>
    </row>
    <row r="268" spans="1:4">
      <c r="A268">
        <f t="shared" si="13"/>
        <v>2025</v>
      </c>
      <c r="B268">
        <v>3</v>
      </c>
      <c r="C268">
        <v>0</v>
      </c>
      <c r="D268" s="16">
        <f t="shared" si="14"/>
        <v>0.82</v>
      </c>
    </row>
    <row r="269" spans="1:4">
      <c r="A269">
        <f t="shared" si="13"/>
        <v>2025</v>
      </c>
      <c r="B269">
        <v>4</v>
      </c>
      <c r="C269">
        <v>0</v>
      </c>
      <c r="D269" s="16">
        <f t="shared" si="14"/>
        <v>0.83000000000000007</v>
      </c>
    </row>
    <row r="270" spans="1:4">
      <c r="A270">
        <f t="shared" si="13"/>
        <v>2025</v>
      </c>
      <c r="B270">
        <v>5</v>
      </c>
      <c r="C270">
        <v>0</v>
      </c>
      <c r="D270" s="16">
        <f t="shared" si="14"/>
        <v>0.83000000000000007</v>
      </c>
    </row>
    <row r="271" spans="1:4">
      <c r="A271">
        <f t="shared" si="13"/>
        <v>2025</v>
      </c>
      <c r="B271">
        <v>6</v>
      </c>
      <c r="C271">
        <v>0</v>
      </c>
      <c r="D271" s="16">
        <f t="shared" si="14"/>
        <v>0.83000000000000007</v>
      </c>
    </row>
    <row r="272" spans="1:4">
      <c r="A272">
        <f t="shared" si="13"/>
        <v>2025</v>
      </c>
      <c r="B272">
        <v>7</v>
      </c>
      <c r="C272">
        <v>0</v>
      </c>
      <c r="D272" s="16">
        <f t="shared" si="14"/>
        <v>0.83000000000000007</v>
      </c>
    </row>
    <row r="273" spans="1:4">
      <c r="A273">
        <f t="shared" si="13"/>
        <v>2025</v>
      </c>
      <c r="B273">
        <v>8</v>
      </c>
      <c r="C273">
        <v>0</v>
      </c>
      <c r="D273" s="16">
        <f t="shared" si="14"/>
        <v>0.83000000000000007</v>
      </c>
    </row>
    <row r="274" spans="1:4">
      <c r="A274">
        <f t="shared" si="13"/>
        <v>2025</v>
      </c>
      <c r="B274">
        <v>9</v>
      </c>
      <c r="C274">
        <v>0</v>
      </c>
      <c r="D274" s="16">
        <f t="shared" si="14"/>
        <v>0.75</v>
      </c>
    </row>
    <row r="275" spans="1:4">
      <c r="A275">
        <f t="shared" si="13"/>
        <v>2025</v>
      </c>
      <c r="B275">
        <v>10</v>
      </c>
      <c r="C275">
        <v>0</v>
      </c>
      <c r="D275" s="16">
        <f t="shared" si="14"/>
        <v>0.75</v>
      </c>
    </row>
    <row r="276" spans="1:4">
      <c r="A276">
        <f t="shared" si="13"/>
        <v>2025</v>
      </c>
      <c r="B276">
        <v>11</v>
      </c>
      <c r="C276">
        <v>0</v>
      </c>
      <c r="D276" s="16">
        <f t="shared" si="14"/>
        <v>0.75</v>
      </c>
    </row>
    <row r="277" spans="1:4">
      <c r="A277">
        <f t="shared" si="13"/>
        <v>2025</v>
      </c>
      <c r="B277">
        <v>12</v>
      </c>
      <c r="C277">
        <v>0</v>
      </c>
      <c r="D277" s="16">
        <f t="shared" si="14"/>
        <v>0.75</v>
      </c>
    </row>
    <row r="278" spans="1:4">
      <c r="A278">
        <f t="shared" si="13"/>
        <v>2026</v>
      </c>
      <c r="B278">
        <v>1</v>
      </c>
      <c r="C278">
        <v>0</v>
      </c>
      <c r="D278" s="16">
        <f t="shared" si="14"/>
        <v>0.82</v>
      </c>
    </row>
    <row r="279" spans="1:4">
      <c r="A279">
        <f t="shared" si="13"/>
        <v>2026</v>
      </c>
      <c r="B279">
        <v>2</v>
      </c>
      <c r="C279">
        <v>0</v>
      </c>
      <c r="D279" s="16">
        <f t="shared" si="14"/>
        <v>0.82</v>
      </c>
    </row>
    <row r="280" spans="1:4">
      <c r="A280">
        <f t="shared" si="13"/>
        <v>2026</v>
      </c>
      <c r="B280">
        <v>3</v>
      </c>
      <c r="C280">
        <v>0</v>
      </c>
      <c r="D280" s="16">
        <f t="shared" si="14"/>
        <v>0.82</v>
      </c>
    </row>
    <row r="281" spans="1:4">
      <c r="A281">
        <f t="shared" si="13"/>
        <v>2026</v>
      </c>
      <c r="B281">
        <v>4</v>
      </c>
      <c r="C281">
        <v>0</v>
      </c>
      <c r="D281" s="16">
        <f t="shared" si="14"/>
        <v>0.83000000000000007</v>
      </c>
    </row>
    <row r="282" spans="1:4">
      <c r="A282">
        <f t="shared" si="13"/>
        <v>2026</v>
      </c>
      <c r="B282">
        <v>5</v>
      </c>
      <c r="C282">
        <v>0</v>
      </c>
      <c r="D282" s="16">
        <f t="shared" si="14"/>
        <v>0.83000000000000007</v>
      </c>
    </row>
    <row r="283" spans="1:4">
      <c r="A283">
        <f t="shared" si="13"/>
        <v>2026</v>
      </c>
      <c r="B283">
        <v>6</v>
      </c>
      <c r="C283">
        <v>0</v>
      </c>
      <c r="D283" s="16">
        <f t="shared" si="14"/>
        <v>0.83000000000000007</v>
      </c>
    </row>
    <row r="284" spans="1:4">
      <c r="A284">
        <f t="shared" si="13"/>
        <v>2026</v>
      </c>
      <c r="B284">
        <v>7</v>
      </c>
      <c r="C284">
        <v>0</v>
      </c>
      <c r="D284" s="16">
        <f t="shared" si="14"/>
        <v>0.83000000000000007</v>
      </c>
    </row>
    <row r="285" spans="1:4">
      <c r="A285">
        <f t="shared" si="13"/>
        <v>2026</v>
      </c>
      <c r="B285">
        <v>8</v>
      </c>
      <c r="C285">
        <v>0</v>
      </c>
      <c r="D285" s="16">
        <f t="shared" si="14"/>
        <v>0.83000000000000007</v>
      </c>
    </row>
    <row r="286" spans="1:4">
      <c r="A286">
        <f t="shared" si="13"/>
        <v>2026</v>
      </c>
      <c r="B286">
        <v>9</v>
      </c>
      <c r="C286">
        <v>0</v>
      </c>
      <c r="D286" s="16">
        <f t="shared" si="14"/>
        <v>0.75</v>
      </c>
    </row>
    <row r="287" spans="1:4">
      <c r="A287">
        <f t="shared" si="13"/>
        <v>2026</v>
      </c>
      <c r="B287">
        <v>10</v>
      </c>
      <c r="C287">
        <v>0</v>
      </c>
      <c r="D287" s="16">
        <f t="shared" si="14"/>
        <v>0.75</v>
      </c>
    </row>
    <row r="288" spans="1:4">
      <c r="A288">
        <f t="shared" si="13"/>
        <v>2026</v>
      </c>
      <c r="B288">
        <v>11</v>
      </c>
      <c r="C288">
        <v>0</v>
      </c>
      <c r="D288" s="16">
        <f t="shared" si="14"/>
        <v>0.75</v>
      </c>
    </row>
    <row r="289" spans="1:4">
      <c r="A289">
        <f t="shared" si="13"/>
        <v>2026</v>
      </c>
      <c r="B289">
        <v>12</v>
      </c>
      <c r="C289">
        <v>0</v>
      </c>
      <c r="D289" s="16">
        <f t="shared" si="14"/>
        <v>0.75</v>
      </c>
    </row>
    <row r="290" spans="1:4">
      <c r="A290">
        <f t="shared" si="13"/>
        <v>2027</v>
      </c>
      <c r="B290">
        <v>1</v>
      </c>
      <c r="C290">
        <v>0</v>
      </c>
      <c r="D290" s="16">
        <f t="shared" si="14"/>
        <v>0.82</v>
      </c>
    </row>
    <row r="291" spans="1:4">
      <c r="A291">
        <f t="shared" si="13"/>
        <v>2027</v>
      </c>
      <c r="B291">
        <v>2</v>
      </c>
      <c r="C291">
        <v>0</v>
      </c>
      <c r="D291" s="16">
        <f t="shared" si="14"/>
        <v>0.82</v>
      </c>
    </row>
    <row r="292" spans="1:4">
      <c r="A292">
        <f t="shared" si="13"/>
        <v>2027</v>
      </c>
      <c r="B292">
        <v>3</v>
      </c>
      <c r="C292">
        <v>0</v>
      </c>
      <c r="D292" s="16">
        <f t="shared" si="14"/>
        <v>0.82</v>
      </c>
    </row>
    <row r="293" spans="1:4">
      <c r="A293">
        <f t="shared" si="13"/>
        <v>2027</v>
      </c>
      <c r="B293">
        <v>4</v>
      </c>
      <c r="C293">
        <v>0</v>
      </c>
      <c r="D293" s="16">
        <f t="shared" si="14"/>
        <v>0.83000000000000007</v>
      </c>
    </row>
    <row r="294" spans="1:4">
      <c r="A294">
        <f t="shared" si="13"/>
        <v>2027</v>
      </c>
      <c r="B294">
        <v>5</v>
      </c>
      <c r="C294">
        <v>0</v>
      </c>
      <c r="D294" s="16">
        <f t="shared" si="14"/>
        <v>0.83000000000000007</v>
      </c>
    </row>
    <row r="295" spans="1:4">
      <c r="A295">
        <f t="shared" si="13"/>
        <v>2027</v>
      </c>
      <c r="B295">
        <v>6</v>
      </c>
      <c r="C295">
        <v>0</v>
      </c>
      <c r="D295" s="16">
        <f t="shared" si="14"/>
        <v>0.83000000000000007</v>
      </c>
    </row>
    <row r="296" spans="1:4">
      <c r="A296">
        <f t="shared" si="13"/>
        <v>2027</v>
      </c>
      <c r="B296">
        <v>7</v>
      </c>
      <c r="C296">
        <v>0</v>
      </c>
      <c r="D296" s="16">
        <f t="shared" si="14"/>
        <v>0.83000000000000007</v>
      </c>
    </row>
    <row r="297" spans="1:4">
      <c r="A297">
        <f t="shared" si="13"/>
        <v>2027</v>
      </c>
      <c r="B297">
        <v>8</v>
      </c>
      <c r="C297">
        <v>0</v>
      </c>
      <c r="D297" s="16">
        <f t="shared" si="14"/>
        <v>0.83000000000000007</v>
      </c>
    </row>
    <row r="298" spans="1:4">
      <c r="A298">
        <f t="shared" si="13"/>
        <v>2027</v>
      </c>
      <c r="B298">
        <v>9</v>
      </c>
      <c r="C298">
        <v>0</v>
      </c>
      <c r="D298" s="16">
        <f t="shared" si="14"/>
        <v>0.75</v>
      </c>
    </row>
    <row r="299" spans="1:4">
      <c r="A299">
        <f t="shared" si="13"/>
        <v>2027</v>
      </c>
      <c r="B299">
        <v>10</v>
      </c>
      <c r="C299">
        <v>0</v>
      </c>
      <c r="D299" s="16">
        <f t="shared" si="14"/>
        <v>0.75</v>
      </c>
    </row>
    <row r="300" spans="1:4">
      <c r="A300">
        <f t="shared" si="13"/>
        <v>2027</v>
      </c>
      <c r="B300">
        <v>11</v>
      </c>
      <c r="C300">
        <v>0</v>
      </c>
      <c r="D300" s="16">
        <f t="shared" si="14"/>
        <v>0.75</v>
      </c>
    </row>
    <row r="301" spans="1:4">
      <c r="A301">
        <f t="shared" si="13"/>
        <v>2027</v>
      </c>
      <c r="B301">
        <v>12</v>
      </c>
      <c r="C301">
        <v>0</v>
      </c>
      <c r="D301" s="16">
        <f t="shared" si="14"/>
        <v>0.75</v>
      </c>
    </row>
    <row r="302" spans="1:4">
      <c r="A302">
        <f t="shared" si="13"/>
        <v>2028</v>
      </c>
      <c r="B302">
        <v>1</v>
      </c>
      <c r="C302">
        <v>0</v>
      </c>
      <c r="D302" s="16">
        <f t="shared" si="14"/>
        <v>0.82</v>
      </c>
    </row>
    <row r="303" spans="1:4">
      <c r="A303">
        <f t="shared" si="13"/>
        <v>2028</v>
      </c>
      <c r="B303">
        <v>2</v>
      </c>
      <c r="C303">
        <v>0</v>
      </c>
      <c r="D303" s="16">
        <f t="shared" si="14"/>
        <v>0.82</v>
      </c>
    </row>
    <row r="304" spans="1:4">
      <c r="A304">
        <f t="shared" si="13"/>
        <v>2028</v>
      </c>
      <c r="B304">
        <v>3</v>
      </c>
      <c r="C304">
        <v>0</v>
      </c>
      <c r="D304" s="16">
        <f t="shared" si="14"/>
        <v>0.82</v>
      </c>
    </row>
    <row r="305" spans="1:4">
      <c r="A305">
        <f t="shared" si="13"/>
        <v>2028</v>
      </c>
      <c r="B305">
        <v>4</v>
      </c>
      <c r="C305">
        <v>0</v>
      </c>
      <c r="D305" s="16">
        <f t="shared" si="14"/>
        <v>0.83000000000000007</v>
      </c>
    </row>
    <row r="306" spans="1:4">
      <c r="A306">
        <f t="shared" si="13"/>
        <v>2028</v>
      </c>
      <c r="B306">
        <v>5</v>
      </c>
      <c r="C306">
        <v>0</v>
      </c>
      <c r="D306" s="16">
        <f t="shared" si="14"/>
        <v>0.83000000000000007</v>
      </c>
    </row>
    <row r="307" spans="1:4">
      <c r="A307">
        <f t="shared" si="13"/>
        <v>2028</v>
      </c>
      <c r="B307">
        <v>6</v>
      </c>
      <c r="C307">
        <v>0</v>
      </c>
      <c r="D307" s="16">
        <f t="shared" si="14"/>
        <v>0.83000000000000007</v>
      </c>
    </row>
    <row r="308" spans="1:4">
      <c r="A308">
        <f t="shared" si="13"/>
        <v>2028</v>
      </c>
      <c r="B308">
        <v>7</v>
      </c>
      <c r="C308">
        <v>0</v>
      </c>
      <c r="D308" s="16">
        <f t="shared" si="14"/>
        <v>0.83000000000000007</v>
      </c>
    </row>
    <row r="309" spans="1:4">
      <c r="A309">
        <f t="shared" si="13"/>
        <v>2028</v>
      </c>
      <c r="B309">
        <v>8</v>
      </c>
      <c r="C309">
        <v>0</v>
      </c>
      <c r="D309" s="16">
        <f t="shared" si="14"/>
        <v>0.83000000000000007</v>
      </c>
    </row>
    <row r="310" spans="1:4">
      <c r="A310">
        <f t="shared" ref="A310:A337" si="15">A298+1</f>
        <v>2028</v>
      </c>
      <c r="B310">
        <v>9</v>
      </c>
      <c r="C310">
        <v>0</v>
      </c>
      <c r="D310" s="16">
        <f t="shared" si="14"/>
        <v>0.75</v>
      </c>
    </row>
    <row r="311" spans="1:4">
      <c r="A311">
        <f t="shared" si="15"/>
        <v>2028</v>
      </c>
      <c r="B311">
        <v>10</v>
      </c>
      <c r="C311">
        <v>0</v>
      </c>
      <c r="D311" s="16">
        <f t="shared" si="14"/>
        <v>0.75</v>
      </c>
    </row>
    <row r="312" spans="1:4">
      <c r="A312">
        <f t="shared" si="15"/>
        <v>2028</v>
      </c>
      <c r="B312">
        <v>11</v>
      </c>
      <c r="C312">
        <v>0</v>
      </c>
      <c r="D312" s="16">
        <f t="shared" si="14"/>
        <v>0.75</v>
      </c>
    </row>
    <row r="313" spans="1:4">
      <c r="A313">
        <f t="shared" si="15"/>
        <v>2028</v>
      </c>
      <c r="B313">
        <v>12</v>
      </c>
      <c r="C313">
        <v>0</v>
      </c>
      <c r="D313" s="16">
        <f t="shared" si="14"/>
        <v>0.75</v>
      </c>
    </row>
    <row r="314" spans="1:4">
      <c r="A314">
        <f t="shared" si="15"/>
        <v>2029</v>
      </c>
      <c r="B314">
        <v>1</v>
      </c>
      <c r="C314">
        <v>0</v>
      </c>
      <c r="D314" s="16">
        <f t="shared" si="14"/>
        <v>0.82</v>
      </c>
    </row>
    <row r="315" spans="1:4">
      <c r="A315">
        <f t="shared" si="15"/>
        <v>2029</v>
      </c>
      <c r="B315">
        <v>2</v>
      </c>
      <c r="C315">
        <v>0</v>
      </c>
      <c r="D315" s="16">
        <f t="shared" si="14"/>
        <v>0.82</v>
      </c>
    </row>
    <row r="316" spans="1:4">
      <c r="A316">
        <f t="shared" si="15"/>
        <v>2029</v>
      </c>
      <c r="B316">
        <v>3</v>
      </c>
      <c r="C316">
        <v>0</v>
      </c>
      <c r="D316" s="16">
        <f t="shared" si="14"/>
        <v>0.82</v>
      </c>
    </row>
    <row r="317" spans="1:4">
      <c r="A317">
        <f t="shared" si="15"/>
        <v>2029</v>
      </c>
      <c r="B317">
        <v>4</v>
      </c>
      <c r="C317">
        <v>0</v>
      </c>
      <c r="D317" s="16">
        <f t="shared" si="14"/>
        <v>0.83000000000000007</v>
      </c>
    </row>
    <row r="318" spans="1:4">
      <c r="A318">
        <f t="shared" si="15"/>
        <v>2029</v>
      </c>
      <c r="B318">
        <v>5</v>
      </c>
      <c r="C318">
        <v>0</v>
      </c>
      <c r="D318" s="16">
        <f t="shared" si="14"/>
        <v>0.83000000000000007</v>
      </c>
    </row>
    <row r="319" spans="1:4">
      <c r="A319">
        <f t="shared" si="15"/>
        <v>2029</v>
      </c>
      <c r="B319">
        <v>6</v>
      </c>
      <c r="C319">
        <v>0</v>
      </c>
      <c r="D319" s="16">
        <f t="shared" si="14"/>
        <v>0.83000000000000007</v>
      </c>
    </row>
    <row r="320" spans="1:4">
      <c r="A320">
        <f t="shared" si="15"/>
        <v>2029</v>
      </c>
      <c r="B320">
        <v>7</v>
      </c>
      <c r="C320">
        <v>0</v>
      </c>
      <c r="D320" s="16">
        <f t="shared" si="14"/>
        <v>0.83000000000000007</v>
      </c>
    </row>
    <row r="321" spans="1:4">
      <c r="A321">
        <f t="shared" si="15"/>
        <v>2029</v>
      </c>
      <c r="B321">
        <v>8</v>
      </c>
      <c r="C321">
        <v>0</v>
      </c>
      <c r="D321" s="16">
        <f t="shared" si="14"/>
        <v>0.83000000000000007</v>
      </c>
    </row>
    <row r="322" spans="1:4">
      <c r="A322">
        <f t="shared" si="15"/>
        <v>2029</v>
      </c>
      <c r="B322">
        <v>9</v>
      </c>
      <c r="C322">
        <v>0</v>
      </c>
      <c r="D322" s="16">
        <f t="shared" si="14"/>
        <v>0.75</v>
      </c>
    </row>
    <row r="323" spans="1:4">
      <c r="A323">
        <f t="shared" si="15"/>
        <v>2029</v>
      </c>
      <c r="B323">
        <v>10</v>
      </c>
      <c r="C323">
        <v>0</v>
      </c>
      <c r="D323" s="16">
        <f t="shared" ref="D323:D386" si="16">INDEX($G$2:$J$29,MATCH(A323,$F$2:$F$29,0),MATCH(VLOOKUP(B323&amp;"-"&amp;C323,$N$19:$O$42,2,0),$G$1:$J$1,0))</f>
        <v>0.75</v>
      </c>
    </row>
    <row r="324" spans="1:4">
      <c r="A324">
        <f t="shared" si="15"/>
        <v>2029</v>
      </c>
      <c r="B324">
        <v>11</v>
      </c>
      <c r="C324">
        <v>0</v>
      </c>
      <c r="D324" s="16">
        <f t="shared" si="16"/>
        <v>0.75</v>
      </c>
    </row>
    <row r="325" spans="1:4">
      <c r="A325">
        <f t="shared" si="15"/>
        <v>2029</v>
      </c>
      <c r="B325">
        <v>12</v>
      </c>
      <c r="C325">
        <v>0</v>
      </c>
      <c r="D325" s="16">
        <f t="shared" si="16"/>
        <v>0.75</v>
      </c>
    </row>
    <row r="326" spans="1:4">
      <c r="A326">
        <f t="shared" si="15"/>
        <v>2030</v>
      </c>
      <c r="B326">
        <v>1</v>
      </c>
      <c r="C326">
        <v>0</v>
      </c>
      <c r="D326" s="16">
        <f t="shared" si="16"/>
        <v>0.82</v>
      </c>
    </row>
    <row r="327" spans="1:4">
      <c r="A327">
        <f t="shared" si="15"/>
        <v>2030</v>
      </c>
      <c r="B327">
        <v>2</v>
      </c>
      <c r="C327">
        <v>0</v>
      </c>
      <c r="D327" s="16">
        <f t="shared" si="16"/>
        <v>0.82</v>
      </c>
    </row>
    <row r="328" spans="1:4">
      <c r="A328">
        <f t="shared" si="15"/>
        <v>2030</v>
      </c>
      <c r="B328">
        <v>3</v>
      </c>
      <c r="C328">
        <v>0</v>
      </c>
      <c r="D328" s="16">
        <f t="shared" si="16"/>
        <v>0.82</v>
      </c>
    </row>
    <row r="329" spans="1:4">
      <c r="A329">
        <f t="shared" si="15"/>
        <v>2030</v>
      </c>
      <c r="B329">
        <v>4</v>
      </c>
      <c r="C329">
        <v>0</v>
      </c>
      <c r="D329" s="16">
        <f t="shared" si="16"/>
        <v>0.83000000000000007</v>
      </c>
    </row>
    <row r="330" spans="1:4">
      <c r="A330">
        <f t="shared" si="15"/>
        <v>2030</v>
      </c>
      <c r="B330">
        <v>5</v>
      </c>
      <c r="C330">
        <v>0</v>
      </c>
      <c r="D330" s="16">
        <f t="shared" si="16"/>
        <v>0.83000000000000007</v>
      </c>
    </row>
    <row r="331" spans="1:4">
      <c r="A331">
        <f t="shared" si="15"/>
        <v>2030</v>
      </c>
      <c r="B331">
        <v>6</v>
      </c>
      <c r="C331">
        <v>0</v>
      </c>
      <c r="D331" s="16">
        <f t="shared" si="16"/>
        <v>0.83000000000000007</v>
      </c>
    </row>
    <row r="332" spans="1:4">
      <c r="A332">
        <f t="shared" si="15"/>
        <v>2030</v>
      </c>
      <c r="B332">
        <v>7</v>
      </c>
      <c r="C332">
        <v>0</v>
      </c>
      <c r="D332" s="16">
        <f t="shared" si="16"/>
        <v>0.83000000000000007</v>
      </c>
    </row>
    <row r="333" spans="1:4">
      <c r="A333">
        <f t="shared" si="15"/>
        <v>2030</v>
      </c>
      <c r="B333">
        <v>8</v>
      </c>
      <c r="C333">
        <v>0</v>
      </c>
      <c r="D333" s="16">
        <f t="shared" si="16"/>
        <v>0.83000000000000007</v>
      </c>
    </row>
    <row r="334" spans="1:4">
      <c r="A334">
        <f t="shared" si="15"/>
        <v>2030</v>
      </c>
      <c r="B334">
        <v>9</v>
      </c>
      <c r="C334">
        <v>0</v>
      </c>
      <c r="D334" s="16">
        <f t="shared" si="16"/>
        <v>0.75</v>
      </c>
    </row>
    <row r="335" spans="1:4">
      <c r="A335">
        <f t="shared" si="15"/>
        <v>2030</v>
      </c>
      <c r="B335">
        <v>10</v>
      </c>
      <c r="C335">
        <v>0</v>
      </c>
      <c r="D335" s="16">
        <f t="shared" si="16"/>
        <v>0.75</v>
      </c>
    </row>
    <row r="336" spans="1:4">
      <c r="A336">
        <f t="shared" si="15"/>
        <v>2030</v>
      </c>
      <c r="B336">
        <v>11</v>
      </c>
      <c r="C336">
        <v>0</v>
      </c>
      <c r="D336" s="16">
        <f t="shared" si="16"/>
        <v>0.75</v>
      </c>
    </row>
    <row r="337" spans="1:4">
      <c r="A337">
        <f t="shared" si="15"/>
        <v>2030</v>
      </c>
      <c r="B337">
        <v>12</v>
      </c>
      <c r="C337">
        <v>0</v>
      </c>
      <c r="D337" s="16">
        <f t="shared" si="16"/>
        <v>0.75</v>
      </c>
    </row>
    <row r="338" spans="1:4">
      <c r="A338">
        <v>2003</v>
      </c>
      <c r="B338">
        <v>1</v>
      </c>
      <c r="C338">
        <v>1</v>
      </c>
      <c r="D338" s="16">
        <f t="shared" si="16"/>
        <v>0</v>
      </c>
    </row>
    <row r="339" spans="1:4">
      <c r="A339">
        <v>2003</v>
      </c>
      <c r="B339">
        <v>2</v>
      </c>
      <c r="C339">
        <v>1</v>
      </c>
      <c r="D339" s="16">
        <f t="shared" si="16"/>
        <v>0</v>
      </c>
    </row>
    <row r="340" spans="1:4">
      <c r="A340">
        <v>2003</v>
      </c>
      <c r="B340">
        <v>3</v>
      </c>
      <c r="C340">
        <v>1</v>
      </c>
      <c r="D340" s="16">
        <f t="shared" si="16"/>
        <v>0</v>
      </c>
    </row>
    <row r="341" spans="1:4">
      <c r="A341">
        <v>2003</v>
      </c>
      <c r="B341">
        <v>4</v>
      </c>
      <c r="C341">
        <v>1</v>
      </c>
      <c r="D341" s="16">
        <f t="shared" si="16"/>
        <v>0</v>
      </c>
    </row>
    <row r="342" spans="1:4">
      <c r="A342">
        <v>2003</v>
      </c>
      <c r="B342">
        <v>5</v>
      </c>
      <c r="C342">
        <v>1</v>
      </c>
      <c r="D342" s="16">
        <f t="shared" si="16"/>
        <v>0</v>
      </c>
    </row>
    <row r="343" spans="1:4">
      <c r="A343">
        <v>2003</v>
      </c>
      <c r="B343">
        <v>6</v>
      </c>
      <c r="C343">
        <v>1</v>
      </c>
      <c r="D343" s="16">
        <f t="shared" si="16"/>
        <v>0</v>
      </c>
    </row>
    <row r="344" spans="1:4">
      <c r="A344">
        <v>2003</v>
      </c>
      <c r="B344">
        <v>7</v>
      </c>
      <c r="C344">
        <v>1</v>
      </c>
      <c r="D344" s="16">
        <f t="shared" si="16"/>
        <v>0</v>
      </c>
    </row>
    <row r="345" spans="1:4">
      <c r="A345">
        <v>2003</v>
      </c>
      <c r="B345">
        <v>8</v>
      </c>
      <c r="C345">
        <v>1</v>
      </c>
      <c r="D345" s="16">
        <f t="shared" si="16"/>
        <v>0</v>
      </c>
    </row>
    <row r="346" spans="1:4">
      <c r="A346">
        <v>2003</v>
      </c>
      <c r="B346">
        <v>9</v>
      </c>
      <c r="C346">
        <v>1</v>
      </c>
      <c r="D346" s="16">
        <f t="shared" si="16"/>
        <v>0</v>
      </c>
    </row>
    <row r="347" spans="1:4">
      <c r="A347">
        <v>2003</v>
      </c>
      <c r="B347">
        <v>10</v>
      </c>
      <c r="C347">
        <v>1</v>
      </c>
      <c r="D347" s="16">
        <f t="shared" si="16"/>
        <v>0</v>
      </c>
    </row>
    <row r="348" spans="1:4">
      <c r="A348">
        <v>2003</v>
      </c>
      <c r="B348">
        <v>11</v>
      </c>
      <c r="C348">
        <v>1</v>
      </c>
      <c r="D348" s="16">
        <f t="shared" si="16"/>
        <v>0</v>
      </c>
    </row>
    <row r="349" spans="1:4">
      <c r="A349">
        <v>2003</v>
      </c>
      <c r="B349">
        <v>12</v>
      </c>
      <c r="C349">
        <v>1</v>
      </c>
      <c r="D349" s="16">
        <f t="shared" si="16"/>
        <v>0</v>
      </c>
    </row>
    <row r="350" spans="1:4">
      <c r="A350">
        <v>2004</v>
      </c>
      <c r="B350">
        <v>1</v>
      </c>
      <c r="C350">
        <v>1</v>
      </c>
      <c r="D350" s="16">
        <f t="shared" si="16"/>
        <v>1.5000000000000001E-2</v>
      </c>
    </row>
    <row r="351" spans="1:4">
      <c r="A351">
        <v>2004</v>
      </c>
      <c r="B351">
        <v>2</v>
      </c>
      <c r="C351">
        <v>1</v>
      </c>
      <c r="D351" s="16">
        <f t="shared" si="16"/>
        <v>1.5000000000000001E-2</v>
      </c>
    </row>
    <row r="352" spans="1:4">
      <c r="A352">
        <v>2004</v>
      </c>
      <c r="B352">
        <v>3</v>
      </c>
      <c r="C352">
        <v>1</v>
      </c>
      <c r="D352" s="16">
        <f t="shared" si="16"/>
        <v>1.5000000000000001E-2</v>
      </c>
    </row>
    <row r="353" spans="1:4">
      <c r="A353">
        <v>2004</v>
      </c>
      <c r="B353">
        <v>4</v>
      </c>
      <c r="C353">
        <v>1</v>
      </c>
      <c r="D353" s="16">
        <f t="shared" si="16"/>
        <v>1.7049999999999999E-2</v>
      </c>
    </row>
    <row r="354" spans="1:4">
      <c r="A354">
        <v>2004</v>
      </c>
      <c r="B354">
        <v>5</v>
      </c>
      <c r="C354">
        <v>1</v>
      </c>
      <c r="D354" s="16">
        <f t="shared" si="16"/>
        <v>1.7049999999999999E-2</v>
      </c>
    </row>
    <row r="355" spans="1:4">
      <c r="A355">
        <v>2004</v>
      </c>
      <c r="B355">
        <v>6</v>
      </c>
      <c r="C355">
        <v>1</v>
      </c>
      <c r="D355" s="16">
        <f t="shared" si="16"/>
        <v>1.7049999999999999E-2</v>
      </c>
    </row>
    <row r="356" spans="1:4">
      <c r="A356">
        <v>2004</v>
      </c>
      <c r="B356">
        <v>7</v>
      </c>
      <c r="C356">
        <v>1</v>
      </c>
      <c r="D356" s="16">
        <f t="shared" si="16"/>
        <v>1.7049999999999999E-2</v>
      </c>
    </row>
    <row r="357" spans="1:4">
      <c r="A357">
        <v>2004</v>
      </c>
      <c r="B357">
        <v>8</v>
      </c>
      <c r="C357">
        <v>1</v>
      </c>
      <c r="D357" s="16">
        <f t="shared" si="16"/>
        <v>1.7049999999999999E-2</v>
      </c>
    </row>
    <row r="358" spans="1:4">
      <c r="A358">
        <v>2004</v>
      </c>
      <c r="B358">
        <v>9</v>
      </c>
      <c r="C358">
        <v>1</v>
      </c>
      <c r="D358" s="16">
        <f t="shared" si="16"/>
        <v>2.0625000000000001E-2</v>
      </c>
    </row>
    <row r="359" spans="1:4">
      <c r="A359">
        <v>2004</v>
      </c>
      <c r="B359">
        <v>10</v>
      </c>
      <c r="C359">
        <v>1</v>
      </c>
      <c r="D359" s="16">
        <f t="shared" si="16"/>
        <v>2.0625000000000001E-2</v>
      </c>
    </row>
    <row r="360" spans="1:4">
      <c r="A360">
        <v>2004</v>
      </c>
      <c r="B360">
        <v>11</v>
      </c>
      <c r="C360">
        <v>1</v>
      </c>
      <c r="D360" s="16">
        <f t="shared" si="16"/>
        <v>2.0625000000000001E-2</v>
      </c>
    </row>
    <row r="361" spans="1:4">
      <c r="A361">
        <v>2004</v>
      </c>
      <c r="B361">
        <v>12</v>
      </c>
      <c r="C361">
        <v>1</v>
      </c>
      <c r="D361" s="16">
        <f t="shared" si="16"/>
        <v>2.0625000000000001E-2</v>
      </c>
    </row>
    <row r="362" spans="1:4">
      <c r="A362">
        <v>2005</v>
      </c>
      <c r="B362">
        <v>1</v>
      </c>
      <c r="C362">
        <v>1</v>
      </c>
      <c r="D362" s="16">
        <f t="shared" si="16"/>
        <v>3.0000000000000002E-2</v>
      </c>
    </row>
    <row r="363" spans="1:4">
      <c r="A363">
        <v>2005</v>
      </c>
      <c r="B363">
        <v>2</v>
      </c>
      <c r="C363">
        <v>1</v>
      </c>
      <c r="D363" s="16">
        <f t="shared" si="16"/>
        <v>3.0000000000000002E-2</v>
      </c>
    </row>
    <row r="364" spans="1:4">
      <c r="A364">
        <v>2005</v>
      </c>
      <c r="B364">
        <v>3</v>
      </c>
      <c r="C364">
        <v>1</v>
      </c>
      <c r="D364" s="16">
        <f t="shared" si="16"/>
        <v>3.0000000000000002E-2</v>
      </c>
    </row>
    <row r="365" spans="1:4">
      <c r="A365">
        <v>2005</v>
      </c>
      <c r="B365">
        <v>4</v>
      </c>
      <c r="C365">
        <v>1</v>
      </c>
      <c r="D365" s="16">
        <f t="shared" si="16"/>
        <v>3.4099999999999998E-2</v>
      </c>
    </row>
    <row r="366" spans="1:4">
      <c r="A366">
        <v>2005</v>
      </c>
      <c r="B366">
        <v>5</v>
      </c>
      <c r="C366">
        <v>1</v>
      </c>
      <c r="D366" s="16">
        <f t="shared" si="16"/>
        <v>3.4099999999999998E-2</v>
      </c>
    </row>
    <row r="367" spans="1:4">
      <c r="A367">
        <v>2005</v>
      </c>
      <c r="B367">
        <v>6</v>
      </c>
      <c r="C367">
        <v>1</v>
      </c>
      <c r="D367" s="16">
        <f t="shared" si="16"/>
        <v>3.4099999999999998E-2</v>
      </c>
    </row>
    <row r="368" spans="1:4">
      <c r="A368">
        <v>2005</v>
      </c>
      <c r="B368">
        <v>7</v>
      </c>
      <c r="C368">
        <v>1</v>
      </c>
      <c r="D368" s="16">
        <f t="shared" si="16"/>
        <v>3.4099999999999998E-2</v>
      </c>
    </row>
    <row r="369" spans="1:4">
      <c r="A369">
        <v>2005</v>
      </c>
      <c r="B369">
        <v>8</v>
      </c>
      <c r="C369">
        <v>1</v>
      </c>
      <c r="D369" s="16">
        <f t="shared" si="16"/>
        <v>3.4099999999999998E-2</v>
      </c>
    </row>
    <row r="370" spans="1:4">
      <c r="A370">
        <v>2005</v>
      </c>
      <c r="B370">
        <v>9</v>
      </c>
      <c r="C370">
        <v>1</v>
      </c>
      <c r="D370" s="16">
        <f t="shared" si="16"/>
        <v>4.1250000000000002E-2</v>
      </c>
    </row>
    <row r="371" spans="1:4">
      <c r="A371">
        <v>2005</v>
      </c>
      <c r="B371">
        <v>10</v>
      </c>
      <c r="C371">
        <v>1</v>
      </c>
      <c r="D371" s="16">
        <f t="shared" si="16"/>
        <v>4.1250000000000002E-2</v>
      </c>
    </row>
    <row r="372" spans="1:4">
      <c r="A372">
        <v>2005</v>
      </c>
      <c r="B372">
        <v>11</v>
      </c>
      <c r="C372">
        <v>1</v>
      </c>
      <c r="D372" s="16">
        <f t="shared" si="16"/>
        <v>4.1250000000000002E-2</v>
      </c>
    </row>
    <row r="373" spans="1:4">
      <c r="A373">
        <v>2005</v>
      </c>
      <c r="B373">
        <v>12</v>
      </c>
      <c r="C373">
        <v>1</v>
      </c>
      <c r="D373" s="16">
        <f t="shared" si="16"/>
        <v>4.1250000000000002E-2</v>
      </c>
    </row>
    <row r="374" spans="1:4">
      <c r="A374">
        <v>2006</v>
      </c>
      <c r="B374">
        <v>1</v>
      </c>
      <c r="C374">
        <v>1</v>
      </c>
      <c r="D374" s="16">
        <f t="shared" si="16"/>
        <v>6.7500000000000004E-2</v>
      </c>
    </row>
    <row r="375" spans="1:4">
      <c r="A375">
        <v>2006</v>
      </c>
      <c r="B375">
        <v>2</v>
      </c>
      <c r="C375">
        <v>1</v>
      </c>
      <c r="D375" s="16">
        <f t="shared" si="16"/>
        <v>6.7500000000000004E-2</v>
      </c>
    </row>
    <row r="376" spans="1:4">
      <c r="A376">
        <v>2006</v>
      </c>
      <c r="B376">
        <v>3</v>
      </c>
      <c r="C376">
        <v>1</v>
      </c>
      <c r="D376" s="16">
        <f t="shared" si="16"/>
        <v>6.7500000000000004E-2</v>
      </c>
    </row>
    <row r="377" spans="1:4">
      <c r="A377">
        <v>2006</v>
      </c>
      <c r="B377">
        <v>4</v>
      </c>
      <c r="C377">
        <v>1</v>
      </c>
      <c r="D377" s="16">
        <f t="shared" si="16"/>
        <v>7.6724999999999988E-2</v>
      </c>
    </row>
    <row r="378" spans="1:4">
      <c r="A378">
        <v>2006</v>
      </c>
      <c r="B378">
        <v>5</v>
      </c>
      <c r="C378">
        <v>1</v>
      </c>
      <c r="D378" s="16">
        <f t="shared" si="16"/>
        <v>7.6724999999999988E-2</v>
      </c>
    </row>
    <row r="379" spans="1:4">
      <c r="A379">
        <v>2006</v>
      </c>
      <c r="B379">
        <v>6</v>
      </c>
      <c r="C379">
        <v>1</v>
      </c>
      <c r="D379" s="16">
        <f t="shared" si="16"/>
        <v>7.6724999999999988E-2</v>
      </c>
    </row>
    <row r="380" spans="1:4">
      <c r="A380">
        <v>2006</v>
      </c>
      <c r="B380">
        <v>7</v>
      </c>
      <c r="C380">
        <v>1</v>
      </c>
      <c r="D380" s="16">
        <f t="shared" si="16"/>
        <v>7.6724999999999988E-2</v>
      </c>
    </row>
    <row r="381" spans="1:4">
      <c r="A381">
        <v>2006</v>
      </c>
      <c r="B381">
        <v>8</v>
      </c>
      <c r="C381">
        <v>1</v>
      </c>
      <c r="D381" s="16">
        <f t="shared" si="16"/>
        <v>7.6724999999999988E-2</v>
      </c>
    </row>
    <row r="382" spans="1:4">
      <c r="A382">
        <v>2006</v>
      </c>
      <c r="B382">
        <v>9</v>
      </c>
      <c r="C382">
        <v>1</v>
      </c>
      <c r="D382" s="16">
        <f t="shared" si="16"/>
        <v>9.2812499999999992E-2</v>
      </c>
    </row>
    <row r="383" spans="1:4">
      <c r="A383">
        <v>2006</v>
      </c>
      <c r="B383">
        <v>10</v>
      </c>
      <c r="C383">
        <v>1</v>
      </c>
      <c r="D383" s="16">
        <f t="shared" si="16"/>
        <v>9.2812499999999992E-2</v>
      </c>
    </row>
    <row r="384" spans="1:4">
      <c r="A384">
        <v>2006</v>
      </c>
      <c r="B384">
        <v>11</v>
      </c>
      <c r="C384">
        <v>1</v>
      </c>
      <c r="D384" s="16">
        <f t="shared" si="16"/>
        <v>9.2812499999999992E-2</v>
      </c>
    </row>
    <row r="385" spans="1:4">
      <c r="A385">
        <v>2006</v>
      </c>
      <c r="B385">
        <v>12</v>
      </c>
      <c r="C385">
        <v>1</v>
      </c>
      <c r="D385" s="16">
        <f t="shared" si="16"/>
        <v>9.2812499999999992E-2</v>
      </c>
    </row>
    <row r="386" spans="1:4">
      <c r="A386">
        <v>2007</v>
      </c>
      <c r="B386">
        <v>1</v>
      </c>
      <c r="C386">
        <v>1</v>
      </c>
      <c r="D386" s="16">
        <f t="shared" si="16"/>
        <v>9.7500000000000017E-2</v>
      </c>
    </row>
    <row r="387" spans="1:4">
      <c r="A387">
        <v>2007</v>
      </c>
      <c r="B387">
        <v>2</v>
      </c>
      <c r="C387">
        <v>1</v>
      </c>
      <c r="D387" s="16">
        <f t="shared" ref="D387:D450" si="17">INDEX($G$2:$J$29,MATCH(A387,$F$2:$F$29,0),MATCH(VLOOKUP(B387&amp;"-"&amp;C387,$N$19:$O$42,2,0),$G$1:$J$1,0))</f>
        <v>9.7500000000000017E-2</v>
      </c>
    </row>
    <row r="388" spans="1:4">
      <c r="A388">
        <v>2007</v>
      </c>
      <c r="B388">
        <v>3</v>
      </c>
      <c r="C388">
        <v>1</v>
      </c>
      <c r="D388" s="16">
        <f t="shared" si="17"/>
        <v>9.7500000000000017E-2</v>
      </c>
    </row>
    <row r="389" spans="1:4">
      <c r="A389">
        <v>2007</v>
      </c>
      <c r="B389">
        <v>4</v>
      </c>
      <c r="C389">
        <v>1</v>
      </c>
      <c r="D389" s="16">
        <f t="shared" si="17"/>
        <v>0.11082500000000001</v>
      </c>
    </row>
    <row r="390" spans="1:4">
      <c r="A390">
        <v>2007</v>
      </c>
      <c r="B390">
        <v>5</v>
      </c>
      <c r="C390">
        <v>1</v>
      </c>
      <c r="D390" s="16">
        <f t="shared" si="17"/>
        <v>0.11082500000000001</v>
      </c>
    </row>
    <row r="391" spans="1:4">
      <c r="A391">
        <v>2007</v>
      </c>
      <c r="B391">
        <v>6</v>
      </c>
      <c r="C391">
        <v>1</v>
      </c>
      <c r="D391" s="16">
        <f t="shared" si="17"/>
        <v>0.11082500000000001</v>
      </c>
    </row>
    <row r="392" spans="1:4">
      <c r="A392">
        <v>2007</v>
      </c>
      <c r="B392">
        <v>7</v>
      </c>
      <c r="C392">
        <v>1</v>
      </c>
      <c r="D392" s="16">
        <f t="shared" si="17"/>
        <v>0.11082500000000001</v>
      </c>
    </row>
    <row r="393" spans="1:4">
      <c r="A393">
        <v>2007</v>
      </c>
      <c r="B393">
        <v>8</v>
      </c>
      <c r="C393">
        <v>1</v>
      </c>
      <c r="D393" s="16">
        <f t="shared" si="17"/>
        <v>0.11082500000000001</v>
      </c>
    </row>
    <row r="394" spans="1:4">
      <c r="A394">
        <v>2007</v>
      </c>
      <c r="B394">
        <v>9</v>
      </c>
      <c r="C394">
        <v>1</v>
      </c>
      <c r="D394" s="16">
        <f t="shared" si="17"/>
        <v>0.1340625</v>
      </c>
    </row>
    <row r="395" spans="1:4">
      <c r="A395">
        <v>2007</v>
      </c>
      <c r="B395">
        <v>10</v>
      </c>
      <c r="C395">
        <v>1</v>
      </c>
      <c r="D395" s="16">
        <f t="shared" si="17"/>
        <v>0.1340625</v>
      </c>
    </row>
    <row r="396" spans="1:4">
      <c r="A396">
        <v>2007</v>
      </c>
      <c r="B396">
        <v>11</v>
      </c>
      <c r="C396">
        <v>1</v>
      </c>
      <c r="D396" s="16">
        <f t="shared" si="17"/>
        <v>0.1340625</v>
      </c>
    </row>
    <row r="397" spans="1:4">
      <c r="A397">
        <v>2007</v>
      </c>
      <c r="B397">
        <v>12</v>
      </c>
      <c r="C397">
        <v>1</v>
      </c>
      <c r="D397" s="16">
        <f t="shared" si="17"/>
        <v>0.1340625</v>
      </c>
    </row>
    <row r="398" spans="1:4">
      <c r="A398">
        <v>2008</v>
      </c>
      <c r="B398">
        <v>1</v>
      </c>
      <c r="C398">
        <v>1</v>
      </c>
      <c r="D398" s="16">
        <f t="shared" si="17"/>
        <v>0.13500000000000001</v>
      </c>
    </row>
    <row r="399" spans="1:4">
      <c r="A399">
        <v>2008</v>
      </c>
      <c r="B399">
        <v>2</v>
      </c>
      <c r="C399">
        <v>1</v>
      </c>
      <c r="D399" s="16">
        <f t="shared" si="17"/>
        <v>0.13500000000000001</v>
      </c>
    </row>
    <row r="400" spans="1:4">
      <c r="A400">
        <v>2008</v>
      </c>
      <c r="B400">
        <v>3</v>
      </c>
      <c r="C400">
        <v>1</v>
      </c>
      <c r="D400" s="16">
        <f t="shared" si="17"/>
        <v>0.13500000000000001</v>
      </c>
    </row>
    <row r="401" spans="1:4">
      <c r="A401">
        <v>2008</v>
      </c>
      <c r="B401">
        <v>4</v>
      </c>
      <c r="C401">
        <v>1</v>
      </c>
      <c r="D401" s="16">
        <f t="shared" si="17"/>
        <v>0.15344999999999998</v>
      </c>
    </row>
    <row r="402" spans="1:4">
      <c r="A402">
        <v>2008</v>
      </c>
      <c r="B402">
        <v>5</v>
      </c>
      <c r="C402">
        <v>1</v>
      </c>
      <c r="D402" s="16">
        <f t="shared" si="17"/>
        <v>0.15344999999999998</v>
      </c>
    </row>
    <row r="403" spans="1:4">
      <c r="A403">
        <v>2008</v>
      </c>
      <c r="B403">
        <v>6</v>
      </c>
      <c r="C403">
        <v>1</v>
      </c>
      <c r="D403" s="16">
        <f t="shared" si="17"/>
        <v>0.15344999999999998</v>
      </c>
    </row>
    <row r="404" spans="1:4">
      <c r="A404">
        <v>2008</v>
      </c>
      <c r="B404">
        <v>7</v>
      </c>
      <c r="C404">
        <v>1</v>
      </c>
      <c r="D404" s="16">
        <f t="shared" si="17"/>
        <v>0.15344999999999998</v>
      </c>
    </row>
    <row r="405" spans="1:4">
      <c r="A405">
        <v>2008</v>
      </c>
      <c r="B405">
        <v>8</v>
      </c>
      <c r="C405">
        <v>1</v>
      </c>
      <c r="D405" s="16">
        <f t="shared" si="17"/>
        <v>0.15344999999999998</v>
      </c>
    </row>
    <row r="406" spans="1:4">
      <c r="A406">
        <v>2008</v>
      </c>
      <c r="B406">
        <v>9</v>
      </c>
      <c r="C406">
        <v>1</v>
      </c>
      <c r="D406" s="16">
        <f t="shared" si="17"/>
        <v>0.18562499999999998</v>
      </c>
    </row>
    <row r="407" spans="1:4">
      <c r="A407">
        <v>2008</v>
      </c>
      <c r="B407">
        <v>10</v>
      </c>
      <c r="C407">
        <v>1</v>
      </c>
      <c r="D407" s="16">
        <f t="shared" si="17"/>
        <v>0.18562499999999998</v>
      </c>
    </row>
    <row r="408" spans="1:4">
      <c r="A408">
        <v>2008</v>
      </c>
      <c r="B408">
        <v>11</v>
      </c>
      <c r="C408">
        <v>1</v>
      </c>
      <c r="D408" s="16">
        <f t="shared" si="17"/>
        <v>0.18562499999999998</v>
      </c>
    </row>
    <row r="409" spans="1:4">
      <c r="A409">
        <v>2008</v>
      </c>
      <c r="B409">
        <v>12</v>
      </c>
      <c r="C409">
        <v>1</v>
      </c>
      <c r="D409" s="16">
        <f t="shared" si="17"/>
        <v>0.18562499999999998</v>
      </c>
    </row>
    <row r="410" spans="1:4">
      <c r="A410">
        <v>2009</v>
      </c>
      <c r="B410">
        <v>1</v>
      </c>
      <c r="C410">
        <v>1</v>
      </c>
      <c r="D410" s="16">
        <f t="shared" si="17"/>
        <v>0.18</v>
      </c>
    </row>
    <row r="411" spans="1:4">
      <c r="A411">
        <v>2009</v>
      </c>
      <c r="B411">
        <v>2</v>
      </c>
      <c r="C411">
        <v>1</v>
      </c>
      <c r="D411" s="16">
        <f t="shared" si="17"/>
        <v>0.18</v>
      </c>
    </row>
    <row r="412" spans="1:4">
      <c r="A412">
        <v>2009</v>
      </c>
      <c r="B412">
        <v>3</v>
      </c>
      <c r="C412">
        <v>1</v>
      </c>
      <c r="D412" s="16">
        <f t="shared" si="17"/>
        <v>0.18</v>
      </c>
    </row>
    <row r="413" spans="1:4">
      <c r="A413">
        <v>2009</v>
      </c>
      <c r="B413">
        <v>4</v>
      </c>
      <c r="C413">
        <v>1</v>
      </c>
      <c r="D413" s="16">
        <f t="shared" si="17"/>
        <v>0.2046</v>
      </c>
    </row>
    <row r="414" spans="1:4">
      <c r="A414">
        <v>2009</v>
      </c>
      <c r="B414">
        <v>5</v>
      </c>
      <c r="C414">
        <v>1</v>
      </c>
      <c r="D414" s="16">
        <f t="shared" si="17"/>
        <v>0.2046</v>
      </c>
    </row>
    <row r="415" spans="1:4">
      <c r="A415">
        <v>2009</v>
      </c>
      <c r="B415">
        <v>6</v>
      </c>
      <c r="C415">
        <v>1</v>
      </c>
      <c r="D415" s="16">
        <f t="shared" si="17"/>
        <v>0.2046</v>
      </c>
    </row>
    <row r="416" spans="1:4">
      <c r="A416">
        <v>2009</v>
      </c>
      <c r="B416">
        <v>7</v>
      </c>
      <c r="C416">
        <v>1</v>
      </c>
      <c r="D416" s="16">
        <f t="shared" si="17"/>
        <v>0.2046</v>
      </c>
    </row>
    <row r="417" spans="1:4">
      <c r="A417">
        <v>2009</v>
      </c>
      <c r="B417">
        <v>8</v>
      </c>
      <c r="C417">
        <v>1</v>
      </c>
      <c r="D417" s="16">
        <f t="shared" si="17"/>
        <v>0.2046</v>
      </c>
    </row>
    <row r="418" spans="1:4">
      <c r="A418">
        <v>2009</v>
      </c>
      <c r="B418">
        <v>9</v>
      </c>
      <c r="C418">
        <v>1</v>
      </c>
      <c r="D418" s="16">
        <f t="shared" si="17"/>
        <v>0.2475</v>
      </c>
    </row>
    <row r="419" spans="1:4">
      <c r="A419">
        <v>2009</v>
      </c>
      <c r="B419">
        <v>10</v>
      </c>
      <c r="C419">
        <v>1</v>
      </c>
      <c r="D419" s="16">
        <f t="shared" si="17"/>
        <v>0.2475</v>
      </c>
    </row>
    <row r="420" spans="1:4">
      <c r="A420">
        <v>2009</v>
      </c>
      <c r="B420">
        <v>11</v>
      </c>
      <c r="C420">
        <v>1</v>
      </c>
      <c r="D420" s="16">
        <f t="shared" si="17"/>
        <v>0.2475</v>
      </c>
    </row>
    <row r="421" spans="1:4">
      <c r="A421">
        <v>2009</v>
      </c>
      <c r="B421">
        <v>12</v>
      </c>
      <c r="C421">
        <v>1</v>
      </c>
      <c r="D421" s="16">
        <f t="shared" si="17"/>
        <v>0.2475</v>
      </c>
    </row>
    <row r="422" spans="1:4">
      <c r="A422">
        <v>2010</v>
      </c>
      <c r="B422">
        <v>1</v>
      </c>
      <c r="C422">
        <v>1</v>
      </c>
      <c r="D422" s="16">
        <f t="shared" si="17"/>
        <v>0.24</v>
      </c>
    </row>
    <row r="423" spans="1:4">
      <c r="A423">
        <v>2010</v>
      </c>
      <c r="B423">
        <v>2</v>
      </c>
      <c r="C423">
        <v>1</v>
      </c>
      <c r="D423" s="16">
        <f t="shared" si="17"/>
        <v>0.24</v>
      </c>
    </row>
    <row r="424" spans="1:4">
      <c r="A424">
        <v>2010</v>
      </c>
      <c r="B424">
        <v>3</v>
      </c>
      <c r="C424">
        <v>1</v>
      </c>
      <c r="D424" s="16">
        <f t="shared" si="17"/>
        <v>0.24</v>
      </c>
    </row>
    <row r="425" spans="1:4">
      <c r="A425">
        <v>2010</v>
      </c>
      <c r="B425">
        <v>4</v>
      </c>
      <c r="C425">
        <v>1</v>
      </c>
      <c r="D425" s="16">
        <f t="shared" si="17"/>
        <v>0.27279999999999999</v>
      </c>
    </row>
    <row r="426" spans="1:4">
      <c r="A426">
        <v>2010</v>
      </c>
      <c r="B426">
        <v>5</v>
      </c>
      <c r="C426">
        <v>1</v>
      </c>
      <c r="D426" s="16">
        <f t="shared" si="17"/>
        <v>0.27279999999999999</v>
      </c>
    </row>
    <row r="427" spans="1:4">
      <c r="A427">
        <v>2010</v>
      </c>
      <c r="B427">
        <v>6</v>
      </c>
      <c r="C427">
        <v>1</v>
      </c>
      <c r="D427" s="16">
        <f t="shared" si="17"/>
        <v>0.27279999999999999</v>
      </c>
    </row>
    <row r="428" spans="1:4">
      <c r="A428">
        <v>2010</v>
      </c>
      <c r="B428">
        <v>7</v>
      </c>
      <c r="C428">
        <v>1</v>
      </c>
      <c r="D428" s="16">
        <f t="shared" si="17"/>
        <v>0.27279999999999999</v>
      </c>
    </row>
    <row r="429" spans="1:4">
      <c r="A429">
        <v>2010</v>
      </c>
      <c r="B429">
        <v>8</v>
      </c>
      <c r="C429">
        <v>1</v>
      </c>
      <c r="D429" s="16">
        <f t="shared" si="17"/>
        <v>0.27279999999999999</v>
      </c>
    </row>
    <row r="430" spans="1:4">
      <c r="A430">
        <v>2010</v>
      </c>
      <c r="B430">
        <v>9</v>
      </c>
      <c r="C430">
        <v>1</v>
      </c>
      <c r="D430" s="16">
        <f t="shared" si="17"/>
        <v>0.33</v>
      </c>
    </row>
    <row r="431" spans="1:4">
      <c r="A431">
        <v>2010</v>
      </c>
      <c r="B431">
        <v>10</v>
      </c>
      <c r="C431">
        <v>1</v>
      </c>
      <c r="D431" s="16">
        <f t="shared" si="17"/>
        <v>0.33</v>
      </c>
    </row>
    <row r="432" spans="1:4">
      <c r="A432">
        <v>2010</v>
      </c>
      <c r="B432">
        <v>11</v>
      </c>
      <c r="C432">
        <v>1</v>
      </c>
      <c r="D432" s="16">
        <f t="shared" si="17"/>
        <v>0.33</v>
      </c>
    </row>
    <row r="433" spans="1:4">
      <c r="A433">
        <v>2010</v>
      </c>
      <c r="B433">
        <v>12</v>
      </c>
      <c r="C433">
        <v>1</v>
      </c>
      <c r="D433" s="16">
        <f t="shared" si="17"/>
        <v>0.33</v>
      </c>
    </row>
    <row r="434" spans="1:4">
      <c r="A434">
        <v>2011</v>
      </c>
      <c r="B434">
        <v>1</v>
      </c>
      <c r="C434">
        <v>1</v>
      </c>
      <c r="D434" s="16">
        <f t="shared" si="17"/>
        <v>0.35</v>
      </c>
    </row>
    <row r="435" spans="1:4">
      <c r="A435">
        <v>2011</v>
      </c>
      <c r="B435">
        <v>2</v>
      </c>
      <c r="C435">
        <v>1</v>
      </c>
      <c r="D435" s="16">
        <f t="shared" si="17"/>
        <v>0.35</v>
      </c>
    </row>
    <row r="436" spans="1:4">
      <c r="A436">
        <v>2011</v>
      </c>
      <c r="B436">
        <v>3</v>
      </c>
      <c r="C436">
        <v>1</v>
      </c>
      <c r="D436" s="16">
        <f t="shared" si="17"/>
        <v>0.35</v>
      </c>
    </row>
    <row r="437" spans="1:4">
      <c r="A437">
        <v>2011</v>
      </c>
      <c r="B437">
        <v>4</v>
      </c>
      <c r="C437">
        <v>1</v>
      </c>
      <c r="D437" s="16">
        <f t="shared" si="17"/>
        <v>0.32240000000000002</v>
      </c>
    </row>
    <row r="438" spans="1:4">
      <c r="A438">
        <v>2011</v>
      </c>
      <c r="B438">
        <v>5</v>
      </c>
      <c r="C438">
        <v>1</v>
      </c>
      <c r="D438" s="16">
        <f t="shared" si="17"/>
        <v>0.32240000000000002</v>
      </c>
    </row>
    <row r="439" spans="1:4">
      <c r="A439">
        <v>2011</v>
      </c>
      <c r="B439">
        <v>6</v>
      </c>
      <c r="C439">
        <v>1</v>
      </c>
      <c r="D439" s="16">
        <f t="shared" si="17"/>
        <v>0.32240000000000002</v>
      </c>
    </row>
    <row r="440" spans="1:4">
      <c r="A440">
        <v>2011</v>
      </c>
      <c r="B440">
        <v>7</v>
      </c>
      <c r="C440">
        <v>1</v>
      </c>
      <c r="D440" s="16">
        <f t="shared" si="17"/>
        <v>0.32240000000000002</v>
      </c>
    </row>
    <row r="441" spans="1:4">
      <c r="A441">
        <v>2011</v>
      </c>
      <c r="B441">
        <v>8</v>
      </c>
      <c r="C441">
        <v>1</v>
      </c>
      <c r="D441" s="16">
        <f t="shared" si="17"/>
        <v>0.32240000000000002</v>
      </c>
    </row>
    <row r="442" spans="1:4">
      <c r="A442">
        <v>2011</v>
      </c>
      <c r="B442">
        <v>9</v>
      </c>
      <c r="C442">
        <v>1</v>
      </c>
      <c r="D442" s="16">
        <f t="shared" si="17"/>
        <v>0.39</v>
      </c>
    </row>
    <row r="443" spans="1:4">
      <c r="A443">
        <v>2011</v>
      </c>
      <c r="B443">
        <v>10</v>
      </c>
      <c r="C443">
        <v>1</v>
      </c>
      <c r="D443" s="16">
        <f t="shared" si="17"/>
        <v>0.39</v>
      </c>
    </row>
    <row r="444" spans="1:4">
      <c r="A444">
        <v>2011</v>
      </c>
      <c r="B444">
        <v>11</v>
      </c>
      <c r="C444">
        <v>1</v>
      </c>
      <c r="D444" s="16">
        <f t="shared" si="17"/>
        <v>0.39</v>
      </c>
    </row>
    <row r="445" spans="1:4">
      <c r="A445">
        <v>2011</v>
      </c>
      <c r="B445">
        <v>12</v>
      </c>
      <c r="C445">
        <v>1</v>
      </c>
      <c r="D445" s="16">
        <f t="shared" si="17"/>
        <v>0.39</v>
      </c>
    </row>
    <row r="446" spans="1:4">
      <c r="A446">
        <v>2012</v>
      </c>
      <c r="B446">
        <v>1</v>
      </c>
      <c r="C446">
        <v>1</v>
      </c>
      <c r="D446" s="16">
        <f t="shared" si="17"/>
        <v>0.42</v>
      </c>
    </row>
    <row r="447" spans="1:4">
      <c r="A447">
        <v>2012</v>
      </c>
      <c r="B447">
        <v>2</v>
      </c>
      <c r="C447">
        <v>1</v>
      </c>
      <c r="D447" s="16">
        <f t="shared" si="17"/>
        <v>0.42</v>
      </c>
    </row>
    <row r="448" spans="1:4">
      <c r="A448">
        <v>2012</v>
      </c>
      <c r="B448">
        <v>3</v>
      </c>
      <c r="C448">
        <v>1</v>
      </c>
      <c r="D448" s="16">
        <f t="shared" si="17"/>
        <v>0.42</v>
      </c>
    </row>
    <row r="449" spans="1:4">
      <c r="A449">
        <v>2012</v>
      </c>
      <c r="B449">
        <v>4</v>
      </c>
      <c r="C449">
        <v>1</v>
      </c>
      <c r="D449" s="16">
        <f t="shared" si="17"/>
        <v>0.35546666666666665</v>
      </c>
    </row>
    <row r="450" spans="1:4">
      <c r="A450">
        <v>2012</v>
      </c>
      <c r="B450">
        <v>5</v>
      </c>
      <c r="C450">
        <v>1</v>
      </c>
      <c r="D450" s="16">
        <f t="shared" si="17"/>
        <v>0.35546666666666665</v>
      </c>
    </row>
    <row r="451" spans="1:4">
      <c r="A451">
        <v>2012</v>
      </c>
      <c r="B451">
        <v>6</v>
      </c>
      <c r="C451">
        <v>1</v>
      </c>
      <c r="D451" s="16">
        <f t="shared" ref="D451:D514" si="18">INDEX($G$2:$J$29,MATCH(A451,$F$2:$F$29,0),MATCH(VLOOKUP(B451&amp;"-"&amp;C451,$N$19:$O$42,2,0),$G$1:$J$1,0))</f>
        <v>0.35546666666666665</v>
      </c>
    </row>
    <row r="452" spans="1:4">
      <c r="A452">
        <v>2012</v>
      </c>
      <c r="B452">
        <v>7</v>
      </c>
      <c r="C452">
        <v>1</v>
      </c>
      <c r="D452" s="16">
        <f t="shared" si="18"/>
        <v>0.35546666666666665</v>
      </c>
    </row>
    <row r="453" spans="1:4">
      <c r="A453">
        <v>2012</v>
      </c>
      <c r="B453">
        <v>8</v>
      </c>
      <c r="C453">
        <v>1</v>
      </c>
      <c r="D453" s="16">
        <f t="shared" si="18"/>
        <v>0.35546666666666665</v>
      </c>
    </row>
    <row r="454" spans="1:4">
      <c r="A454">
        <v>2012</v>
      </c>
      <c r="B454">
        <v>9</v>
      </c>
      <c r="C454">
        <v>1</v>
      </c>
      <c r="D454" s="16">
        <f t="shared" si="18"/>
        <v>0.43</v>
      </c>
    </row>
    <row r="455" spans="1:4">
      <c r="A455">
        <v>2012</v>
      </c>
      <c r="B455">
        <v>10</v>
      </c>
      <c r="C455">
        <v>1</v>
      </c>
      <c r="D455" s="16">
        <f t="shared" si="18"/>
        <v>0.43</v>
      </c>
    </row>
    <row r="456" spans="1:4">
      <c r="A456">
        <v>2012</v>
      </c>
      <c r="B456">
        <v>11</v>
      </c>
      <c r="C456">
        <v>1</v>
      </c>
      <c r="D456" s="16">
        <f t="shared" si="18"/>
        <v>0.43</v>
      </c>
    </row>
    <row r="457" spans="1:4">
      <c r="A457">
        <v>2012</v>
      </c>
      <c r="B457">
        <v>12</v>
      </c>
      <c r="C457">
        <v>1</v>
      </c>
      <c r="D457" s="16">
        <f t="shared" si="18"/>
        <v>0.43</v>
      </c>
    </row>
    <row r="458" spans="1:4">
      <c r="A458">
        <v>2013</v>
      </c>
      <c r="B458">
        <v>1</v>
      </c>
      <c r="C458">
        <v>1</v>
      </c>
      <c r="D458" s="16">
        <f t="shared" si="18"/>
        <v>0.47</v>
      </c>
    </row>
    <row r="459" spans="1:4">
      <c r="A459">
        <v>2013</v>
      </c>
      <c r="B459">
        <v>2</v>
      </c>
      <c r="C459">
        <v>1</v>
      </c>
      <c r="D459" s="16">
        <f t="shared" si="18"/>
        <v>0.47</v>
      </c>
    </row>
    <row r="460" spans="1:4">
      <c r="A460">
        <v>2013</v>
      </c>
      <c r="B460">
        <v>3</v>
      </c>
      <c r="C460">
        <v>1</v>
      </c>
      <c r="D460" s="16">
        <f t="shared" si="18"/>
        <v>0.47</v>
      </c>
    </row>
    <row r="461" spans="1:4">
      <c r="A461">
        <v>2013</v>
      </c>
      <c r="B461">
        <v>4</v>
      </c>
      <c r="C461">
        <v>1</v>
      </c>
      <c r="D461" s="16">
        <f t="shared" si="18"/>
        <v>0.3802666666666667</v>
      </c>
    </row>
    <row r="462" spans="1:4">
      <c r="A462">
        <v>2013</v>
      </c>
      <c r="B462">
        <v>5</v>
      </c>
      <c r="C462">
        <v>1</v>
      </c>
      <c r="D462" s="16">
        <f t="shared" si="18"/>
        <v>0.3802666666666667</v>
      </c>
    </row>
    <row r="463" spans="1:4">
      <c r="A463">
        <v>2013</v>
      </c>
      <c r="B463">
        <v>6</v>
      </c>
      <c r="C463">
        <v>1</v>
      </c>
      <c r="D463" s="16">
        <f t="shared" si="18"/>
        <v>0.3802666666666667</v>
      </c>
    </row>
    <row r="464" spans="1:4">
      <c r="A464">
        <v>2013</v>
      </c>
      <c r="B464">
        <v>7</v>
      </c>
      <c r="C464">
        <v>1</v>
      </c>
      <c r="D464" s="16">
        <f t="shared" si="18"/>
        <v>0.3802666666666667</v>
      </c>
    </row>
    <row r="465" spans="1:4">
      <c r="A465">
        <v>2013</v>
      </c>
      <c r="B465">
        <v>8</v>
      </c>
      <c r="C465">
        <v>1</v>
      </c>
      <c r="D465" s="16">
        <f t="shared" si="18"/>
        <v>0.3802666666666667</v>
      </c>
    </row>
    <row r="466" spans="1:4">
      <c r="A466">
        <v>2013</v>
      </c>
      <c r="B466">
        <v>9</v>
      </c>
      <c r="C466">
        <v>1</v>
      </c>
      <c r="D466" s="16">
        <f t="shared" si="18"/>
        <v>0.46</v>
      </c>
    </row>
    <row r="467" spans="1:4">
      <c r="A467">
        <v>2013</v>
      </c>
      <c r="B467">
        <v>10</v>
      </c>
      <c r="C467">
        <v>1</v>
      </c>
      <c r="D467" s="16">
        <f t="shared" si="18"/>
        <v>0.46</v>
      </c>
    </row>
    <row r="468" spans="1:4">
      <c r="A468">
        <v>2013</v>
      </c>
      <c r="B468">
        <v>11</v>
      </c>
      <c r="C468">
        <v>1</v>
      </c>
      <c r="D468" s="16">
        <f t="shared" si="18"/>
        <v>0.46</v>
      </c>
    </row>
    <row r="469" spans="1:4">
      <c r="A469">
        <v>2013</v>
      </c>
      <c r="B469">
        <v>12</v>
      </c>
      <c r="C469">
        <v>1</v>
      </c>
      <c r="D469" s="16">
        <f t="shared" si="18"/>
        <v>0.46</v>
      </c>
    </row>
    <row r="470" spans="1:4">
      <c r="A470">
        <v>2014</v>
      </c>
      <c r="B470">
        <v>1</v>
      </c>
      <c r="C470">
        <v>1</v>
      </c>
      <c r="D470" s="16">
        <f t="shared" si="18"/>
        <v>0.53</v>
      </c>
    </row>
    <row r="471" spans="1:4">
      <c r="A471">
        <v>2014</v>
      </c>
      <c r="B471">
        <v>2</v>
      </c>
      <c r="C471">
        <v>1</v>
      </c>
      <c r="D471" s="16">
        <f t="shared" si="18"/>
        <v>0.53</v>
      </c>
    </row>
    <row r="472" spans="1:4">
      <c r="A472">
        <v>2014</v>
      </c>
      <c r="B472">
        <v>3</v>
      </c>
      <c r="C472">
        <v>1</v>
      </c>
      <c r="D472" s="16">
        <f t="shared" si="18"/>
        <v>0.53</v>
      </c>
    </row>
    <row r="473" spans="1:4">
      <c r="A473">
        <v>2014</v>
      </c>
      <c r="B473">
        <v>4</v>
      </c>
      <c r="C473">
        <v>1</v>
      </c>
      <c r="D473" s="16">
        <f t="shared" si="18"/>
        <v>0.42986666666666667</v>
      </c>
    </row>
    <row r="474" spans="1:4">
      <c r="A474">
        <v>2014</v>
      </c>
      <c r="B474">
        <v>5</v>
      </c>
      <c r="C474">
        <v>1</v>
      </c>
      <c r="D474" s="16">
        <f t="shared" si="18"/>
        <v>0.42986666666666667</v>
      </c>
    </row>
    <row r="475" spans="1:4">
      <c r="A475">
        <v>2014</v>
      </c>
      <c r="B475">
        <v>6</v>
      </c>
      <c r="C475">
        <v>1</v>
      </c>
      <c r="D475" s="16">
        <f t="shared" si="18"/>
        <v>0.42986666666666667</v>
      </c>
    </row>
    <row r="476" spans="1:4">
      <c r="A476">
        <v>2014</v>
      </c>
      <c r="B476">
        <v>7</v>
      </c>
      <c r="C476">
        <v>1</v>
      </c>
      <c r="D476" s="16">
        <f t="shared" si="18"/>
        <v>0.42986666666666667</v>
      </c>
    </row>
    <row r="477" spans="1:4">
      <c r="A477">
        <v>2014</v>
      </c>
      <c r="B477">
        <v>8</v>
      </c>
      <c r="C477">
        <v>1</v>
      </c>
      <c r="D477" s="16">
        <f t="shared" si="18"/>
        <v>0.42986666666666667</v>
      </c>
    </row>
    <row r="478" spans="1:4">
      <c r="A478">
        <v>2014</v>
      </c>
      <c r="B478">
        <v>9</v>
      </c>
      <c r="C478">
        <v>1</v>
      </c>
      <c r="D478" s="16">
        <f t="shared" si="18"/>
        <v>0.52</v>
      </c>
    </row>
    <row r="479" spans="1:4">
      <c r="A479">
        <v>2014</v>
      </c>
      <c r="B479">
        <v>10</v>
      </c>
      <c r="C479">
        <v>1</v>
      </c>
      <c r="D479" s="16">
        <f t="shared" si="18"/>
        <v>0.52</v>
      </c>
    </row>
    <row r="480" spans="1:4">
      <c r="A480">
        <v>2014</v>
      </c>
      <c r="B480">
        <v>11</v>
      </c>
      <c r="C480">
        <v>1</v>
      </c>
      <c r="D480" s="16">
        <f t="shared" si="18"/>
        <v>0.52</v>
      </c>
    </row>
    <row r="481" spans="1:4">
      <c r="A481">
        <v>2014</v>
      </c>
      <c r="B481">
        <v>12</v>
      </c>
      <c r="C481">
        <v>1</v>
      </c>
      <c r="D481" s="16">
        <f t="shared" si="18"/>
        <v>0.52</v>
      </c>
    </row>
    <row r="482" spans="1:4">
      <c r="A482">
        <v>2015</v>
      </c>
      <c r="B482">
        <v>1</v>
      </c>
      <c r="C482">
        <v>1</v>
      </c>
      <c r="D482" s="16">
        <f t="shared" si="18"/>
        <v>0.62</v>
      </c>
    </row>
    <row r="483" spans="1:4">
      <c r="A483">
        <v>2015</v>
      </c>
      <c r="B483">
        <v>2</v>
      </c>
      <c r="C483">
        <v>1</v>
      </c>
      <c r="D483" s="16">
        <f t="shared" si="18"/>
        <v>0.62</v>
      </c>
    </row>
    <row r="484" spans="1:4">
      <c r="A484">
        <v>2015</v>
      </c>
      <c r="B484">
        <v>3</v>
      </c>
      <c r="C484">
        <v>1</v>
      </c>
      <c r="D484" s="16">
        <f t="shared" si="18"/>
        <v>0.62</v>
      </c>
    </row>
    <row r="485" spans="1:4">
      <c r="A485">
        <v>2015</v>
      </c>
      <c r="B485">
        <v>4</v>
      </c>
      <c r="C485">
        <v>1</v>
      </c>
      <c r="D485" s="16">
        <f t="shared" si="18"/>
        <v>0.50426666666666664</v>
      </c>
    </row>
    <row r="486" spans="1:4">
      <c r="A486">
        <v>2015</v>
      </c>
      <c r="B486">
        <v>5</v>
      </c>
      <c r="C486">
        <v>1</v>
      </c>
      <c r="D486" s="16">
        <f t="shared" si="18"/>
        <v>0.50426666666666664</v>
      </c>
    </row>
    <row r="487" spans="1:4">
      <c r="A487">
        <v>2015</v>
      </c>
      <c r="B487">
        <v>6</v>
      </c>
      <c r="C487">
        <v>1</v>
      </c>
      <c r="D487" s="16">
        <f t="shared" si="18"/>
        <v>0.50426666666666664</v>
      </c>
    </row>
    <row r="488" spans="1:4">
      <c r="A488">
        <v>2015</v>
      </c>
      <c r="B488">
        <v>7</v>
      </c>
      <c r="C488">
        <v>1</v>
      </c>
      <c r="D488" s="16">
        <f t="shared" si="18"/>
        <v>0.50426666666666664</v>
      </c>
    </row>
    <row r="489" spans="1:4">
      <c r="A489">
        <v>2015</v>
      </c>
      <c r="B489">
        <v>8</v>
      </c>
      <c r="C489">
        <v>1</v>
      </c>
      <c r="D489" s="16">
        <f t="shared" si="18"/>
        <v>0.50426666666666664</v>
      </c>
    </row>
    <row r="490" spans="1:4">
      <c r="A490">
        <v>2015</v>
      </c>
      <c r="B490">
        <v>9</v>
      </c>
      <c r="C490">
        <v>1</v>
      </c>
      <c r="D490" s="16">
        <f t="shared" si="18"/>
        <v>0.61</v>
      </c>
    </row>
    <row r="491" spans="1:4">
      <c r="A491">
        <v>2015</v>
      </c>
      <c r="B491">
        <v>10</v>
      </c>
      <c r="C491">
        <v>1</v>
      </c>
      <c r="D491" s="16">
        <f t="shared" si="18"/>
        <v>0.61</v>
      </c>
    </row>
    <row r="492" spans="1:4">
      <c r="A492">
        <v>2015</v>
      </c>
      <c r="B492">
        <v>11</v>
      </c>
      <c r="C492">
        <v>1</v>
      </c>
      <c r="D492" s="16">
        <f t="shared" si="18"/>
        <v>0.61</v>
      </c>
    </row>
    <row r="493" spans="1:4">
      <c r="A493">
        <v>2015</v>
      </c>
      <c r="B493">
        <v>12</v>
      </c>
      <c r="C493">
        <v>1</v>
      </c>
      <c r="D493" s="16">
        <f t="shared" si="18"/>
        <v>0.61</v>
      </c>
    </row>
    <row r="494" spans="1:4">
      <c r="A494">
        <v>2016</v>
      </c>
      <c r="B494">
        <v>1</v>
      </c>
      <c r="C494">
        <v>1</v>
      </c>
      <c r="D494" s="16">
        <f t="shared" si="18"/>
        <v>0.72</v>
      </c>
    </row>
    <row r="495" spans="1:4">
      <c r="A495">
        <v>2016</v>
      </c>
      <c r="B495">
        <v>2</v>
      </c>
      <c r="C495">
        <v>1</v>
      </c>
      <c r="D495" s="16">
        <f t="shared" si="18"/>
        <v>0.72</v>
      </c>
    </row>
    <row r="496" spans="1:4">
      <c r="A496">
        <v>2016</v>
      </c>
      <c r="B496">
        <v>3</v>
      </c>
      <c r="C496">
        <v>1</v>
      </c>
      <c r="D496" s="16">
        <f t="shared" si="18"/>
        <v>0.72</v>
      </c>
    </row>
    <row r="497" spans="1:4">
      <c r="A497">
        <v>2016</v>
      </c>
      <c r="B497">
        <v>4</v>
      </c>
      <c r="C497">
        <v>1</v>
      </c>
      <c r="D497" s="16">
        <f t="shared" si="18"/>
        <v>0.57039999999999991</v>
      </c>
    </row>
    <row r="498" spans="1:4">
      <c r="A498">
        <v>2016</v>
      </c>
      <c r="B498">
        <v>5</v>
      </c>
      <c r="C498">
        <v>1</v>
      </c>
      <c r="D498" s="16">
        <f t="shared" si="18"/>
        <v>0.57039999999999991</v>
      </c>
    </row>
    <row r="499" spans="1:4">
      <c r="A499">
        <v>2016</v>
      </c>
      <c r="B499">
        <v>6</v>
      </c>
      <c r="C499">
        <v>1</v>
      </c>
      <c r="D499" s="16">
        <f t="shared" si="18"/>
        <v>0.57039999999999991</v>
      </c>
    </row>
    <row r="500" spans="1:4">
      <c r="A500">
        <v>2016</v>
      </c>
      <c r="B500">
        <v>7</v>
      </c>
      <c r="C500">
        <v>1</v>
      </c>
      <c r="D500" s="16">
        <f t="shared" si="18"/>
        <v>0.57039999999999991</v>
      </c>
    </row>
    <row r="501" spans="1:4">
      <c r="A501">
        <v>2016</v>
      </c>
      <c r="B501">
        <v>8</v>
      </c>
      <c r="C501">
        <v>1</v>
      </c>
      <c r="D501" s="16">
        <f t="shared" si="18"/>
        <v>0.57039999999999991</v>
      </c>
    </row>
    <row r="502" spans="1:4">
      <c r="A502">
        <v>2016</v>
      </c>
      <c r="B502">
        <v>9</v>
      </c>
      <c r="C502">
        <v>1</v>
      </c>
      <c r="D502" s="16">
        <f t="shared" si="18"/>
        <v>0.69</v>
      </c>
    </row>
    <row r="503" spans="1:4">
      <c r="A503">
        <v>2016</v>
      </c>
      <c r="B503">
        <v>10</v>
      </c>
      <c r="C503">
        <v>1</v>
      </c>
      <c r="D503" s="16">
        <f t="shared" si="18"/>
        <v>0.69</v>
      </c>
    </row>
    <row r="504" spans="1:4">
      <c r="A504">
        <v>2016</v>
      </c>
      <c r="B504">
        <v>11</v>
      </c>
      <c r="C504">
        <v>1</v>
      </c>
      <c r="D504" s="16">
        <f t="shared" si="18"/>
        <v>0.69</v>
      </c>
    </row>
    <row r="505" spans="1:4">
      <c r="A505">
        <v>2016</v>
      </c>
      <c r="B505">
        <v>12</v>
      </c>
      <c r="C505">
        <v>1</v>
      </c>
      <c r="D505" s="16">
        <f t="shared" si="18"/>
        <v>0.69</v>
      </c>
    </row>
    <row r="506" spans="1:4">
      <c r="A506">
        <f>A494+1</f>
        <v>2017</v>
      </c>
      <c r="B506">
        <v>1</v>
      </c>
      <c r="C506">
        <v>1</v>
      </c>
      <c r="D506" s="16">
        <f t="shared" si="18"/>
        <v>0.82</v>
      </c>
    </row>
    <row r="507" spans="1:4">
      <c r="A507">
        <f t="shared" ref="A507:A570" si="19">A495+1</f>
        <v>2017</v>
      </c>
      <c r="B507">
        <v>2</v>
      </c>
      <c r="C507">
        <v>1</v>
      </c>
      <c r="D507" s="16">
        <f t="shared" si="18"/>
        <v>0.82</v>
      </c>
    </row>
    <row r="508" spans="1:4">
      <c r="A508">
        <f t="shared" si="19"/>
        <v>2017</v>
      </c>
      <c r="B508">
        <v>3</v>
      </c>
      <c r="C508">
        <v>1</v>
      </c>
      <c r="D508" s="16">
        <f t="shared" si="18"/>
        <v>0.82</v>
      </c>
    </row>
    <row r="509" spans="1:4">
      <c r="A509">
        <f t="shared" si="19"/>
        <v>2017</v>
      </c>
      <c r="B509">
        <v>4</v>
      </c>
      <c r="C509">
        <v>1</v>
      </c>
      <c r="D509" s="16">
        <f t="shared" si="18"/>
        <v>0.62</v>
      </c>
    </row>
    <row r="510" spans="1:4">
      <c r="A510">
        <f t="shared" si="19"/>
        <v>2017</v>
      </c>
      <c r="B510">
        <v>5</v>
      </c>
      <c r="C510">
        <v>1</v>
      </c>
      <c r="D510" s="16">
        <f t="shared" si="18"/>
        <v>0.62</v>
      </c>
    </row>
    <row r="511" spans="1:4">
      <c r="A511">
        <f t="shared" si="19"/>
        <v>2017</v>
      </c>
      <c r="B511">
        <v>6</v>
      </c>
      <c r="C511">
        <v>1</v>
      </c>
      <c r="D511" s="16">
        <f t="shared" si="18"/>
        <v>0.62</v>
      </c>
    </row>
    <row r="512" spans="1:4">
      <c r="A512">
        <f t="shared" si="19"/>
        <v>2017</v>
      </c>
      <c r="B512">
        <v>7</v>
      </c>
      <c r="C512">
        <v>1</v>
      </c>
      <c r="D512" s="16">
        <f t="shared" si="18"/>
        <v>0.62</v>
      </c>
    </row>
    <row r="513" spans="1:4">
      <c r="A513">
        <f t="shared" si="19"/>
        <v>2017</v>
      </c>
      <c r="B513">
        <v>8</v>
      </c>
      <c r="C513">
        <v>1</v>
      </c>
      <c r="D513" s="16">
        <f t="shared" si="18"/>
        <v>0.62</v>
      </c>
    </row>
    <row r="514" spans="1:4">
      <c r="A514">
        <f t="shared" si="19"/>
        <v>2017</v>
      </c>
      <c r="B514">
        <v>9</v>
      </c>
      <c r="C514">
        <v>1</v>
      </c>
      <c r="D514" s="16">
        <f t="shared" si="18"/>
        <v>0.75</v>
      </c>
    </row>
    <row r="515" spans="1:4">
      <c r="A515">
        <f t="shared" si="19"/>
        <v>2017</v>
      </c>
      <c r="B515">
        <v>10</v>
      </c>
      <c r="C515">
        <v>1</v>
      </c>
      <c r="D515" s="16">
        <f t="shared" ref="D515:D578" si="20">INDEX($G$2:$J$29,MATCH(A515,$F$2:$F$29,0),MATCH(VLOOKUP(B515&amp;"-"&amp;C515,$N$19:$O$42,2,0),$G$1:$J$1,0))</f>
        <v>0.75</v>
      </c>
    </row>
    <row r="516" spans="1:4">
      <c r="A516">
        <f t="shared" si="19"/>
        <v>2017</v>
      </c>
      <c r="B516">
        <v>11</v>
      </c>
      <c r="C516">
        <v>1</v>
      </c>
      <c r="D516" s="16">
        <f t="shared" si="20"/>
        <v>0.75</v>
      </c>
    </row>
    <row r="517" spans="1:4">
      <c r="A517">
        <f t="shared" si="19"/>
        <v>2017</v>
      </c>
      <c r="B517">
        <v>12</v>
      </c>
      <c r="C517">
        <v>1</v>
      </c>
      <c r="D517" s="16">
        <f t="shared" si="20"/>
        <v>0.75</v>
      </c>
    </row>
    <row r="518" spans="1:4">
      <c r="A518">
        <f t="shared" si="19"/>
        <v>2018</v>
      </c>
      <c r="B518">
        <v>1</v>
      </c>
      <c r="C518">
        <v>1</v>
      </c>
      <c r="D518" s="16">
        <f t="shared" si="20"/>
        <v>0.82</v>
      </c>
    </row>
    <row r="519" spans="1:4">
      <c r="A519">
        <f t="shared" si="19"/>
        <v>2018</v>
      </c>
      <c r="B519">
        <v>2</v>
      </c>
      <c r="C519">
        <v>1</v>
      </c>
      <c r="D519" s="16">
        <f t="shared" si="20"/>
        <v>0.82</v>
      </c>
    </row>
    <row r="520" spans="1:4">
      <c r="A520">
        <f t="shared" si="19"/>
        <v>2018</v>
      </c>
      <c r="B520">
        <v>3</v>
      </c>
      <c r="C520">
        <v>1</v>
      </c>
      <c r="D520" s="16">
        <f t="shared" si="20"/>
        <v>0.82</v>
      </c>
    </row>
    <row r="521" spans="1:4">
      <c r="A521">
        <f t="shared" si="19"/>
        <v>2018</v>
      </c>
      <c r="B521">
        <v>4</v>
      </c>
      <c r="C521">
        <v>1</v>
      </c>
      <c r="D521" s="16">
        <f t="shared" si="20"/>
        <v>0.62</v>
      </c>
    </row>
    <row r="522" spans="1:4">
      <c r="A522">
        <f t="shared" si="19"/>
        <v>2018</v>
      </c>
      <c r="B522">
        <v>5</v>
      </c>
      <c r="C522">
        <v>1</v>
      </c>
      <c r="D522" s="16">
        <f t="shared" si="20"/>
        <v>0.62</v>
      </c>
    </row>
    <row r="523" spans="1:4">
      <c r="A523">
        <f t="shared" si="19"/>
        <v>2018</v>
      </c>
      <c r="B523">
        <v>6</v>
      </c>
      <c r="C523">
        <v>1</v>
      </c>
      <c r="D523" s="16">
        <f t="shared" si="20"/>
        <v>0.62</v>
      </c>
    </row>
    <row r="524" spans="1:4">
      <c r="A524">
        <f t="shared" si="19"/>
        <v>2018</v>
      </c>
      <c r="B524">
        <v>7</v>
      </c>
      <c r="C524">
        <v>1</v>
      </c>
      <c r="D524" s="16">
        <f t="shared" si="20"/>
        <v>0.62</v>
      </c>
    </row>
    <row r="525" spans="1:4">
      <c r="A525">
        <f t="shared" si="19"/>
        <v>2018</v>
      </c>
      <c r="B525">
        <v>8</v>
      </c>
      <c r="C525">
        <v>1</v>
      </c>
      <c r="D525" s="16">
        <f t="shared" si="20"/>
        <v>0.62</v>
      </c>
    </row>
    <row r="526" spans="1:4">
      <c r="A526">
        <f t="shared" si="19"/>
        <v>2018</v>
      </c>
      <c r="B526">
        <v>9</v>
      </c>
      <c r="C526">
        <v>1</v>
      </c>
      <c r="D526" s="16">
        <f t="shared" si="20"/>
        <v>0.75</v>
      </c>
    </row>
    <row r="527" spans="1:4">
      <c r="A527">
        <f t="shared" si="19"/>
        <v>2018</v>
      </c>
      <c r="B527">
        <v>10</v>
      </c>
      <c r="C527">
        <v>1</v>
      </c>
      <c r="D527" s="16">
        <f t="shared" si="20"/>
        <v>0.75</v>
      </c>
    </row>
    <row r="528" spans="1:4">
      <c r="A528">
        <f t="shared" si="19"/>
        <v>2018</v>
      </c>
      <c r="B528">
        <v>11</v>
      </c>
      <c r="C528">
        <v>1</v>
      </c>
      <c r="D528" s="16">
        <f t="shared" si="20"/>
        <v>0.75</v>
      </c>
    </row>
    <row r="529" spans="1:4">
      <c r="A529">
        <f t="shared" si="19"/>
        <v>2018</v>
      </c>
      <c r="B529">
        <v>12</v>
      </c>
      <c r="C529">
        <v>1</v>
      </c>
      <c r="D529" s="16">
        <f t="shared" si="20"/>
        <v>0.75</v>
      </c>
    </row>
    <row r="530" spans="1:4">
      <c r="A530">
        <f t="shared" si="19"/>
        <v>2019</v>
      </c>
      <c r="B530">
        <v>1</v>
      </c>
      <c r="C530">
        <v>1</v>
      </c>
      <c r="D530" s="16">
        <f t="shared" si="20"/>
        <v>0.82</v>
      </c>
    </row>
    <row r="531" spans="1:4">
      <c r="A531">
        <f t="shared" si="19"/>
        <v>2019</v>
      </c>
      <c r="B531">
        <v>2</v>
      </c>
      <c r="C531">
        <v>1</v>
      </c>
      <c r="D531" s="16">
        <f t="shared" si="20"/>
        <v>0.82</v>
      </c>
    </row>
    <row r="532" spans="1:4">
      <c r="A532">
        <f t="shared" si="19"/>
        <v>2019</v>
      </c>
      <c r="B532">
        <v>3</v>
      </c>
      <c r="C532">
        <v>1</v>
      </c>
      <c r="D532" s="16">
        <f t="shared" si="20"/>
        <v>0.82</v>
      </c>
    </row>
    <row r="533" spans="1:4">
      <c r="A533">
        <f t="shared" si="19"/>
        <v>2019</v>
      </c>
      <c r="B533">
        <v>4</v>
      </c>
      <c r="C533">
        <v>1</v>
      </c>
      <c r="D533" s="16">
        <f t="shared" si="20"/>
        <v>0.62</v>
      </c>
    </row>
    <row r="534" spans="1:4">
      <c r="A534">
        <f t="shared" si="19"/>
        <v>2019</v>
      </c>
      <c r="B534">
        <v>5</v>
      </c>
      <c r="C534">
        <v>1</v>
      </c>
      <c r="D534" s="16">
        <f t="shared" si="20"/>
        <v>0.62</v>
      </c>
    </row>
    <row r="535" spans="1:4">
      <c r="A535">
        <f t="shared" si="19"/>
        <v>2019</v>
      </c>
      <c r="B535">
        <v>6</v>
      </c>
      <c r="C535">
        <v>1</v>
      </c>
      <c r="D535" s="16">
        <f t="shared" si="20"/>
        <v>0.62</v>
      </c>
    </row>
    <row r="536" spans="1:4">
      <c r="A536">
        <f t="shared" si="19"/>
        <v>2019</v>
      </c>
      <c r="B536">
        <v>7</v>
      </c>
      <c r="C536">
        <v>1</v>
      </c>
      <c r="D536" s="16">
        <f t="shared" si="20"/>
        <v>0.62</v>
      </c>
    </row>
    <row r="537" spans="1:4">
      <c r="A537">
        <f t="shared" si="19"/>
        <v>2019</v>
      </c>
      <c r="B537">
        <v>8</v>
      </c>
      <c r="C537">
        <v>1</v>
      </c>
      <c r="D537" s="16">
        <f t="shared" si="20"/>
        <v>0.62</v>
      </c>
    </row>
    <row r="538" spans="1:4">
      <c r="A538">
        <f t="shared" si="19"/>
        <v>2019</v>
      </c>
      <c r="B538">
        <v>9</v>
      </c>
      <c r="C538">
        <v>1</v>
      </c>
      <c r="D538" s="16">
        <f t="shared" si="20"/>
        <v>0.75</v>
      </c>
    </row>
    <row r="539" spans="1:4">
      <c r="A539">
        <f t="shared" si="19"/>
        <v>2019</v>
      </c>
      <c r="B539">
        <v>10</v>
      </c>
      <c r="C539">
        <v>1</v>
      </c>
      <c r="D539" s="16">
        <f t="shared" si="20"/>
        <v>0.75</v>
      </c>
    </row>
    <row r="540" spans="1:4">
      <c r="A540">
        <f t="shared" si="19"/>
        <v>2019</v>
      </c>
      <c r="B540">
        <v>11</v>
      </c>
      <c r="C540">
        <v>1</v>
      </c>
      <c r="D540" s="16">
        <f t="shared" si="20"/>
        <v>0.75</v>
      </c>
    </row>
    <row r="541" spans="1:4">
      <c r="A541">
        <f t="shared" si="19"/>
        <v>2019</v>
      </c>
      <c r="B541">
        <v>12</v>
      </c>
      <c r="C541">
        <v>1</v>
      </c>
      <c r="D541" s="16">
        <f t="shared" si="20"/>
        <v>0.75</v>
      </c>
    </row>
    <row r="542" spans="1:4">
      <c r="A542">
        <f t="shared" si="19"/>
        <v>2020</v>
      </c>
      <c r="B542">
        <v>1</v>
      </c>
      <c r="C542">
        <v>1</v>
      </c>
      <c r="D542" s="16">
        <f t="shared" si="20"/>
        <v>0.82</v>
      </c>
    </row>
    <row r="543" spans="1:4">
      <c r="A543">
        <f t="shared" si="19"/>
        <v>2020</v>
      </c>
      <c r="B543">
        <v>2</v>
      </c>
      <c r="C543">
        <v>1</v>
      </c>
      <c r="D543" s="16">
        <f t="shared" si="20"/>
        <v>0.82</v>
      </c>
    </row>
    <row r="544" spans="1:4">
      <c r="A544">
        <f t="shared" si="19"/>
        <v>2020</v>
      </c>
      <c r="B544">
        <v>3</v>
      </c>
      <c r="C544">
        <v>1</v>
      </c>
      <c r="D544" s="16">
        <f t="shared" si="20"/>
        <v>0.82</v>
      </c>
    </row>
    <row r="545" spans="1:4">
      <c r="A545">
        <f t="shared" si="19"/>
        <v>2020</v>
      </c>
      <c r="B545">
        <v>4</v>
      </c>
      <c r="C545">
        <v>1</v>
      </c>
      <c r="D545" s="16">
        <f t="shared" si="20"/>
        <v>0.62</v>
      </c>
    </row>
    <row r="546" spans="1:4">
      <c r="A546">
        <f t="shared" si="19"/>
        <v>2020</v>
      </c>
      <c r="B546">
        <v>5</v>
      </c>
      <c r="C546">
        <v>1</v>
      </c>
      <c r="D546" s="16">
        <f t="shared" si="20"/>
        <v>0.62</v>
      </c>
    </row>
    <row r="547" spans="1:4">
      <c r="A547">
        <f t="shared" si="19"/>
        <v>2020</v>
      </c>
      <c r="B547">
        <v>6</v>
      </c>
      <c r="C547">
        <v>1</v>
      </c>
      <c r="D547" s="16">
        <f t="shared" si="20"/>
        <v>0.62</v>
      </c>
    </row>
    <row r="548" spans="1:4">
      <c r="A548">
        <f t="shared" si="19"/>
        <v>2020</v>
      </c>
      <c r="B548">
        <v>7</v>
      </c>
      <c r="C548">
        <v>1</v>
      </c>
      <c r="D548" s="16">
        <f t="shared" si="20"/>
        <v>0.62</v>
      </c>
    </row>
    <row r="549" spans="1:4">
      <c r="A549">
        <f t="shared" si="19"/>
        <v>2020</v>
      </c>
      <c r="B549">
        <v>8</v>
      </c>
      <c r="C549">
        <v>1</v>
      </c>
      <c r="D549" s="16">
        <f t="shared" si="20"/>
        <v>0.62</v>
      </c>
    </row>
    <row r="550" spans="1:4">
      <c r="A550">
        <f t="shared" si="19"/>
        <v>2020</v>
      </c>
      <c r="B550">
        <v>9</v>
      </c>
      <c r="C550">
        <v>1</v>
      </c>
      <c r="D550" s="16">
        <f t="shared" si="20"/>
        <v>0.75</v>
      </c>
    </row>
    <row r="551" spans="1:4">
      <c r="A551">
        <f t="shared" si="19"/>
        <v>2020</v>
      </c>
      <c r="B551">
        <v>10</v>
      </c>
      <c r="C551">
        <v>1</v>
      </c>
      <c r="D551" s="16">
        <f t="shared" si="20"/>
        <v>0.75</v>
      </c>
    </row>
    <row r="552" spans="1:4">
      <c r="A552">
        <f t="shared" si="19"/>
        <v>2020</v>
      </c>
      <c r="B552">
        <v>11</v>
      </c>
      <c r="C552">
        <v>1</v>
      </c>
      <c r="D552" s="16">
        <f t="shared" si="20"/>
        <v>0.75</v>
      </c>
    </row>
    <row r="553" spans="1:4">
      <c r="A553">
        <f t="shared" si="19"/>
        <v>2020</v>
      </c>
      <c r="B553">
        <v>12</v>
      </c>
      <c r="C553">
        <v>1</v>
      </c>
      <c r="D553" s="16">
        <f t="shared" si="20"/>
        <v>0.75</v>
      </c>
    </row>
    <row r="554" spans="1:4">
      <c r="A554">
        <f t="shared" si="19"/>
        <v>2021</v>
      </c>
      <c r="B554">
        <v>1</v>
      </c>
      <c r="C554">
        <v>1</v>
      </c>
      <c r="D554" s="16">
        <f t="shared" si="20"/>
        <v>0.82</v>
      </c>
    </row>
    <row r="555" spans="1:4">
      <c r="A555">
        <f t="shared" si="19"/>
        <v>2021</v>
      </c>
      <c r="B555">
        <v>2</v>
      </c>
      <c r="C555">
        <v>1</v>
      </c>
      <c r="D555" s="16">
        <f t="shared" si="20"/>
        <v>0.82</v>
      </c>
    </row>
    <row r="556" spans="1:4">
      <c r="A556">
        <f t="shared" si="19"/>
        <v>2021</v>
      </c>
      <c r="B556">
        <v>3</v>
      </c>
      <c r="C556">
        <v>1</v>
      </c>
      <c r="D556" s="16">
        <f t="shared" si="20"/>
        <v>0.82</v>
      </c>
    </row>
    <row r="557" spans="1:4">
      <c r="A557">
        <f t="shared" si="19"/>
        <v>2021</v>
      </c>
      <c r="B557">
        <v>4</v>
      </c>
      <c r="C557">
        <v>1</v>
      </c>
      <c r="D557" s="16">
        <f t="shared" si="20"/>
        <v>0.62</v>
      </c>
    </row>
    <row r="558" spans="1:4">
      <c r="A558">
        <f t="shared" si="19"/>
        <v>2021</v>
      </c>
      <c r="B558">
        <v>5</v>
      </c>
      <c r="C558">
        <v>1</v>
      </c>
      <c r="D558" s="16">
        <f t="shared" si="20"/>
        <v>0.62</v>
      </c>
    </row>
    <row r="559" spans="1:4">
      <c r="A559">
        <f t="shared" si="19"/>
        <v>2021</v>
      </c>
      <c r="B559">
        <v>6</v>
      </c>
      <c r="C559">
        <v>1</v>
      </c>
      <c r="D559" s="16">
        <f t="shared" si="20"/>
        <v>0.62</v>
      </c>
    </row>
    <row r="560" spans="1:4">
      <c r="A560">
        <f t="shared" si="19"/>
        <v>2021</v>
      </c>
      <c r="B560">
        <v>7</v>
      </c>
      <c r="C560">
        <v>1</v>
      </c>
      <c r="D560" s="16">
        <f t="shared" si="20"/>
        <v>0.62</v>
      </c>
    </row>
    <row r="561" spans="1:4">
      <c r="A561">
        <f t="shared" si="19"/>
        <v>2021</v>
      </c>
      <c r="B561">
        <v>8</v>
      </c>
      <c r="C561">
        <v>1</v>
      </c>
      <c r="D561" s="16">
        <f t="shared" si="20"/>
        <v>0.62</v>
      </c>
    </row>
    <row r="562" spans="1:4">
      <c r="A562">
        <f t="shared" si="19"/>
        <v>2021</v>
      </c>
      <c r="B562">
        <v>9</v>
      </c>
      <c r="C562">
        <v>1</v>
      </c>
      <c r="D562" s="16">
        <f t="shared" si="20"/>
        <v>0.75</v>
      </c>
    </row>
    <row r="563" spans="1:4">
      <c r="A563">
        <f t="shared" si="19"/>
        <v>2021</v>
      </c>
      <c r="B563">
        <v>10</v>
      </c>
      <c r="C563">
        <v>1</v>
      </c>
      <c r="D563" s="16">
        <f t="shared" si="20"/>
        <v>0.75</v>
      </c>
    </row>
    <row r="564" spans="1:4">
      <c r="A564">
        <f t="shared" si="19"/>
        <v>2021</v>
      </c>
      <c r="B564">
        <v>11</v>
      </c>
      <c r="C564">
        <v>1</v>
      </c>
      <c r="D564" s="16">
        <f t="shared" si="20"/>
        <v>0.75</v>
      </c>
    </row>
    <row r="565" spans="1:4">
      <c r="A565">
        <f t="shared" si="19"/>
        <v>2021</v>
      </c>
      <c r="B565">
        <v>12</v>
      </c>
      <c r="C565">
        <v>1</v>
      </c>
      <c r="D565" s="16">
        <f t="shared" si="20"/>
        <v>0.75</v>
      </c>
    </row>
    <row r="566" spans="1:4">
      <c r="A566">
        <f t="shared" si="19"/>
        <v>2022</v>
      </c>
      <c r="B566">
        <v>1</v>
      </c>
      <c r="C566">
        <v>1</v>
      </c>
      <c r="D566" s="16">
        <f t="shared" si="20"/>
        <v>0.82</v>
      </c>
    </row>
    <row r="567" spans="1:4">
      <c r="A567">
        <f t="shared" si="19"/>
        <v>2022</v>
      </c>
      <c r="B567">
        <v>2</v>
      </c>
      <c r="C567">
        <v>1</v>
      </c>
      <c r="D567" s="16">
        <f t="shared" si="20"/>
        <v>0.82</v>
      </c>
    </row>
    <row r="568" spans="1:4">
      <c r="A568">
        <f t="shared" si="19"/>
        <v>2022</v>
      </c>
      <c r="B568">
        <v>3</v>
      </c>
      <c r="C568">
        <v>1</v>
      </c>
      <c r="D568" s="16">
        <f t="shared" si="20"/>
        <v>0.82</v>
      </c>
    </row>
    <row r="569" spans="1:4">
      <c r="A569">
        <f t="shared" si="19"/>
        <v>2022</v>
      </c>
      <c r="B569">
        <v>4</v>
      </c>
      <c r="C569">
        <v>1</v>
      </c>
      <c r="D569" s="16">
        <f t="shared" si="20"/>
        <v>0.62</v>
      </c>
    </row>
    <row r="570" spans="1:4">
      <c r="A570">
        <f t="shared" si="19"/>
        <v>2022</v>
      </c>
      <c r="B570">
        <v>5</v>
      </c>
      <c r="C570">
        <v>1</v>
      </c>
      <c r="D570" s="16">
        <f t="shared" si="20"/>
        <v>0.62</v>
      </c>
    </row>
    <row r="571" spans="1:4">
      <c r="A571">
        <f t="shared" ref="A571:A634" si="21">A559+1</f>
        <v>2022</v>
      </c>
      <c r="B571">
        <v>6</v>
      </c>
      <c r="C571">
        <v>1</v>
      </c>
      <c r="D571" s="16">
        <f t="shared" si="20"/>
        <v>0.62</v>
      </c>
    </row>
    <row r="572" spans="1:4">
      <c r="A572">
        <f t="shared" si="21"/>
        <v>2022</v>
      </c>
      <c r="B572">
        <v>7</v>
      </c>
      <c r="C572">
        <v>1</v>
      </c>
      <c r="D572" s="16">
        <f t="shared" si="20"/>
        <v>0.62</v>
      </c>
    </row>
    <row r="573" spans="1:4">
      <c r="A573">
        <f t="shared" si="21"/>
        <v>2022</v>
      </c>
      <c r="B573">
        <v>8</v>
      </c>
      <c r="C573">
        <v>1</v>
      </c>
      <c r="D573" s="16">
        <f t="shared" si="20"/>
        <v>0.62</v>
      </c>
    </row>
    <row r="574" spans="1:4">
      <c r="A574">
        <f t="shared" si="21"/>
        <v>2022</v>
      </c>
      <c r="B574">
        <v>9</v>
      </c>
      <c r="C574">
        <v>1</v>
      </c>
      <c r="D574" s="16">
        <f t="shared" si="20"/>
        <v>0.75</v>
      </c>
    </row>
    <row r="575" spans="1:4">
      <c r="A575">
        <f t="shared" si="21"/>
        <v>2022</v>
      </c>
      <c r="B575">
        <v>10</v>
      </c>
      <c r="C575">
        <v>1</v>
      </c>
      <c r="D575" s="16">
        <f t="shared" si="20"/>
        <v>0.75</v>
      </c>
    </row>
    <row r="576" spans="1:4">
      <c r="A576">
        <f t="shared" si="21"/>
        <v>2022</v>
      </c>
      <c r="B576">
        <v>11</v>
      </c>
      <c r="C576">
        <v>1</v>
      </c>
      <c r="D576" s="16">
        <f t="shared" si="20"/>
        <v>0.75</v>
      </c>
    </row>
    <row r="577" spans="1:4">
      <c r="A577">
        <f t="shared" si="21"/>
        <v>2022</v>
      </c>
      <c r="B577">
        <v>12</v>
      </c>
      <c r="C577">
        <v>1</v>
      </c>
      <c r="D577" s="16">
        <f t="shared" si="20"/>
        <v>0.75</v>
      </c>
    </row>
    <row r="578" spans="1:4">
      <c r="A578">
        <f t="shared" si="21"/>
        <v>2023</v>
      </c>
      <c r="B578">
        <v>1</v>
      </c>
      <c r="C578">
        <v>1</v>
      </c>
      <c r="D578" s="16">
        <f t="shared" si="20"/>
        <v>0.82</v>
      </c>
    </row>
    <row r="579" spans="1:4">
      <c r="A579">
        <f t="shared" si="21"/>
        <v>2023</v>
      </c>
      <c r="B579">
        <v>2</v>
      </c>
      <c r="C579">
        <v>1</v>
      </c>
      <c r="D579" s="16">
        <f t="shared" ref="D579:D642" si="22">INDEX($G$2:$J$29,MATCH(A579,$F$2:$F$29,0),MATCH(VLOOKUP(B579&amp;"-"&amp;C579,$N$19:$O$42,2,0),$G$1:$J$1,0))</f>
        <v>0.82</v>
      </c>
    </row>
    <row r="580" spans="1:4">
      <c r="A580">
        <f t="shared" si="21"/>
        <v>2023</v>
      </c>
      <c r="B580">
        <v>3</v>
      </c>
      <c r="C580">
        <v>1</v>
      </c>
      <c r="D580" s="16">
        <f t="shared" si="22"/>
        <v>0.82</v>
      </c>
    </row>
    <row r="581" spans="1:4">
      <c r="A581">
        <f t="shared" si="21"/>
        <v>2023</v>
      </c>
      <c r="B581">
        <v>4</v>
      </c>
      <c r="C581">
        <v>1</v>
      </c>
      <c r="D581" s="16">
        <f t="shared" si="22"/>
        <v>0.62</v>
      </c>
    </row>
    <row r="582" spans="1:4">
      <c r="A582">
        <f t="shared" si="21"/>
        <v>2023</v>
      </c>
      <c r="B582">
        <v>5</v>
      </c>
      <c r="C582">
        <v>1</v>
      </c>
      <c r="D582" s="16">
        <f t="shared" si="22"/>
        <v>0.62</v>
      </c>
    </row>
    <row r="583" spans="1:4">
      <c r="A583">
        <f t="shared" si="21"/>
        <v>2023</v>
      </c>
      <c r="B583">
        <v>6</v>
      </c>
      <c r="C583">
        <v>1</v>
      </c>
      <c r="D583" s="16">
        <f t="shared" si="22"/>
        <v>0.62</v>
      </c>
    </row>
    <row r="584" spans="1:4">
      <c r="A584">
        <f t="shared" si="21"/>
        <v>2023</v>
      </c>
      <c r="B584">
        <v>7</v>
      </c>
      <c r="C584">
        <v>1</v>
      </c>
      <c r="D584" s="16">
        <f t="shared" si="22"/>
        <v>0.62</v>
      </c>
    </row>
    <row r="585" spans="1:4">
      <c r="A585">
        <f t="shared" si="21"/>
        <v>2023</v>
      </c>
      <c r="B585">
        <v>8</v>
      </c>
      <c r="C585">
        <v>1</v>
      </c>
      <c r="D585" s="16">
        <f t="shared" si="22"/>
        <v>0.62</v>
      </c>
    </row>
    <row r="586" spans="1:4">
      <c r="A586">
        <f t="shared" si="21"/>
        <v>2023</v>
      </c>
      <c r="B586">
        <v>9</v>
      </c>
      <c r="C586">
        <v>1</v>
      </c>
      <c r="D586" s="16">
        <f t="shared" si="22"/>
        <v>0.75</v>
      </c>
    </row>
    <row r="587" spans="1:4">
      <c r="A587">
        <f t="shared" si="21"/>
        <v>2023</v>
      </c>
      <c r="B587">
        <v>10</v>
      </c>
      <c r="C587">
        <v>1</v>
      </c>
      <c r="D587" s="16">
        <f t="shared" si="22"/>
        <v>0.75</v>
      </c>
    </row>
    <row r="588" spans="1:4">
      <c r="A588">
        <f t="shared" si="21"/>
        <v>2023</v>
      </c>
      <c r="B588">
        <v>11</v>
      </c>
      <c r="C588">
        <v>1</v>
      </c>
      <c r="D588" s="16">
        <f t="shared" si="22"/>
        <v>0.75</v>
      </c>
    </row>
    <row r="589" spans="1:4">
      <c r="A589">
        <f t="shared" si="21"/>
        <v>2023</v>
      </c>
      <c r="B589">
        <v>12</v>
      </c>
      <c r="C589">
        <v>1</v>
      </c>
      <c r="D589" s="16">
        <f t="shared" si="22"/>
        <v>0.75</v>
      </c>
    </row>
    <row r="590" spans="1:4">
      <c r="A590">
        <f t="shared" si="21"/>
        <v>2024</v>
      </c>
      <c r="B590">
        <v>1</v>
      </c>
      <c r="C590">
        <v>1</v>
      </c>
      <c r="D590" s="16">
        <f t="shared" si="22"/>
        <v>0.82</v>
      </c>
    </row>
    <row r="591" spans="1:4">
      <c r="A591">
        <f t="shared" si="21"/>
        <v>2024</v>
      </c>
      <c r="B591">
        <v>2</v>
      </c>
      <c r="C591">
        <v>1</v>
      </c>
      <c r="D591" s="16">
        <f t="shared" si="22"/>
        <v>0.82</v>
      </c>
    </row>
    <row r="592" spans="1:4">
      <c r="A592">
        <f t="shared" si="21"/>
        <v>2024</v>
      </c>
      <c r="B592">
        <v>3</v>
      </c>
      <c r="C592">
        <v>1</v>
      </c>
      <c r="D592" s="16">
        <f t="shared" si="22"/>
        <v>0.82</v>
      </c>
    </row>
    <row r="593" spans="1:4">
      <c r="A593">
        <f t="shared" si="21"/>
        <v>2024</v>
      </c>
      <c r="B593">
        <v>4</v>
      </c>
      <c r="C593">
        <v>1</v>
      </c>
      <c r="D593" s="16">
        <f t="shared" si="22"/>
        <v>0.62</v>
      </c>
    </row>
    <row r="594" spans="1:4">
      <c r="A594">
        <f t="shared" si="21"/>
        <v>2024</v>
      </c>
      <c r="B594">
        <v>5</v>
      </c>
      <c r="C594">
        <v>1</v>
      </c>
      <c r="D594" s="16">
        <f t="shared" si="22"/>
        <v>0.62</v>
      </c>
    </row>
    <row r="595" spans="1:4">
      <c r="A595">
        <f t="shared" si="21"/>
        <v>2024</v>
      </c>
      <c r="B595">
        <v>6</v>
      </c>
      <c r="C595">
        <v>1</v>
      </c>
      <c r="D595" s="16">
        <f t="shared" si="22"/>
        <v>0.62</v>
      </c>
    </row>
    <row r="596" spans="1:4">
      <c r="A596">
        <f t="shared" si="21"/>
        <v>2024</v>
      </c>
      <c r="B596">
        <v>7</v>
      </c>
      <c r="C596">
        <v>1</v>
      </c>
      <c r="D596" s="16">
        <f t="shared" si="22"/>
        <v>0.62</v>
      </c>
    </row>
    <row r="597" spans="1:4">
      <c r="A597">
        <f t="shared" si="21"/>
        <v>2024</v>
      </c>
      <c r="B597">
        <v>8</v>
      </c>
      <c r="C597">
        <v>1</v>
      </c>
      <c r="D597" s="16">
        <f t="shared" si="22"/>
        <v>0.62</v>
      </c>
    </row>
    <row r="598" spans="1:4">
      <c r="A598">
        <f t="shared" si="21"/>
        <v>2024</v>
      </c>
      <c r="B598">
        <v>9</v>
      </c>
      <c r="C598">
        <v>1</v>
      </c>
      <c r="D598" s="16">
        <f t="shared" si="22"/>
        <v>0.75</v>
      </c>
    </row>
    <row r="599" spans="1:4">
      <c r="A599">
        <f t="shared" si="21"/>
        <v>2024</v>
      </c>
      <c r="B599">
        <v>10</v>
      </c>
      <c r="C599">
        <v>1</v>
      </c>
      <c r="D599" s="16">
        <f t="shared" si="22"/>
        <v>0.75</v>
      </c>
    </row>
    <row r="600" spans="1:4">
      <c r="A600">
        <f t="shared" si="21"/>
        <v>2024</v>
      </c>
      <c r="B600">
        <v>11</v>
      </c>
      <c r="C600">
        <v>1</v>
      </c>
      <c r="D600" s="16">
        <f t="shared" si="22"/>
        <v>0.75</v>
      </c>
    </row>
    <row r="601" spans="1:4">
      <c r="A601">
        <f t="shared" si="21"/>
        <v>2024</v>
      </c>
      <c r="B601">
        <v>12</v>
      </c>
      <c r="C601">
        <v>1</v>
      </c>
      <c r="D601" s="16">
        <f t="shared" si="22"/>
        <v>0.75</v>
      </c>
    </row>
    <row r="602" spans="1:4">
      <c r="A602">
        <f t="shared" si="21"/>
        <v>2025</v>
      </c>
      <c r="B602">
        <v>1</v>
      </c>
      <c r="C602">
        <v>1</v>
      </c>
      <c r="D602" s="16">
        <f t="shared" si="22"/>
        <v>0.82</v>
      </c>
    </row>
    <row r="603" spans="1:4">
      <c r="A603">
        <f t="shared" si="21"/>
        <v>2025</v>
      </c>
      <c r="B603">
        <v>2</v>
      </c>
      <c r="C603">
        <v>1</v>
      </c>
      <c r="D603" s="16">
        <f t="shared" si="22"/>
        <v>0.82</v>
      </c>
    </row>
    <row r="604" spans="1:4">
      <c r="A604">
        <f t="shared" si="21"/>
        <v>2025</v>
      </c>
      <c r="B604">
        <v>3</v>
      </c>
      <c r="C604">
        <v>1</v>
      </c>
      <c r="D604" s="16">
        <f t="shared" si="22"/>
        <v>0.82</v>
      </c>
    </row>
    <row r="605" spans="1:4">
      <c r="A605">
        <f t="shared" si="21"/>
        <v>2025</v>
      </c>
      <c r="B605">
        <v>4</v>
      </c>
      <c r="C605">
        <v>1</v>
      </c>
      <c r="D605" s="16">
        <f t="shared" si="22"/>
        <v>0.62</v>
      </c>
    </row>
    <row r="606" spans="1:4">
      <c r="A606">
        <f t="shared" si="21"/>
        <v>2025</v>
      </c>
      <c r="B606">
        <v>5</v>
      </c>
      <c r="C606">
        <v>1</v>
      </c>
      <c r="D606" s="16">
        <f t="shared" si="22"/>
        <v>0.62</v>
      </c>
    </row>
    <row r="607" spans="1:4">
      <c r="A607">
        <f t="shared" si="21"/>
        <v>2025</v>
      </c>
      <c r="B607">
        <v>6</v>
      </c>
      <c r="C607">
        <v>1</v>
      </c>
      <c r="D607" s="16">
        <f t="shared" si="22"/>
        <v>0.62</v>
      </c>
    </row>
    <row r="608" spans="1:4">
      <c r="A608">
        <f t="shared" si="21"/>
        <v>2025</v>
      </c>
      <c r="B608">
        <v>7</v>
      </c>
      <c r="C608">
        <v>1</v>
      </c>
      <c r="D608" s="16">
        <f t="shared" si="22"/>
        <v>0.62</v>
      </c>
    </row>
    <row r="609" spans="1:4">
      <c r="A609">
        <f t="shared" si="21"/>
        <v>2025</v>
      </c>
      <c r="B609">
        <v>8</v>
      </c>
      <c r="C609">
        <v>1</v>
      </c>
      <c r="D609" s="16">
        <f t="shared" si="22"/>
        <v>0.62</v>
      </c>
    </row>
    <row r="610" spans="1:4">
      <c r="A610">
        <f t="shared" si="21"/>
        <v>2025</v>
      </c>
      <c r="B610">
        <v>9</v>
      </c>
      <c r="C610">
        <v>1</v>
      </c>
      <c r="D610" s="16">
        <f t="shared" si="22"/>
        <v>0.75</v>
      </c>
    </row>
    <row r="611" spans="1:4">
      <c r="A611">
        <f t="shared" si="21"/>
        <v>2025</v>
      </c>
      <c r="B611">
        <v>10</v>
      </c>
      <c r="C611">
        <v>1</v>
      </c>
      <c r="D611" s="16">
        <f t="shared" si="22"/>
        <v>0.75</v>
      </c>
    </row>
    <row r="612" spans="1:4">
      <c r="A612">
        <f t="shared" si="21"/>
        <v>2025</v>
      </c>
      <c r="B612">
        <v>11</v>
      </c>
      <c r="C612">
        <v>1</v>
      </c>
      <c r="D612" s="16">
        <f t="shared" si="22"/>
        <v>0.75</v>
      </c>
    </row>
    <row r="613" spans="1:4">
      <c r="A613">
        <f t="shared" si="21"/>
        <v>2025</v>
      </c>
      <c r="B613">
        <v>12</v>
      </c>
      <c r="C613">
        <v>1</v>
      </c>
      <c r="D613" s="16">
        <f t="shared" si="22"/>
        <v>0.75</v>
      </c>
    </row>
    <row r="614" spans="1:4">
      <c r="A614">
        <f t="shared" si="21"/>
        <v>2026</v>
      </c>
      <c r="B614">
        <v>1</v>
      </c>
      <c r="C614">
        <v>1</v>
      </c>
      <c r="D614" s="16">
        <f t="shared" si="22"/>
        <v>0.82</v>
      </c>
    </row>
    <row r="615" spans="1:4">
      <c r="A615">
        <f t="shared" si="21"/>
        <v>2026</v>
      </c>
      <c r="B615">
        <v>2</v>
      </c>
      <c r="C615">
        <v>1</v>
      </c>
      <c r="D615" s="16">
        <f t="shared" si="22"/>
        <v>0.82</v>
      </c>
    </row>
    <row r="616" spans="1:4">
      <c r="A616">
        <f t="shared" si="21"/>
        <v>2026</v>
      </c>
      <c r="B616">
        <v>3</v>
      </c>
      <c r="C616">
        <v>1</v>
      </c>
      <c r="D616" s="16">
        <f t="shared" si="22"/>
        <v>0.82</v>
      </c>
    </row>
    <row r="617" spans="1:4">
      <c r="A617">
        <f t="shared" si="21"/>
        <v>2026</v>
      </c>
      <c r="B617">
        <v>4</v>
      </c>
      <c r="C617">
        <v>1</v>
      </c>
      <c r="D617" s="16">
        <f t="shared" si="22"/>
        <v>0.62</v>
      </c>
    </row>
    <row r="618" spans="1:4">
      <c r="A618">
        <f t="shared" si="21"/>
        <v>2026</v>
      </c>
      <c r="B618">
        <v>5</v>
      </c>
      <c r="C618">
        <v>1</v>
      </c>
      <c r="D618" s="16">
        <f t="shared" si="22"/>
        <v>0.62</v>
      </c>
    </row>
    <row r="619" spans="1:4">
      <c r="A619">
        <f t="shared" si="21"/>
        <v>2026</v>
      </c>
      <c r="B619">
        <v>6</v>
      </c>
      <c r="C619">
        <v>1</v>
      </c>
      <c r="D619" s="16">
        <f t="shared" si="22"/>
        <v>0.62</v>
      </c>
    </row>
    <row r="620" spans="1:4">
      <c r="A620">
        <f t="shared" si="21"/>
        <v>2026</v>
      </c>
      <c r="B620">
        <v>7</v>
      </c>
      <c r="C620">
        <v>1</v>
      </c>
      <c r="D620" s="16">
        <f t="shared" si="22"/>
        <v>0.62</v>
      </c>
    </row>
    <row r="621" spans="1:4">
      <c r="A621">
        <f t="shared" si="21"/>
        <v>2026</v>
      </c>
      <c r="B621">
        <v>8</v>
      </c>
      <c r="C621">
        <v>1</v>
      </c>
      <c r="D621" s="16">
        <f t="shared" si="22"/>
        <v>0.62</v>
      </c>
    </row>
    <row r="622" spans="1:4">
      <c r="A622">
        <f t="shared" si="21"/>
        <v>2026</v>
      </c>
      <c r="B622">
        <v>9</v>
      </c>
      <c r="C622">
        <v>1</v>
      </c>
      <c r="D622" s="16">
        <f t="shared" si="22"/>
        <v>0.75</v>
      </c>
    </row>
    <row r="623" spans="1:4">
      <c r="A623">
        <f t="shared" si="21"/>
        <v>2026</v>
      </c>
      <c r="B623">
        <v>10</v>
      </c>
      <c r="C623">
        <v>1</v>
      </c>
      <c r="D623" s="16">
        <f t="shared" si="22"/>
        <v>0.75</v>
      </c>
    </row>
    <row r="624" spans="1:4">
      <c r="A624">
        <f t="shared" si="21"/>
        <v>2026</v>
      </c>
      <c r="B624">
        <v>11</v>
      </c>
      <c r="C624">
        <v>1</v>
      </c>
      <c r="D624" s="16">
        <f t="shared" si="22"/>
        <v>0.75</v>
      </c>
    </row>
    <row r="625" spans="1:4">
      <c r="A625">
        <f t="shared" si="21"/>
        <v>2026</v>
      </c>
      <c r="B625">
        <v>12</v>
      </c>
      <c r="C625">
        <v>1</v>
      </c>
      <c r="D625" s="16">
        <f t="shared" si="22"/>
        <v>0.75</v>
      </c>
    </row>
    <row r="626" spans="1:4">
      <c r="A626">
        <f t="shared" si="21"/>
        <v>2027</v>
      </c>
      <c r="B626">
        <v>1</v>
      </c>
      <c r="C626">
        <v>1</v>
      </c>
      <c r="D626" s="16">
        <f t="shared" si="22"/>
        <v>0.82</v>
      </c>
    </row>
    <row r="627" spans="1:4">
      <c r="A627">
        <f t="shared" si="21"/>
        <v>2027</v>
      </c>
      <c r="B627">
        <v>2</v>
      </c>
      <c r="C627">
        <v>1</v>
      </c>
      <c r="D627" s="16">
        <f t="shared" si="22"/>
        <v>0.82</v>
      </c>
    </row>
    <row r="628" spans="1:4">
      <c r="A628">
        <f t="shared" si="21"/>
        <v>2027</v>
      </c>
      <c r="B628">
        <v>3</v>
      </c>
      <c r="C628">
        <v>1</v>
      </c>
      <c r="D628" s="16">
        <f t="shared" si="22"/>
        <v>0.82</v>
      </c>
    </row>
    <row r="629" spans="1:4">
      <c r="A629">
        <f t="shared" si="21"/>
        <v>2027</v>
      </c>
      <c r="B629">
        <v>4</v>
      </c>
      <c r="C629">
        <v>1</v>
      </c>
      <c r="D629" s="16">
        <f t="shared" si="22"/>
        <v>0.62</v>
      </c>
    </row>
    <row r="630" spans="1:4">
      <c r="A630">
        <f t="shared" si="21"/>
        <v>2027</v>
      </c>
      <c r="B630">
        <v>5</v>
      </c>
      <c r="C630">
        <v>1</v>
      </c>
      <c r="D630" s="16">
        <f t="shared" si="22"/>
        <v>0.62</v>
      </c>
    </row>
    <row r="631" spans="1:4">
      <c r="A631">
        <f t="shared" si="21"/>
        <v>2027</v>
      </c>
      <c r="B631">
        <v>6</v>
      </c>
      <c r="C631">
        <v>1</v>
      </c>
      <c r="D631" s="16">
        <f t="shared" si="22"/>
        <v>0.62</v>
      </c>
    </row>
    <row r="632" spans="1:4">
      <c r="A632">
        <f t="shared" si="21"/>
        <v>2027</v>
      </c>
      <c r="B632">
        <v>7</v>
      </c>
      <c r="C632">
        <v>1</v>
      </c>
      <c r="D632" s="16">
        <f t="shared" si="22"/>
        <v>0.62</v>
      </c>
    </row>
    <row r="633" spans="1:4">
      <c r="A633">
        <f t="shared" si="21"/>
        <v>2027</v>
      </c>
      <c r="B633">
        <v>8</v>
      </c>
      <c r="C633">
        <v>1</v>
      </c>
      <c r="D633" s="16">
        <f t="shared" si="22"/>
        <v>0.62</v>
      </c>
    </row>
    <row r="634" spans="1:4">
      <c r="A634">
        <f t="shared" si="21"/>
        <v>2027</v>
      </c>
      <c r="B634">
        <v>9</v>
      </c>
      <c r="C634">
        <v>1</v>
      </c>
      <c r="D634" s="16">
        <f t="shared" si="22"/>
        <v>0.75</v>
      </c>
    </row>
    <row r="635" spans="1:4">
      <c r="A635">
        <f t="shared" ref="A635:A649" si="23">A623+1</f>
        <v>2027</v>
      </c>
      <c r="B635">
        <v>10</v>
      </c>
      <c r="C635">
        <v>1</v>
      </c>
      <c r="D635" s="16">
        <f t="shared" si="22"/>
        <v>0.75</v>
      </c>
    </row>
    <row r="636" spans="1:4">
      <c r="A636">
        <f t="shared" si="23"/>
        <v>2027</v>
      </c>
      <c r="B636">
        <v>11</v>
      </c>
      <c r="C636">
        <v>1</v>
      </c>
      <c r="D636" s="16">
        <f t="shared" si="22"/>
        <v>0.75</v>
      </c>
    </row>
    <row r="637" spans="1:4">
      <c r="A637">
        <f t="shared" si="23"/>
        <v>2027</v>
      </c>
      <c r="B637">
        <v>12</v>
      </c>
      <c r="C637">
        <v>1</v>
      </c>
      <c r="D637" s="16">
        <f t="shared" si="22"/>
        <v>0.75</v>
      </c>
    </row>
    <row r="638" spans="1:4">
      <c r="A638">
        <f t="shared" si="23"/>
        <v>2028</v>
      </c>
      <c r="B638">
        <v>1</v>
      </c>
      <c r="C638">
        <v>1</v>
      </c>
      <c r="D638" s="16">
        <f t="shared" si="22"/>
        <v>0.82</v>
      </c>
    </row>
    <row r="639" spans="1:4">
      <c r="A639">
        <f t="shared" si="23"/>
        <v>2028</v>
      </c>
      <c r="B639">
        <v>2</v>
      </c>
      <c r="C639">
        <v>1</v>
      </c>
      <c r="D639" s="16">
        <f t="shared" si="22"/>
        <v>0.82</v>
      </c>
    </row>
    <row r="640" spans="1:4">
      <c r="A640">
        <f t="shared" si="23"/>
        <v>2028</v>
      </c>
      <c r="B640">
        <v>3</v>
      </c>
      <c r="C640">
        <v>1</v>
      </c>
      <c r="D640" s="16">
        <f t="shared" si="22"/>
        <v>0.82</v>
      </c>
    </row>
    <row r="641" spans="1:4">
      <c r="A641">
        <f t="shared" si="23"/>
        <v>2028</v>
      </c>
      <c r="B641">
        <v>4</v>
      </c>
      <c r="C641">
        <v>1</v>
      </c>
      <c r="D641" s="16">
        <f t="shared" si="22"/>
        <v>0.62</v>
      </c>
    </row>
    <row r="642" spans="1:4">
      <c r="A642">
        <f t="shared" si="23"/>
        <v>2028</v>
      </c>
      <c r="B642">
        <v>5</v>
      </c>
      <c r="C642">
        <v>1</v>
      </c>
      <c r="D642" s="16">
        <f t="shared" si="22"/>
        <v>0.62</v>
      </c>
    </row>
    <row r="643" spans="1:4">
      <c r="A643">
        <f t="shared" si="23"/>
        <v>2028</v>
      </c>
      <c r="B643">
        <v>6</v>
      </c>
      <c r="C643">
        <v>1</v>
      </c>
      <c r="D643" s="16">
        <f t="shared" ref="D643:D673" si="24">INDEX($G$2:$J$29,MATCH(A643,$F$2:$F$29,0),MATCH(VLOOKUP(B643&amp;"-"&amp;C643,$N$19:$O$42,2,0),$G$1:$J$1,0))</f>
        <v>0.62</v>
      </c>
    </row>
    <row r="644" spans="1:4">
      <c r="A644">
        <f t="shared" si="23"/>
        <v>2028</v>
      </c>
      <c r="B644">
        <v>7</v>
      </c>
      <c r="C644">
        <v>1</v>
      </c>
      <c r="D644" s="16">
        <f t="shared" si="24"/>
        <v>0.62</v>
      </c>
    </row>
    <row r="645" spans="1:4">
      <c r="A645">
        <f t="shared" si="23"/>
        <v>2028</v>
      </c>
      <c r="B645">
        <v>8</v>
      </c>
      <c r="C645">
        <v>1</v>
      </c>
      <c r="D645" s="16">
        <f t="shared" si="24"/>
        <v>0.62</v>
      </c>
    </row>
    <row r="646" spans="1:4">
      <c r="A646">
        <f t="shared" si="23"/>
        <v>2028</v>
      </c>
      <c r="B646">
        <v>9</v>
      </c>
      <c r="C646">
        <v>1</v>
      </c>
      <c r="D646" s="16">
        <f t="shared" si="24"/>
        <v>0.75</v>
      </c>
    </row>
    <row r="647" spans="1:4">
      <c r="A647">
        <f t="shared" si="23"/>
        <v>2028</v>
      </c>
      <c r="B647">
        <v>10</v>
      </c>
      <c r="C647">
        <v>1</v>
      </c>
      <c r="D647" s="16">
        <f t="shared" si="24"/>
        <v>0.75</v>
      </c>
    </row>
    <row r="648" spans="1:4">
      <c r="A648">
        <f t="shared" si="23"/>
        <v>2028</v>
      </c>
      <c r="B648">
        <v>11</v>
      </c>
      <c r="C648">
        <v>1</v>
      </c>
      <c r="D648" s="16">
        <f t="shared" si="24"/>
        <v>0.75</v>
      </c>
    </row>
    <row r="649" spans="1:4">
      <c r="A649">
        <f t="shared" si="23"/>
        <v>2028</v>
      </c>
      <c r="B649">
        <v>12</v>
      </c>
      <c r="C649">
        <v>1</v>
      </c>
      <c r="D649" s="16">
        <f t="shared" si="24"/>
        <v>0.75</v>
      </c>
    </row>
    <row r="650" spans="1:4">
      <c r="A650">
        <f>A638+1</f>
        <v>2029</v>
      </c>
      <c r="B650">
        <v>1</v>
      </c>
      <c r="C650">
        <v>1</v>
      </c>
      <c r="D650" s="16">
        <f t="shared" si="24"/>
        <v>0.82</v>
      </c>
    </row>
    <row r="651" spans="1:4">
      <c r="A651">
        <f t="shared" ref="A651:A673" si="25">A639+1</f>
        <v>2029</v>
      </c>
      <c r="B651">
        <v>2</v>
      </c>
      <c r="C651">
        <v>1</v>
      </c>
      <c r="D651" s="16">
        <f t="shared" si="24"/>
        <v>0.82</v>
      </c>
    </row>
    <row r="652" spans="1:4">
      <c r="A652">
        <f t="shared" si="25"/>
        <v>2029</v>
      </c>
      <c r="B652">
        <v>3</v>
      </c>
      <c r="C652">
        <v>1</v>
      </c>
      <c r="D652" s="16">
        <f t="shared" si="24"/>
        <v>0.82</v>
      </c>
    </row>
    <row r="653" spans="1:4">
      <c r="A653">
        <f t="shared" si="25"/>
        <v>2029</v>
      </c>
      <c r="B653">
        <v>4</v>
      </c>
      <c r="C653">
        <v>1</v>
      </c>
      <c r="D653" s="16">
        <f t="shared" si="24"/>
        <v>0.62</v>
      </c>
    </row>
    <row r="654" spans="1:4">
      <c r="A654">
        <f t="shared" si="25"/>
        <v>2029</v>
      </c>
      <c r="B654">
        <v>5</v>
      </c>
      <c r="C654">
        <v>1</v>
      </c>
      <c r="D654" s="16">
        <f t="shared" si="24"/>
        <v>0.62</v>
      </c>
    </row>
    <row r="655" spans="1:4">
      <c r="A655">
        <f t="shared" si="25"/>
        <v>2029</v>
      </c>
      <c r="B655">
        <v>6</v>
      </c>
      <c r="C655">
        <v>1</v>
      </c>
      <c r="D655" s="16">
        <f t="shared" si="24"/>
        <v>0.62</v>
      </c>
    </row>
    <row r="656" spans="1:4">
      <c r="A656">
        <f t="shared" si="25"/>
        <v>2029</v>
      </c>
      <c r="B656">
        <v>7</v>
      </c>
      <c r="C656">
        <v>1</v>
      </c>
      <c r="D656" s="16">
        <f t="shared" si="24"/>
        <v>0.62</v>
      </c>
    </row>
    <row r="657" spans="1:4">
      <c r="A657">
        <f t="shared" si="25"/>
        <v>2029</v>
      </c>
      <c r="B657">
        <v>8</v>
      </c>
      <c r="C657">
        <v>1</v>
      </c>
      <c r="D657" s="16">
        <f t="shared" si="24"/>
        <v>0.62</v>
      </c>
    </row>
    <row r="658" spans="1:4">
      <c r="A658">
        <f t="shared" si="25"/>
        <v>2029</v>
      </c>
      <c r="B658">
        <v>9</v>
      </c>
      <c r="C658">
        <v>1</v>
      </c>
      <c r="D658" s="16">
        <f t="shared" si="24"/>
        <v>0.75</v>
      </c>
    </row>
    <row r="659" spans="1:4">
      <c r="A659">
        <f t="shared" si="25"/>
        <v>2029</v>
      </c>
      <c r="B659">
        <v>10</v>
      </c>
      <c r="C659">
        <v>1</v>
      </c>
      <c r="D659" s="16">
        <f t="shared" si="24"/>
        <v>0.75</v>
      </c>
    </row>
    <row r="660" spans="1:4">
      <c r="A660">
        <f t="shared" si="25"/>
        <v>2029</v>
      </c>
      <c r="B660">
        <v>11</v>
      </c>
      <c r="C660">
        <v>1</v>
      </c>
      <c r="D660" s="16">
        <f t="shared" si="24"/>
        <v>0.75</v>
      </c>
    </row>
    <row r="661" spans="1:4">
      <c r="A661">
        <f t="shared" si="25"/>
        <v>2029</v>
      </c>
      <c r="B661">
        <v>12</v>
      </c>
      <c r="C661">
        <v>1</v>
      </c>
      <c r="D661" s="16">
        <f t="shared" si="24"/>
        <v>0.75</v>
      </c>
    </row>
    <row r="662" spans="1:4">
      <c r="A662">
        <f t="shared" si="25"/>
        <v>2030</v>
      </c>
      <c r="B662">
        <v>1</v>
      </c>
      <c r="C662">
        <v>1</v>
      </c>
      <c r="D662" s="16">
        <f t="shared" si="24"/>
        <v>0.82</v>
      </c>
    </row>
    <row r="663" spans="1:4">
      <c r="A663">
        <f t="shared" si="25"/>
        <v>2030</v>
      </c>
      <c r="B663">
        <v>2</v>
      </c>
      <c r="C663">
        <v>1</v>
      </c>
      <c r="D663" s="16">
        <f t="shared" si="24"/>
        <v>0.82</v>
      </c>
    </row>
    <row r="664" spans="1:4">
      <c r="A664">
        <f t="shared" si="25"/>
        <v>2030</v>
      </c>
      <c r="B664">
        <v>3</v>
      </c>
      <c r="C664">
        <v>1</v>
      </c>
      <c r="D664" s="16">
        <f t="shared" si="24"/>
        <v>0.82</v>
      </c>
    </row>
    <row r="665" spans="1:4">
      <c r="A665">
        <f t="shared" si="25"/>
        <v>2030</v>
      </c>
      <c r="B665">
        <v>4</v>
      </c>
      <c r="C665">
        <v>1</v>
      </c>
      <c r="D665" s="16">
        <f t="shared" si="24"/>
        <v>0.62</v>
      </c>
    </row>
    <row r="666" spans="1:4">
      <c r="A666">
        <f t="shared" si="25"/>
        <v>2030</v>
      </c>
      <c r="B666">
        <v>5</v>
      </c>
      <c r="C666">
        <v>1</v>
      </c>
      <c r="D666" s="16">
        <f t="shared" si="24"/>
        <v>0.62</v>
      </c>
    </row>
    <row r="667" spans="1:4">
      <c r="A667">
        <f t="shared" si="25"/>
        <v>2030</v>
      </c>
      <c r="B667">
        <v>6</v>
      </c>
      <c r="C667">
        <v>1</v>
      </c>
      <c r="D667" s="16">
        <f t="shared" si="24"/>
        <v>0.62</v>
      </c>
    </row>
    <row r="668" spans="1:4">
      <c r="A668">
        <f t="shared" si="25"/>
        <v>2030</v>
      </c>
      <c r="B668">
        <v>7</v>
      </c>
      <c r="C668">
        <v>1</v>
      </c>
      <c r="D668" s="16">
        <f t="shared" si="24"/>
        <v>0.62</v>
      </c>
    </row>
    <row r="669" spans="1:4">
      <c r="A669">
        <f t="shared" si="25"/>
        <v>2030</v>
      </c>
      <c r="B669">
        <v>8</v>
      </c>
      <c r="C669">
        <v>1</v>
      </c>
      <c r="D669" s="16">
        <f t="shared" si="24"/>
        <v>0.62</v>
      </c>
    </row>
    <row r="670" spans="1:4">
      <c r="A670">
        <f t="shared" si="25"/>
        <v>2030</v>
      </c>
      <c r="B670">
        <v>9</v>
      </c>
      <c r="C670">
        <v>1</v>
      </c>
      <c r="D670" s="16">
        <f t="shared" si="24"/>
        <v>0.75</v>
      </c>
    </row>
    <row r="671" spans="1:4">
      <c r="A671">
        <f t="shared" si="25"/>
        <v>2030</v>
      </c>
      <c r="B671">
        <v>10</v>
      </c>
      <c r="C671">
        <v>1</v>
      </c>
      <c r="D671" s="16">
        <f t="shared" si="24"/>
        <v>0.75</v>
      </c>
    </row>
    <row r="672" spans="1:4">
      <c r="A672">
        <f t="shared" si="25"/>
        <v>2030</v>
      </c>
      <c r="B672">
        <v>11</v>
      </c>
      <c r="C672">
        <v>1</v>
      </c>
      <c r="D672" s="16">
        <f t="shared" si="24"/>
        <v>0.75</v>
      </c>
    </row>
    <row r="673" spans="1:4">
      <c r="A673">
        <f t="shared" si="25"/>
        <v>2030</v>
      </c>
      <c r="B673">
        <v>12</v>
      </c>
      <c r="C673">
        <v>1</v>
      </c>
      <c r="D673" s="16">
        <f t="shared" si="24"/>
        <v>0.75</v>
      </c>
    </row>
  </sheetData>
  <hyperlinks>
    <hyperlink ref="R8" r:id="rId1" xr:uid="{E3AB4622-74D1-410F-9313-30F7585CF164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4292-6C8B-42CB-A178-C174BF39C849}">
  <sheetPr>
    <tabColor theme="9" tint="-0.499984740745262"/>
  </sheetPr>
  <dimension ref="A1:S673"/>
  <sheetViews>
    <sheetView workbookViewId="0">
      <pane ySplit="1" topLeftCell="A2" activePane="bottomLeft" state="frozen"/>
      <selection activeCell="D35" sqref="D35"/>
      <selection pane="bottomLeft" activeCell="A2" sqref="A2"/>
    </sheetView>
  </sheetViews>
  <sheetFormatPr defaultRowHeight="14.4"/>
  <cols>
    <col min="7" max="7" width="8.109375" bestFit="1" customWidth="1"/>
    <col min="8" max="8" width="10.6640625" bestFit="1" customWidth="1"/>
    <col min="9" max="9" width="11.6640625" bestFit="1" customWidth="1"/>
    <col min="10" max="10" width="10.109375" customWidth="1"/>
    <col min="11" max="11" width="8.33203125" bestFit="1" customWidth="1"/>
    <col min="12" max="13" width="9" customWidth="1"/>
    <col min="14" max="14" width="12.109375" customWidth="1"/>
    <col min="15" max="15" width="13.6640625" customWidth="1"/>
    <col min="16" max="16" width="10.6640625" customWidth="1"/>
    <col min="17" max="17" width="10.109375" customWidth="1"/>
    <col min="18" max="19" width="8.88671875" customWidth="1"/>
  </cols>
  <sheetData>
    <row r="1" spans="1:19">
      <c r="A1" s="15" t="s">
        <v>7</v>
      </c>
      <c r="B1" s="15" t="s">
        <v>0</v>
      </c>
      <c r="C1" s="15" t="s">
        <v>1</v>
      </c>
      <c r="D1" s="15" t="s">
        <v>161</v>
      </c>
      <c r="F1" s="15" t="s">
        <v>7</v>
      </c>
      <c r="G1" s="45" t="s">
        <v>128</v>
      </c>
      <c r="H1" s="15" t="s">
        <v>198</v>
      </c>
      <c r="I1" s="15" t="s">
        <v>199</v>
      </c>
      <c r="J1" s="45" t="s">
        <v>129</v>
      </c>
      <c r="K1" s="45" t="s">
        <v>130</v>
      </c>
      <c r="L1" s="45" t="s">
        <v>70</v>
      </c>
      <c r="M1" s="45"/>
      <c r="N1" s="44" t="s">
        <v>367</v>
      </c>
      <c r="O1" s="44"/>
      <c r="P1" s="44"/>
    </row>
    <row r="2" spans="1:19">
      <c r="A2">
        <v>2003</v>
      </c>
      <c r="B2">
        <v>1</v>
      </c>
      <c r="C2">
        <v>0</v>
      </c>
      <c r="D2" s="16">
        <f>INDEX($G$2:$J$29,MATCH(A2,$F$2:$F$29,0),MATCH(VLOOKUP(B2&amp;"-"&amp;C2,$N$19:$O$42,2,0),$G$1:$J$1,0))</f>
        <v>0</v>
      </c>
      <c r="F2" s="3">
        <v>2003</v>
      </c>
      <c r="G2" s="17">
        <v>0</v>
      </c>
      <c r="H2" s="88">
        <f t="shared" ref="H2:H29" si="0">G2*$Q$15</f>
        <v>0</v>
      </c>
      <c r="I2" s="88">
        <f t="shared" ref="I2:I29" si="1">G2*$Q$14</f>
        <v>0</v>
      </c>
      <c r="J2" s="17">
        <v>0</v>
      </c>
      <c r="K2" s="17">
        <v>0</v>
      </c>
      <c r="L2" s="89" t="s">
        <v>200</v>
      </c>
      <c r="M2" s="89"/>
      <c r="N2" s="7" t="s">
        <v>371</v>
      </c>
      <c r="O2" s="7"/>
      <c r="P2" s="7"/>
      <c r="Q2" s="12"/>
    </row>
    <row r="3" spans="1:19">
      <c r="A3">
        <v>2003</v>
      </c>
      <c r="B3">
        <v>2</v>
      </c>
      <c r="C3">
        <v>0</v>
      </c>
      <c r="D3" s="16">
        <f t="shared" ref="D3:D66" si="2">INDEX($G$2:$J$29,MATCH(A3,$F$2:$F$29,0),MATCH(VLOOKUP(B3&amp;"-"&amp;C3,$N$19:$O$42,2,0),$G$1:$J$1,0))</f>
        <v>0</v>
      </c>
      <c r="F3" s="3">
        <v>2004</v>
      </c>
      <c r="G3" s="43">
        <f t="shared" ref="G3:G8" si="3">K3/K4*G4</f>
        <v>2.0625000000000001E-2</v>
      </c>
      <c r="H3" s="88">
        <f t="shared" si="0"/>
        <v>2.2825000000000002E-2</v>
      </c>
      <c r="I3" s="88">
        <f t="shared" si="1"/>
        <v>1.7049999999999999E-2</v>
      </c>
      <c r="J3" s="43">
        <f t="shared" ref="J3:J8" si="4">K3/K4*J4</f>
        <v>1.5000000000000001E-2</v>
      </c>
      <c r="K3" s="17">
        <v>0.02</v>
      </c>
      <c r="L3" s="89" t="s">
        <v>200</v>
      </c>
      <c r="M3" s="215"/>
      <c r="N3" s="7" t="s">
        <v>218</v>
      </c>
      <c r="O3" s="7"/>
      <c r="P3" s="7"/>
      <c r="Q3" s="12"/>
    </row>
    <row r="4" spans="1:19">
      <c r="A4">
        <v>2003</v>
      </c>
      <c r="B4">
        <v>3</v>
      </c>
      <c r="C4">
        <v>0</v>
      </c>
      <c r="D4" s="16">
        <f t="shared" si="2"/>
        <v>0</v>
      </c>
      <c r="F4" s="3">
        <v>2005</v>
      </c>
      <c r="G4" s="43">
        <f t="shared" si="3"/>
        <v>4.1250000000000002E-2</v>
      </c>
      <c r="H4" s="218">
        <f t="shared" si="0"/>
        <v>4.5650000000000003E-2</v>
      </c>
      <c r="I4" s="218">
        <f t="shared" si="1"/>
        <v>3.4099999999999998E-2</v>
      </c>
      <c r="J4" s="43">
        <f t="shared" si="4"/>
        <v>3.0000000000000002E-2</v>
      </c>
      <c r="K4" s="17">
        <v>0.04</v>
      </c>
      <c r="L4" s="89" t="s">
        <v>200</v>
      </c>
      <c r="M4" s="89"/>
      <c r="N4" t="s">
        <v>189</v>
      </c>
      <c r="Q4" s="12"/>
    </row>
    <row r="5" spans="1:19">
      <c r="A5">
        <v>2003</v>
      </c>
      <c r="B5">
        <v>4</v>
      </c>
      <c r="C5">
        <v>0</v>
      </c>
      <c r="D5" s="16">
        <f t="shared" si="2"/>
        <v>0</v>
      </c>
      <c r="F5" s="3">
        <v>2006</v>
      </c>
      <c r="G5" s="43">
        <f t="shared" si="3"/>
        <v>9.2812499999999992E-2</v>
      </c>
      <c r="H5" s="218">
        <f t="shared" si="0"/>
        <v>0.1027125</v>
      </c>
      <c r="I5" s="218">
        <f t="shared" si="1"/>
        <v>7.6724999999999988E-2</v>
      </c>
      <c r="J5" s="43">
        <f t="shared" si="4"/>
        <v>6.7500000000000004E-2</v>
      </c>
      <c r="K5" s="17">
        <v>0.09</v>
      </c>
      <c r="L5" s="89" t="s">
        <v>200</v>
      </c>
      <c r="M5" s="89"/>
      <c r="N5" t="s">
        <v>219</v>
      </c>
      <c r="Q5" s="12"/>
    </row>
    <row r="6" spans="1:19">
      <c r="A6">
        <v>2003</v>
      </c>
      <c r="B6">
        <v>5</v>
      </c>
      <c r="C6">
        <v>0</v>
      </c>
      <c r="D6" s="16">
        <f t="shared" si="2"/>
        <v>0</v>
      </c>
      <c r="F6" s="3">
        <v>2007</v>
      </c>
      <c r="G6" s="43">
        <f t="shared" si="3"/>
        <v>0.1340625</v>
      </c>
      <c r="H6" s="218">
        <f t="shared" si="0"/>
        <v>0.14836250000000001</v>
      </c>
      <c r="I6" s="218">
        <f t="shared" si="1"/>
        <v>0.11082500000000001</v>
      </c>
      <c r="J6" s="43">
        <f t="shared" si="4"/>
        <v>9.7500000000000017E-2</v>
      </c>
      <c r="K6" s="17">
        <v>0.13</v>
      </c>
      <c r="L6" s="89" t="s">
        <v>201</v>
      </c>
      <c r="M6" s="89"/>
      <c r="N6" t="s">
        <v>368</v>
      </c>
      <c r="R6" s="47"/>
    </row>
    <row r="7" spans="1:19">
      <c r="A7">
        <v>2003</v>
      </c>
      <c r="B7">
        <v>6</v>
      </c>
      <c r="C7">
        <v>0</v>
      </c>
      <c r="D7" s="16">
        <f t="shared" si="2"/>
        <v>0</v>
      </c>
      <c r="F7" s="3">
        <v>2008</v>
      </c>
      <c r="G7" s="43">
        <f t="shared" si="3"/>
        <v>0.18562499999999998</v>
      </c>
      <c r="H7" s="218">
        <f t="shared" si="0"/>
        <v>0.205425</v>
      </c>
      <c r="I7" s="218">
        <f t="shared" si="1"/>
        <v>0.15344999999999998</v>
      </c>
      <c r="J7" s="43">
        <f t="shared" si="4"/>
        <v>0.13500000000000001</v>
      </c>
      <c r="K7" s="17">
        <v>0.18</v>
      </c>
      <c r="L7" s="89" t="s">
        <v>201</v>
      </c>
      <c r="M7" s="89"/>
    </row>
    <row r="8" spans="1:19">
      <c r="A8">
        <v>2003</v>
      </c>
      <c r="B8">
        <v>7</v>
      </c>
      <c r="C8">
        <v>0</v>
      </c>
      <c r="D8" s="16">
        <f t="shared" si="2"/>
        <v>0</v>
      </c>
      <c r="F8" s="3">
        <v>2009</v>
      </c>
      <c r="G8" s="43">
        <f t="shared" si="3"/>
        <v>0.2475</v>
      </c>
      <c r="H8" s="218">
        <f t="shared" si="0"/>
        <v>0.27389999999999998</v>
      </c>
      <c r="I8" s="218">
        <f t="shared" si="1"/>
        <v>0.2046</v>
      </c>
      <c r="J8" s="43">
        <f t="shared" si="4"/>
        <v>0.18</v>
      </c>
      <c r="K8" s="17">
        <v>0.24</v>
      </c>
      <c r="L8" s="89" t="s">
        <v>201</v>
      </c>
      <c r="M8" s="89"/>
      <c r="N8" s="86" t="s">
        <v>190</v>
      </c>
      <c r="O8" s="86"/>
      <c r="P8" s="86"/>
      <c r="Q8" s="86" t="s">
        <v>362</v>
      </c>
      <c r="R8" s="8" t="s">
        <v>193</v>
      </c>
      <c r="S8" s="216"/>
    </row>
    <row r="9" spans="1:19">
      <c r="A9">
        <v>2003</v>
      </c>
      <c r="B9">
        <v>8</v>
      </c>
      <c r="C9">
        <v>0</v>
      </c>
      <c r="D9" s="16">
        <f t="shared" si="2"/>
        <v>0</v>
      </c>
      <c r="F9">
        <v>2010</v>
      </c>
      <c r="G9" s="17">
        <v>0.33</v>
      </c>
      <c r="H9" s="218">
        <f t="shared" si="0"/>
        <v>0.36520000000000002</v>
      </c>
      <c r="I9" s="218">
        <f t="shared" si="1"/>
        <v>0.27279999999999999</v>
      </c>
      <c r="J9" s="17">
        <v>0.24</v>
      </c>
      <c r="K9" s="17">
        <v>0.32</v>
      </c>
      <c r="L9" s="89" t="s">
        <v>201</v>
      </c>
      <c r="M9" s="89"/>
      <c r="N9" t="s">
        <v>191</v>
      </c>
      <c r="Q9" t="s">
        <v>363</v>
      </c>
      <c r="S9" s="216"/>
    </row>
    <row r="10" spans="1:19">
      <c r="A10">
        <v>2003</v>
      </c>
      <c r="B10">
        <v>9</v>
      </c>
      <c r="C10">
        <v>0</v>
      </c>
      <c r="D10" s="16">
        <f t="shared" si="2"/>
        <v>0</v>
      </c>
      <c r="F10">
        <v>2011</v>
      </c>
      <c r="G10" s="17">
        <v>0.39</v>
      </c>
      <c r="H10" s="218">
        <f t="shared" si="0"/>
        <v>0.43160000000000004</v>
      </c>
      <c r="I10" s="218">
        <f t="shared" si="1"/>
        <v>0.32240000000000002</v>
      </c>
      <c r="J10" s="17">
        <v>0.35</v>
      </c>
      <c r="K10" s="17">
        <v>0.39</v>
      </c>
      <c r="L10" s="89" t="s">
        <v>201</v>
      </c>
      <c r="M10" s="89"/>
      <c r="N10" t="s">
        <v>192</v>
      </c>
      <c r="Q10" s="9" t="s">
        <v>364</v>
      </c>
      <c r="S10" s="216"/>
    </row>
    <row r="11" spans="1:19">
      <c r="A11">
        <v>2003</v>
      </c>
      <c r="B11">
        <v>10</v>
      </c>
      <c r="C11">
        <v>0</v>
      </c>
      <c r="D11" s="16">
        <f t="shared" si="2"/>
        <v>0</v>
      </c>
      <c r="F11">
        <v>2012</v>
      </c>
      <c r="G11" s="17">
        <v>0.43</v>
      </c>
      <c r="H11" s="218">
        <f t="shared" si="0"/>
        <v>0.47586666666666666</v>
      </c>
      <c r="I11" s="218">
        <f t="shared" si="1"/>
        <v>0.35546666666666665</v>
      </c>
      <c r="J11" s="17">
        <v>0.42</v>
      </c>
      <c r="K11" s="17">
        <v>0.43</v>
      </c>
      <c r="L11" s="89" t="s">
        <v>201</v>
      </c>
      <c r="M11" s="89"/>
      <c r="N11" t="s">
        <v>194</v>
      </c>
      <c r="Q11" s="9" t="s">
        <v>365</v>
      </c>
      <c r="S11" s="216"/>
    </row>
    <row r="12" spans="1:19">
      <c r="A12">
        <v>2003</v>
      </c>
      <c r="B12">
        <v>11</v>
      </c>
      <c r="C12">
        <v>0</v>
      </c>
      <c r="D12" s="16">
        <f t="shared" si="2"/>
        <v>0</v>
      </c>
      <c r="F12">
        <v>2013</v>
      </c>
      <c r="G12" s="17">
        <v>0.46</v>
      </c>
      <c r="H12" s="218">
        <f t="shared" si="0"/>
        <v>0.50906666666666667</v>
      </c>
      <c r="I12" s="218">
        <f t="shared" si="1"/>
        <v>0.3802666666666667</v>
      </c>
      <c r="J12" s="17">
        <v>0.47</v>
      </c>
      <c r="K12" s="17">
        <v>0.46</v>
      </c>
      <c r="L12" s="89" t="s">
        <v>202</v>
      </c>
      <c r="M12" s="89"/>
      <c r="N12" t="s">
        <v>195</v>
      </c>
      <c r="Q12" t="s">
        <v>366</v>
      </c>
      <c r="S12" s="216"/>
    </row>
    <row r="13" spans="1:19">
      <c r="A13">
        <v>2003</v>
      </c>
      <c r="B13">
        <v>12</v>
      </c>
      <c r="C13">
        <v>0</v>
      </c>
      <c r="D13" s="16">
        <f t="shared" si="2"/>
        <v>0</v>
      </c>
      <c r="F13">
        <v>2014</v>
      </c>
      <c r="G13" s="17">
        <v>0.52</v>
      </c>
      <c r="H13" s="218">
        <f t="shared" si="0"/>
        <v>0.57546666666666668</v>
      </c>
      <c r="I13" s="218">
        <f t="shared" si="1"/>
        <v>0.42986666666666667</v>
      </c>
      <c r="J13" s="17">
        <v>0.53</v>
      </c>
      <c r="K13" s="17">
        <v>0.52</v>
      </c>
      <c r="L13" s="89" t="s">
        <v>202</v>
      </c>
      <c r="M13" s="89"/>
    </row>
    <row r="14" spans="1:19">
      <c r="A14">
        <v>2004</v>
      </c>
      <c r="B14">
        <v>1</v>
      </c>
      <c r="C14">
        <v>0</v>
      </c>
      <c r="D14" s="16">
        <f t="shared" si="2"/>
        <v>1.5000000000000001E-2</v>
      </c>
      <c r="F14">
        <v>2015</v>
      </c>
      <c r="G14" s="17">
        <v>0.61</v>
      </c>
      <c r="H14" s="218">
        <f t="shared" si="0"/>
        <v>0.6750666666666667</v>
      </c>
      <c r="I14" s="218">
        <f t="shared" si="1"/>
        <v>0.50426666666666664</v>
      </c>
      <c r="J14" s="17">
        <v>0.62</v>
      </c>
      <c r="K14" s="17">
        <v>0.61</v>
      </c>
      <c r="L14" s="89" t="s">
        <v>203</v>
      </c>
      <c r="M14" s="89"/>
      <c r="O14" s="47"/>
      <c r="P14" s="47" t="s">
        <v>196</v>
      </c>
      <c r="Q14" s="87">
        <f>62/75</f>
        <v>0.82666666666666666</v>
      </c>
      <c r="S14" s="47"/>
    </row>
    <row r="15" spans="1:19">
      <c r="A15">
        <v>2004</v>
      </c>
      <c r="B15">
        <v>2</v>
      </c>
      <c r="C15">
        <v>0</v>
      </c>
      <c r="D15" s="16">
        <f t="shared" si="2"/>
        <v>1.5000000000000001E-2</v>
      </c>
      <c r="F15">
        <v>2016</v>
      </c>
      <c r="G15" s="17">
        <v>0.69</v>
      </c>
      <c r="H15" s="218">
        <f t="shared" si="0"/>
        <v>0.76359999999999995</v>
      </c>
      <c r="I15" s="218">
        <f t="shared" si="1"/>
        <v>0.57039999999999991</v>
      </c>
      <c r="J15" s="17">
        <v>0.72</v>
      </c>
      <c r="K15" s="17">
        <v>0.69</v>
      </c>
      <c r="L15" s="89" t="s">
        <v>203</v>
      </c>
      <c r="M15" s="89"/>
      <c r="O15" s="47"/>
      <c r="P15" s="47" t="s">
        <v>197</v>
      </c>
      <c r="Q15" s="87">
        <f>83/75</f>
        <v>1.1066666666666667</v>
      </c>
      <c r="S15" s="47"/>
    </row>
    <row r="16" spans="1:19">
      <c r="A16">
        <v>2004</v>
      </c>
      <c r="B16">
        <v>3</v>
      </c>
      <c r="C16">
        <v>0</v>
      </c>
      <c r="D16" s="16">
        <f t="shared" si="2"/>
        <v>1.5000000000000001E-2</v>
      </c>
      <c r="F16" s="106">
        <v>2017</v>
      </c>
      <c r="G16" s="219">
        <v>0.75</v>
      </c>
      <c r="H16" s="220">
        <f t="shared" si="0"/>
        <v>0.83000000000000007</v>
      </c>
      <c r="I16" s="220">
        <f t="shared" si="1"/>
        <v>0.62</v>
      </c>
      <c r="J16" s="219">
        <v>0.82</v>
      </c>
      <c r="K16" s="219">
        <v>0.75</v>
      </c>
      <c r="L16" s="107" t="s">
        <v>203</v>
      </c>
      <c r="M16" s="89"/>
      <c r="S16" s="47"/>
    </row>
    <row r="17" spans="1:16">
      <c r="A17">
        <v>2004</v>
      </c>
      <c r="B17">
        <v>4</v>
      </c>
      <c r="C17">
        <v>0</v>
      </c>
      <c r="D17" s="16">
        <f t="shared" si="2"/>
        <v>2.2825000000000002E-2</v>
      </c>
      <c r="F17">
        <v>2018</v>
      </c>
      <c r="G17" s="43">
        <f>G16/K16*K17</f>
        <v>0.78</v>
      </c>
      <c r="H17" s="217">
        <f t="shared" si="0"/>
        <v>0.86320000000000008</v>
      </c>
      <c r="I17" s="217">
        <f t="shared" si="1"/>
        <v>0.64480000000000004</v>
      </c>
      <c r="J17" s="43">
        <f t="shared" ref="J17:J29" si="5">J16/K16*K17</f>
        <v>0.8528</v>
      </c>
      <c r="K17" s="109">
        <v>0.78</v>
      </c>
      <c r="L17" s="89" t="s">
        <v>203</v>
      </c>
      <c r="M17" s="89"/>
      <c r="N17" s="9" t="s">
        <v>283</v>
      </c>
      <c r="O17" s="9"/>
      <c r="P17" s="9"/>
    </row>
    <row r="18" spans="1:16">
      <c r="A18">
        <v>2004</v>
      </c>
      <c r="B18">
        <v>5</v>
      </c>
      <c r="C18">
        <v>0</v>
      </c>
      <c r="D18" s="16">
        <f t="shared" si="2"/>
        <v>2.2825000000000002E-2</v>
      </c>
      <c r="F18">
        <v>2019</v>
      </c>
      <c r="G18" s="43">
        <f t="shared" ref="G18:G29" si="6">G17/K17*K18</f>
        <v>0.8</v>
      </c>
      <c r="H18" s="217">
        <f t="shared" si="0"/>
        <v>0.88533333333333342</v>
      </c>
      <c r="I18" s="217">
        <f t="shared" si="1"/>
        <v>0.66133333333333333</v>
      </c>
      <c r="J18" s="43">
        <f t="shared" si="5"/>
        <v>0.8746666666666667</v>
      </c>
      <c r="K18" s="109">
        <v>0.8</v>
      </c>
      <c r="L18" s="89" t="s">
        <v>203</v>
      </c>
      <c r="M18" s="89"/>
      <c r="N18" s="164" t="s">
        <v>296</v>
      </c>
      <c r="O18" s="164" t="s">
        <v>282</v>
      </c>
      <c r="P18" s="12"/>
    </row>
    <row r="19" spans="1:16">
      <c r="A19">
        <v>2004</v>
      </c>
      <c r="B19">
        <v>6</v>
      </c>
      <c r="C19">
        <v>0</v>
      </c>
      <c r="D19" s="16">
        <f t="shared" si="2"/>
        <v>2.2825000000000002E-2</v>
      </c>
      <c r="F19">
        <v>2020</v>
      </c>
      <c r="G19" s="43">
        <f t="shared" si="6"/>
        <v>0.83</v>
      </c>
      <c r="H19" s="217">
        <f t="shared" si="0"/>
        <v>0.91853333333333331</v>
      </c>
      <c r="I19" s="217">
        <f t="shared" si="1"/>
        <v>0.68613333333333326</v>
      </c>
      <c r="J19" s="43">
        <f t="shared" si="5"/>
        <v>0.90746666666666653</v>
      </c>
      <c r="K19" s="109">
        <v>0.83</v>
      </c>
      <c r="L19" s="89" t="s">
        <v>203</v>
      </c>
      <c r="M19" s="89"/>
      <c r="N19" t="s">
        <v>284</v>
      </c>
      <c r="O19" s="12" t="s">
        <v>129</v>
      </c>
      <c r="P19" s="12"/>
    </row>
    <row r="20" spans="1:16">
      <c r="A20">
        <v>2004</v>
      </c>
      <c r="B20">
        <v>7</v>
      </c>
      <c r="C20">
        <v>0</v>
      </c>
      <c r="D20" s="16">
        <f t="shared" si="2"/>
        <v>2.2825000000000002E-2</v>
      </c>
      <c r="F20">
        <v>2021</v>
      </c>
      <c r="G20" s="43">
        <f t="shared" si="6"/>
        <v>0.85</v>
      </c>
      <c r="H20" s="217">
        <f t="shared" si="0"/>
        <v>0.94066666666666665</v>
      </c>
      <c r="I20" s="217">
        <f t="shared" si="1"/>
        <v>0.70266666666666666</v>
      </c>
      <c r="J20" s="43">
        <f t="shared" si="5"/>
        <v>0.92933333333333323</v>
      </c>
      <c r="K20" s="109">
        <v>0.85</v>
      </c>
      <c r="L20" s="89" t="s">
        <v>203</v>
      </c>
      <c r="M20" s="89"/>
      <c r="N20" t="s">
        <v>285</v>
      </c>
      <c r="O20" s="12" t="s">
        <v>129</v>
      </c>
      <c r="P20" s="12"/>
    </row>
    <row r="21" spans="1:16">
      <c r="A21">
        <v>2004</v>
      </c>
      <c r="B21">
        <v>8</v>
      </c>
      <c r="C21">
        <v>0</v>
      </c>
      <c r="D21" s="16">
        <f t="shared" si="2"/>
        <v>2.2825000000000002E-2</v>
      </c>
      <c r="F21">
        <v>2022</v>
      </c>
      <c r="G21" s="43">
        <f t="shared" si="6"/>
        <v>0.87</v>
      </c>
      <c r="H21" s="217">
        <f t="shared" si="0"/>
        <v>0.96279999999999999</v>
      </c>
      <c r="I21" s="217">
        <f t="shared" si="1"/>
        <v>0.71919999999999995</v>
      </c>
      <c r="J21" s="43">
        <f t="shared" si="5"/>
        <v>0.95119999999999993</v>
      </c>
      <c r="K21" s="109">
        <v>0.87</v>
      </c>
      <c r="L21" s="89" t="s">
        <v>203</v>
      </c>
      <c r="N21" t="s">
        <v>286</v>
      </c>
      <c r="O21" s="12" t="s">
        <v>129</v>
      </c>
      <c r="P21" s="12"/>
    </row>
    <row r="22" spans="1:16">
      <c r="A22">
        <v>2004</v>
      </c>
      <c r="B22">
        <v>9</v>
      </c>
      <c r="C22">
        <v>0</v>
      </c>
      <c r="D22" s="16">
        <f t="shared" si="2"/>
        <v>2.0625000000000001E-2</v>
      </c>
      <c r="F22">
        <v>2023</v>
      </c>
      <c r="G22" s="43">
        <f t="shared" si="6"/>
        <v>0.88</v>
      </c>
      <c r="H22" s="217">
        <f t="shared" si="0"/>
        <v>0.97386666666666666</v>
      </c>
      <c r="I22" s="217">
        <f t="shared" si="1"/>
        <v>0.72746666666666671</v>
      </c>
      <c r="J22" s="43">
        <f t="shared" si="5"/>
        <v>0.96213333333333328</v>
      </c>
      <c r="K22" s="109">
        <v>0.88</v>
      </c>
      <c r="L22" s="89" t="s">
        <v>203</v>
      </c>
      <c r="N22" t="s">
        <v>287</v>
      </c>
      <c r="O22" s="12" t="s">
        <v>198</v>
      </c>
      <c r="P22" s="12"/>
    </row>
    <row r="23" spans="1:16">
      <c r="A23">
        <v>2004</v>
      </c>
      <c r="B23">
        <v>10</v>
      </c>
      <c r="C23">
        <v>0</v>
      </c>
      <c r="D23" s="16">
        <f t="shared" si="2"/>
        <v>2.0625000000000001E-2</v>
      </c>
      <c r="F23">
        <v>2024</v>
      </c>
      <c r="G23" s="43">
        <f t="shared" si="6"/>
        <v>0.89</v>
      </c>
      <c r="H23" s="217">
        <f t="shared" si="0"/>
        <v>0.98493333333333333</v>
      </c>
      <c r="I23" s="217">
        <f t="shared" si="1"/>
        <v>0.73573333333333335</v>
      </c>
      <c r="J23" s="43">
        <f t="shared" si="5"/>
        <v>0.97306666666666664</v>
      </c>
      <c r="K23" s="109">
        <v>0.89</v>
      </c>
      <c r="L23" s="89" t="s">
        <v>203</v>
      </c>
      <c r="N23" t="s">
        <v>288</v>
      </c>
      <c r="O23" s="12" t="s">
        <v>198</v>
      </c>
      <c r="P23" s="12"/>
    </row>
    <row r="24" spans="1:16">
      <c r="A24">
        <v>2004</v>
      </c>
      <c r="B24">
        <v>11</v>
      </c>
      <c r="C24">
        <v>0</v>
      </c>
      <c r="D24" s="16">
        <f t="shared" si="2"/>
        <v>2.0625000000000001E-2</v>
      </c>
      <c r="F24">
        <v>2025</v>
      </c>
      <c r="G24" s="43">
        <f t="shared" si="6"/>
        <v>0.9</v>
      </c>
      <c r="H24" s="217">
        <f t="shared" si="0"/>
        <v>0.996</v>
      </c>
      <c r="I24" s="217">
        <f t="shared" si="1"/>
        <v>0.74399999999999999</v>
      </c>
      <c r="J24" s="43">
        <f t="shared" si="5"/>
        <v>0.98399999999999999</v>
      </c>
      <c r="K24" s="109">
        <v>0.9</v>
      </c>
      <c r="L24" s="89" t="s">
        <v>203</v>
      </c>
      <c r="M24" s="12"/>
      <c r="N24" t="s">
        <v>289</v>
      </c>
      <c r="O24" s="12" t="s">
        <v>198</v>
      </c>
      <c r="P24" s="12"/>
    </row>
    <row r="25" spans="1:16">
      <c r="A25">
        <v>2004</v>
      </c>
      <c r="B25">
        <v>12</v>
      </c>
      <c r="C25">
        <v>0</v>
      </c>
      <c r="D25" s="16">
        <f t="shared" si="2"/>
        <v>2.0625000000000001E-2</v>
      </c>
      <c r="F25">
        <v>2026</v>
      </c>
      <c r="G25" s="43">
        <f t="shared" si="6"/>
        <v>0.9</v>
      </c>
      <c r="H25" s="217">
        <f t="shared" si="0"/>
        <v>0.996</v>
      </c>
      <c r="I25" s="217">
        <f t="shared" si="1"/>
        <v>0.74399999999999999</v>
      </c>
      <c r="J25" s="43">
        <f t="shared" si="5"/>
        <v>0.98399999999999999</v>
      </c>
      <c r="K25" s="109">
        <v>0.9</v>
      </c>
      <c r="L25" s="89" t="s">
        <v>203</v>
      </c>
      <c r="M25" s="12"/>
      <c r="N25" t="s">
        <v>290</v>
      </c>
      <c r="O25" s="12" t="s">
        <v>198</v>
      </c>
      <c r="P25" s="12"/>
    </row>
    <row r="26" spans="1:16">
      <c r="A26">
        <v>2005</v>
      </c>
      <c r="B26">
        <v>1</v>
      </c>
      <c r="C26">
        <v>0</v>
      </c>
      <c r="D26" s="16">
        <f t="shared" si="2"/>
        <v>3.0000000000000002E-2</v>
      </c>
      <c r="F26">
        <v>2027</v>
      </c>
      <c r="G26" s="43">
        <f t="shared" si="6"/>
        <v>0.9</v>
      </c>
      <c r="H26" s="217">
        <f t="shared" si="0"/>
        <v>0.996</v>
      </c>
      <c r="I26" s="217">
        <f t="shared" si="1"/>
        <v>0.74399999999999999</v>
      </c>
      <c r="J26" s="43">
        <f t="shared" si="5"/>
        <v>0.98399999999999999</v>
      </c>
      <c r="K26" s="109">
        <v>0.9</v>
      </c>
      <c r="L26" s="89" t="s">
        <v>203</v>
      </c>
      <c r="M26" s="48"/>
      <c r="N26" t="s">
        <v>291</v>
      </c>
      <c r="O26" s="12" t="s">
        <v>198</v>
      </c>
      <c r="P26" s="12"/>
    </row>
    <row r="27" spans="1:16">
      <c r="A27">
        <v>2005</v>
      </c>
      <c r="B27">
        <v>2</v>
      </c>
      <c r="C27">
        <v>0</v>
      </c>
      <c r="D27" s="16">
        <f t="shared" si="2"/>
        <v>3.0000000000000002E-2</v>
      </c>
      <c r="F27">
        <v>2028</v>
      </c>
      <c r="G27" s="43">
        <f t="shared" si="6"/>
        <v>0.9</v>
      </c>
      <c r="H27" s="217">
        <f t="shared" si="0"/>
        <v>0.996</v>
      </c>
      <c r="I27" s="217">
        <f t="shared" si="1"/>
        <v>0.74399999999999999</v>
      </c>
      <c r="J27" s="43">
        <f t="shared" si="5"/>
        <v>0.98399999999999999</v>
      </c>
      <c r="K27" s="109">
        <v>0.9</v>
      </c>
      <c r="L27" s="89" t="s">
        <v>203</v>
      </c>
      <c r="M27" s="48"/>
      <c r="N27" t="s">
        <v>292</v>
      </c>
      <c r="O27" s="12" t="s">
        <v>128</v>
      </c>
      <c r="P27" s="12"/>
    </row>
    <row r="28" spans="1:16">
      <c r="A28">
        <v>2005</v>
      </c>
      <c r="B28">
        <v>3</v>
      </c>
      <c r="C28">
        <v>0</v>
      </c>
      <c r="D28" s="16">
        <f t="shared" si="2"/>
        <v>3.0000000000000002E-2</v>
      </c>
      <c r="F28">
        <v>2029</v>
      </c>
      <c r="G28" s="43">
        <f t="shared" si="6"/>
        <v>0.9</v>
      </c>
      <c r="H28" s="217">
        <f t="shared" si="0"/>
        <v>0.996</v>
      </c>
      <c r="I28" s="217">
        <f t="shared" si="1"/>
        <v>0.74399999999999999</v>
      </c>
      <c r="J28" s="43">
        <f t="shared" si="5"/>
        <v>0.98399999999999999</v>
      </c>
      <c r="K28" s="109">
        <v>0.9</v>
      </c>
      <c r="L28" s="89" t="s">
        <v>203</v>
      </c>
      <c r="M28" s="48"/>
      <c r="N28" t="s">
        <v>293</v>
      </c>
      <c r="O28" s="12" t="s">
        <v>128</v>
      </c>
      <c r="P28" s="12"/>
    </row>
    <row r="29" spans="1:16">
      <c r="A29">
        <v>2005</v>
      </c>
      <c r="B29">
        <v>4</v>
      </c>
      <c r="C29">
        <v>0</v>
      </c>
      <c r="D29" s="16">
        <f t="shared" si="2"/>
        <v>4.5650000000000003E-2</v>
      </c>
      <c r="F29">
        <v>2030</v>
      </c>
      <c r="G29" s="43">
        <f t="shared" si="6"/>
        <v>0.9</v>
      </c>
      <c r="H29" s="217">
        <f t="shared" si="0"/>
        <v>0.996</v>
      </c>
      <c r="I29" s="217">
        <f t="shared" si="1"/>
        <v>0.74399999999999999</v>
      </c>
      <c r="J29" s="43">
        <f t="shared" si="5"/>
        <v>0.98399999999999999</v>
      </c>
      <c r="K29" s="109">
        <v>0.9</v>
      </c>
      <c r="L29" s="89" t="s">
        <v>203</v>
      </c>
      <c r="M29" s="48"/>
      <c r="N29" t="s">
        <v>294</v>
      </c>
      <c r="O29" s="12" t="s">
        <v>128</v>
      </c>
      <c r="P29" s="12"/>
    </row>
    <row r="30" spans="1:16">
      <c r="A30">
        <v>2005</v>
      </c>
      <c r="B30">
        <v>5</v>
      </c>
      <c r="C30">
        <v>0</v>
      </c>
      <c r="D30" s="16">
        <f t="shared" si="2"/>
        <v>4.5650000000000003E-2</v>
      </c>
      <c r="M30" s="48"/>
      <c r="N30" t="s">
        <v>295</v>
      </c>
      <c r="O30" s="12" t="s">
        <v>128</v>
      </c>
      <c r="P30" s="12"/>
    </row>
    <row r="31" spans="1:16">
      <c r="A31">
        <v>2005</v>
      </c>
      <c r="B31">
        <v>6</v>
      </c>
      <c r="C31">
        <v>0</v>
      </c>
      <c r="D31" s="16">
        <f t="shared" si="2"/>
        <v>4.5650000000000003E-2</v>
      </c>
      <c r="M31" s="48"/>
      <c r="N31" s="1" t="s">
        <v>297</v>
      </c>
      <c r="O31" s="12" t="s">
        <v>129</v>
      </c>
      <c r="P31" s="12"/>
    </row>
    <row r="32" spans="1:16">
      <c r="A32">
        <v>2005</v>
      </c>
      <c r="B32">
        <v>7</v>
      </c>
      <c r="C32">
        <v>0</v>
      </c>
      <c r="D32" s="16">
        <f t="shared" si="2"/>
        <v>4.5650000000000003E-2</v>
      </c>
      <c r="M32" s="48"/>
      <c r="N32" s="1" t="s">
        <v>298</v>
      </c>
      <c r="O32" s="12" t="s">
        <v>129</v>
      </c>
      <c r="P32" s="12"/>
    </row>
    <row r="33" spans="1:16">
      <c r="A33">
        <v>2005</v>
      </c>
      <c r="B33">
        <v>8</v>
      </c>
      <c r="C33">
        <v>0</v>
      </c>
      <c r="D33" s="16">
        <f t="shared" si="2"/>
        <v>4.5650000000000003E-2</v>
      </c>
      <c r="N33" s="1" t="s">
        <v>299</v>
      </c>
      <c r="O33" s="12" t="s">
        <v>129</v>
      </c>
      <c r="P33" s="12"/>
    </row>
    <row r="34" spans="1:16">
      <c r="A34">
        <v>2005</v>
      </c>
      <c r="B34">
        <v>9</v>
      </c>
      <c r="C34">
        <v>0</v>
      </c>
      <c r="D34" s="16">
        <f t="shared" si="2"/>
        <v>4.1250000000000002E-2</v>
      </c>
      <c r="N34" s="1" t="s">
        <v>300</v>
      </c>
      <c r="O34" s="12" t="s">
        <v>199</v>
      </c>
      <c r="P34" s="12"/>
    </row>
    <row r="35" spans="1:16">
      <c r="A35">
        <v>2005</v>
      </c>
      <c r="B35">
        <v>10</v>
      </c>
      <c r="C35">
        <v>0</v>
      </c>
      <c r="D35" s="16">
        <f t="shared" si="2"/>
        <v>4.1250000000000002E-2</v>
      </c>
      <c r="N35" s="1" t="s">
        <v>301</v>
      </c>
      <c r="O35" s="12" t="s">
        <v>199</v>
      </c>
      <c r="P35" s="12"/>
    </row>
    <row r="36" spans="1:16">
      <c r="A36">
        <v>2005</v>
      </c>
      <c r="B36">
        <v>11</v>
      </c>
      <c r="C36">
        <v>0</v>
      </c>
      <c r="D36" s="16">
        <f t="shared" si="2"/>
        <v>4.1250000000000002E-2</v>
      </c>
      <c r="N36" s="1" t="s">
        <v>302</v>
      </c>
      <c r="O36" s="12" t="s">
        <v>199</v>
      </c>
      <c r="P36" s="12"/>
    </row>
    <row r="37" spans="1:16">
      <c r="A37">
        <v>2005</v>
      </c>
      <c r="B37">
        <v>12</v>
      </c>
      <c r="C37">
        <v>0</v>
      </c>
      <c r="D37" s="16">
        <f t="shared" si="2"/>
        <v>4.1250000000000002E-2</v>
      </c>
      <c r="N37" s="1" t="s">
        <v>303</v>
      </c>
      <c r="O37" s="12" t="s">
        <v>199</v>
      </c>
      <c r="P37" s="12"/>
    </row>
    <row r="38" spans="1:16">
      <c r="A38">
        <v>2006</v>
      </c>
      <c r="B38">
        <v>1</v>
      </c>
      <c r="C38">
        <v>0</v>
      </c>
      <c r="D38" s="16">
        <f t="shared" si="2"/>
        <v>6.7500000000000004E-2</v>
      </c>
      <c r="L38" s="8"/>
      <c r="M38" s="8"/>
      <c r="N38" s="1" t="s">
        <v>304</v>
      </c>
      <c r="O38" s="12" t="s">
        <v>199</v>
      </c>
      <c r="P38" s="12"/>
    </row>
    <row r="39" spans="1:16">
      <c r="A39">
        <v>2006</v>
      </c>
      <c r="B39">
        <v>2</v>
      </c>
      <c r="C39">
        <v>0</v>
      </c>
      <c r="D39" s="16">
        <f t="shared" si="2"/>
        <v>6.7500000000000004E-2</v>
      </c>
      <c r="N39" s="1" t="s">
        <v>305</v>
      </c>
      <c r="O39" s="12" t="s">
        <v>128</v>
      </c>
      <c r="P39" s="12"/>
    </row>
    <row r="40" spans="1:16">
      <c r="A40">
        <v>2006</v>
      </c>
      <c r="B40">
        <v>3</v>
      </c>
      <c r="C40">
        <v>0</v>
      </c>
      <c r="D40" s="16">
        <f t="shared" si="2"/>
        <v>6.7500000000000004E-2</v>
      </c>
      <c r="N40" s="1" t="s">
        <v>306</v>
      </c>
      <c r="O40" s="12" t="s">
        <v>128</v>
      </c>
      <c r="P40" s="12"/>
    </row>
    <row r="41" spans="1:16">
      <c r="A41">
        <v>2006</v>
      </c>
      <c r="B41">
        <v>4</v>
      </c>
      <c r="C41">
        <v>0</v>
      </c>
      <c r="D41" s="16">
        <f t="shared" si="2"/>
        <v>0.1027125</v>
      </c>
      <c r="N41" s="1" t="s">
        <v>307</v>
      </c>
      <c r="O41" s="12" t="s">
        <v>128</v>
      </c>
      <c r="P41" s="12"/>
    </row>
    <row r="42" spans="1:16">
      <c r="A42">
        <v>2006</v>
      </c>
      <c r="B42">
        <v>5</v>
      </c>
      <c r="C42">
        <v>0</v>
      </c>
      <c r="D42" s="16">
        <f t="shared" si="2"/>
        <v>0.1027125</v>
      </c>
      <c r="N42" s="1" t="s">
        <v>308</v>
      </c>
      <c r="O42" s="12" t="s">
        <v>128</v>
      </c>
      <c r="P42" s="12"/>
    </row>
    <row r="43" spans="1:16">
      <c r="A43">
        <v>2006</v>
      </c>
      <c r="B43">
        <v>6</v>
      </c>
      <c r="C43">
        <v>0</v>
      </c>
      <c r="D43" s="16">
        <f t="shared" si="2"/>
        <v>0.1027125</v>
      </c>
    </row>
    <row r="44" spans="1:16">
      <c r="A44">
        <v>2006</v>
      </c>
      <c r="B44">
        <v>7</v>
      </c>
      <c r="C44">
        <v>0</v>
      </c>
      <c r="D44" s="16">
        <f t="shared" si="2"/>
        <v>0.1027125</v>
      </c>
    </row>
    <row r="45" spans="1:16">
      <c r="A45">
        <v>2006</v>
      </c>
      <c r="B45">
        <v>8</v>
      </c>
      <c r="C45">
        <v>0</v>
      </c>
      <c r="D45" s="16">
        <f t="shared" si="2"/>
        <v>0.1027125</v>
      </c>
    </row>
    <row r="46" spans="1:16">
      <c r="A46">
        <v>2006</v>
      </c>
      <c r="B46">
        <v>9</v>
      </c>
      <c r="C46">
        <v>0</v>
      </c>
      <c r="D46" s="16">
        <f t="shared" si="2"/>
        <v>9.2812499999999992E-2</v>
      </c>
    </row>
    <row r="47" spans="1:16">
      <c r="A47">
        <v>2006</v>
      </c>
      <c r="B47">
        <v>10</v>
      </c>
      <c r="C47">
        <v>0</v>
      </c>
      <c r="D47" s="16">
        <f t="shared" si="2"/>
        <v>9.2812499999999992E-2</v>
      </c>
    </row>
    <row r="48" spans="1:16">
      <c r="A48">
        <v>2006</v>
      </c>
      <c r="B48">
        <v>11</v>
      </c>
      <c r="C48">
        <v>0</v>
      </c>
      <c r="D48" s="16">
        <f t="shared" si="2"/>
        <v>9.2812499999999992E-2</v>
      </c>
    </row>
    <row r="49" spans="1:4">
      <c r="A49">
        <v>2006</v>
      </c>
      <c r="B49">
        <v>12</v>
      </c>
      <c r="C49">
        <v>0</v>
      </c>
      <c r="D49" s="16">
        <f t="shared" si="2"/>
        <v>9.2812499999999992E-2</v>
      </c>
    </row>
    <row r="50" spans="1:4">
      <c r="A50">
        <v>2007</v>
      </c>
      <c r="B50">
        <v>1</v>
      </c>
      <c r="C50">
        <v>0</v>
      </c>
      <c r="D50" s="16">
        <f t="shared" si="2"/>
        <v>9.7500000000000017E-2</v>
      </c>
    </row>
    <row r="51" spans="1:4">
      <c r="A51">
        <v>2007</v>
      </c>
      <c r="B51">
        <v>2</v>
      </c>
      <c r="C51">
        <v>0</v>
      </c>
      <c r="D51" s="16">
        <f t="shared" si="2"/>
        <v>9.7500000000000017E-2</v>
      </c>
    </row>
    <row r="52" spans="1:4">
      <c r="A52">
        <v>2007</v>
      </c>
      <c r="B52">
        <v>3</v>
      </c>
      <c r="C52">
        <v>0</v>
      </c>
      <c r="D52" s="16">
        <f t="shared" si="2"/>
        <v>9.7500000000000017E-2</v>
      </c>
    </row>
    <row r="53" spans="1:4">
      <c r="A53">
        <v>2007</v>
      </c>
      <c r="B53">
        <v>4</v>
      </c>
      <c r="C53">
        <v>0</v>
      </c>
      <c r="D53" s="16">
        <f t="shared" si="2"/>
        <v>0.14836250000000001</v>
      </c>
    </row>
    <row r="54" spans="1:4">
      <c r="A54">
        <v>2007</v>
      </c>
      <c r="B54">
        <v>5</v>
      </c>
      <c r="C54">
        <v>0</v>
      </c>
      <c r="D54" s="16">
        <f t="shared" si="2"/>
        <v>0.14836250000000001</v>
      </c>
    </row>
    <row r="55" spans="1:4">
      <c r="A55">
        <v>2007</v>
      </c>
      <c r="B55">
        <v>6</v>
      </c>
      <c r="C55">
        <v>0</v>
      </c>
      <c r="D55" s="16">
        <f t="shared" si="2"/>
        <v>0.14836250000000001</v>
      </c>
    </row>
    <row r="56" spans="1:4">
      <c r="A56">
        <v>2007</v>
      </c>
      <c r="B56">
        <v>7</v>
      </c>
      <c r="C56">
        <v>0</v>
      </c>
      <c r="D56" s="16">
        <f t="shared" si="2"/>
        <v>0.14836250000000001</v>
      </c>
    </row>
    <row r="57" spans="1:4">
      <c r="A57">
        <v>2007</v>
      </c>
      <c r="B57">
        <v>8</v>
      </c>
      <c r="C57">
        <v>0</v>
      </c>
      <c r="D57" s="16">
        <f t="shared" si="2"/>
        <v>0.14836250000000001</v>
      </c>
    </row>
    <row r="58" spans="1:4">
      <c r="A58">
        <v>2007</v>
      </c>
      <c r="B58">
        <v>9</v>
      </c>
      <c r="C58">
        <v>0</v>
      </c>
      <c r="D58" s="16">
        <f t="shared" si="2"/>
        <v>0.1340625</v>
      </c>
    </row>
    <row r="59" spans="1:4">
      <c r="A59">
        <v>2007</v>
      </c>
      <c r="B59">
        <v>10</v>
      </c>
      <c r="C59">
        <v>0</v>
      </c>
      <c r="D59" s="16">
        <f t="shared" si="2"/>
        <v>0.1340625</v>
      </c>
    </row>
    <row r="60" spans="1:4">
      <c r="A60">
        <v>2007</v>
      </c>
      <c r="B60">
        <v>11</v>
      </c>
      <c r="C60">
        <v>0</v>
      </c>
      <c r="D60" s="16">
        <f t="shared" si="2"/>
        <v>0.1340625</v>
      </c>
    </row>
    <row r="61" spans="1:4">
      <c r="A61">
        <v>2007</v>
      </c>
      <c r="B61">
        <v>12</v>
      </c>
      <c r="C61">
        <v>0</v>
      </c>
      <c r="D61" s="16">
        <f t="shared" si="2"/>
        <v>0.1340625</v>
      </c>
    </row>
    <row r="62" spans="1:4">
      <c r="A62">
        <v>2008</v>
      </c>
      <c r="B62">
        <v>1</v>
      </c>
      <c r="C62">
        <v>0</v>
      </c>
      <c r="D62" s="16">
        <f t="shared" si="2"/>
        <v>0.13500000000000001</v>
      </c>
    </row>
    <row r="63" spans="1:4">
      <c r="A63">
        <v>2008</v>
      </c>
      <c r="B63">
        <v>2</v>
      </c>
      <c r="C63">
        <v>0</v>
      </c>
      <c r="D63" s="16">
        <f t="shared" si="2"/>
        <v>0.13500000000000001</v>
      </c>
    </row>
    <row r="64" spans="1:4">
      <c r="A64">
        <v>2008</v>
      </c>
      <c r="B64">
        <v>3</v>
      </c>
      <c r="C64">
        <v>0</v>
      </c>
      <c r="D64" s="16">
        <f t="shared" si="2"/>
        <v>0.13500000000000001</v>
      </c>
    </row>
    <row r="65" spans="1:4">
      <c r="A65">
        <v>2008</v>
      </c>
      <c r="B65">
        <v>4</v>
      </c>
      <c r="C65">
        <v>0</v>
      </c>
      <c r="D65" s="16">
        <f t="shared" si="2"/>
        <v>0.205425</v>
      </c>
    </row>
    <row r="66" spans="1:4">
      <c r="A66">
        <v>2008</v>
      </c>
      <c r="B66">
        <v>5</v>
      </c>
      <c r="C66">
        <v>0</v>
      </c>
      <c r="D66" s="16">
        <f t="shared" si="2"/>
        <v>0.205425</v>
      </c>
    </row>
    <row r="67" spans="1:4">
      <c r="A67">
        <v>2008</v>
      </c>
      <c r="B67">
        <v>6</v>
      </c>
      <c r="C67">
        <v>0</v>
      </c>
      <c r="D67" s="16">
        <f t="shared" ref="D67:D130" si="7">INDEX($G$2:$J$29,MATCH(A67,$F$2:$F$29,0),MATCH(VLOOKUP(B67&amp;"-"&amp;C67,$N$19:$O$42,2,0),$G$1:$J$1,0))</f>
        <v>0.205425</v>
      </c>
    </row>
    <row r="68" spans="1:4">
      <c r="A68">
        <v>2008</v>
      </c>
      <c r="B68">
        <v>7</v>
      </c>
      <c r="C68">
        <v>0</v>
      </c>
      <c r="D68" s="16">
        <f t="shared" si="7"/>
        <v>0.205425</v>
      </c>
    </row>
    <row r="69" spans="1:4">
      <c r="A69">
        <v>2008</v>
      </c>
      <c r="B69">
        <v>8</v>
      </c>
      <c r="C69">
        <v>0</v>
      </c>
      <c r="D69" s="16">
        <f t="shared" si="7"/>
        <v>0.205425</v>
      </c>
    </row>
    <row r="70" spans="1:4">
      <c r="A70">
        <v>2008</v>
      </c>
      <c r="B70">
        <v>9</v>
      </c>
      <c r="C70">
        <v>0</v>
      </c>
      <c r="D70" s="16">
        <f t="shared" si="7"/>
        <v>0.18562499999999998</v>
      </c>
    </row>
    <row r="71" spans="1:4">
      <c r="A71">
        <v>2008</v>
      </c>
      <c r="B71">
        <v>10</v>
      </c>
      <c r="C71">
        <v>0</v>
      </c>
      <c r="D71" s="16">
        <f t="shared" si="7"/>
        <v>0.18562499999999998</v>
      </c>
    </row>
    <row r="72" spans="1:4">
      <c r="A72">
        <v>2008</v>
      </c>
      <c r="B72">
        <v>11</v>
      </c>
      <c r="C72">
        <v>0</v>
      </c>
      <c r="D72" s="16">
        <f t="shared" si="7"/>
        <v>0.18562499999999998</v>
      </c>
    </row>
    <row r="73" spans="1:4">
      <c r="A73">
        <v>2008</v>
      </c>
      <c r="B73">
        <v>12</v>
      </c>
      <c r="C73">
        <v>0</v>
      </c>
      <c r="D73" s="16">
        <f t="shared" si="7"/>
        <v>0.18562499999999998</v>
      </c>
    </row>
    <row r="74" spans="1:4">
      <c r="A74">
        <v>2009</v>
      </c>
      <c r="B74">
        <v>1</v>
      </c>
      <c r="C74">
        <v>0</v>
      </c>
      <c r="D74" s="16">
        <f t="shared" si="7"/>
        <v>0.18</v>
      </c>
    </row>
    <row r="75" spans="1:4">
      <c r="A75">
        <v>2009</v>
      </c>
      <c r="B75">
        <v>2</v>
      </c>
      <c r="C75">
        <v>0</v>
      </c>
      <c r="D75" s="16">
        <f t="shared" si="7"/>
        <v>0.18</v>
      </c>
    </row>
    <row r="76" spans="1:4">
      <c r="A76">
        <v>2009</v>
      </c>
      <c r="B76">
        <v>3</v>
      </c>
      <c r="C76">
        <v>0</v>
      </c>
      <c r="D76" s="16">
        <f t="shared" si="7"/>
        <v>0.18</v>
      </c>
    </row>
    <row r="77" spans="1:4">
      <c r="A77">
        <v>2009</v>
      </c>
      <c r="B77">
        <v>4</v>
      </c>
      <c r="C77">
        <v>0</v>
      </c>
      <c r="D77" s="16">
        <f t="shared" si="7"/>
        <v>0.27389999999999998</v>
      </c>
    </row>
    <row r="78" spans="1:4">
      <c r="A78">
        <v>2009</v>
      </c>
      <c r="B78">
        <v>5</v>
      </c>
      <c r="C78">
        <v>0</v>
      </c>
      <c r="D78" s="16">
        <f t="shared" si="7"/>
        <v>0.27389999999999998</v>
      </c>
    </row>
    <row r="79" spans="1:4">
      <c r="A79">
        <v>2009</v>
      </c>
      <c r="B79">
        <v>6</v>
      </c>
      <c r="C79">
        <v>0</v>
      </c>
      <c r="D79" s="16">
        <f t="shared" si="7"/>
        <v>0.27389999999999998</v>
      </c>
    </row>
    <row r="80" spans="1:4">
      <c r="A80">
        <v>2009</v>
      </c>
      <c r="B80">
        <v>7</v>
      </c>
      <c r="C80">
        <v>0</v>
      </c>
      <c r="D80" s="16">
        <f t="shared" si="7"/>
        <v>0.27389999999999998</v>
      </c>
    </row>
    <row r="81" spans="1:4">
      <c r="A81">
        <v>2009</v>
      </c>
      <c r="B81">
        <v>8</v>
      </c>
      <c r="C81">
        <v>0</v>
      </c>
      <c r="D81" s="16">
        <f t="shared" si="7"/>
        <v>0.27389999999999998</v>
      </c>
    </row>
    <row r="82" spans="1:4">
      <c r="A82">
        <v>2009</v>
      </c>
      <c r="B82">
        <v>9</v>
      </c>
      <c r="C82">
        <v>0</v>
      </c>
      <c r="D82" s="16">
        <f t="shared" si="7"/>
        <v>0.2475</v>
      </c>
    </row>
    <row r="83" spans="1:4">
      <c r="A83">
        <v>2009</v>
      </c>
      <c r="B83">
        <v>10</v>
      </c>
      <c r="C83">
        <v>0</v>
      </c>
      <c r="D83" s="16">
        <f t="shared" si="7"/>
        <v>0.2475</v>
      </c>
    </row>
    <row r="84" spans="1:4">
      <c r="A84">
        <v>2009</v>
      </c>
      <c r="B84">
        <v>11</v>
      </c>
      <c r="C84">
        <v>0</v>
      </c>
      <c r="D84" s="16">
        <f t="shared" si="7"/>
        <v>0.2475</v>
      </c>
    </row>
    <row r="85" spans="1:4">
      <c r="A85">
        <v>2009</v>
      </c>
      <c r="B85">
        <v>12</v>
      </c>
      <c r="C85">
        <v>0</v>
      </c>
      <c r="D85" s="16">
        <f t="shared" si="7"/>
        <v>0.2475</v>
      </c>
    </row>
    <row r="86" spans="1:4">
      <c r="A86">
        <v>2010</v>
      </c>
      <c r="B86">
        <v>1</v>
      </c>
      <c r="C86">
        <v>0</v>
      </c>
      <c r="D86" s="16">
        <f t="shared" si="7"/>
        <v>0.24</v>
      </c>
    </row>
    <row r="87" spans="1:4">
      <c r="A87">
        <v>2010</v>
      </c>
      <c r="B87">
        <v>2</v>
      </c>
      <c r="C87">
        <v>0</v>
      </c>
      <c r="D87" s="16">
        <f t="shared" si="7"/>
        <v>0.24</v>
      </c>
    </row>
    <row r="88" spans="1:4">
      <c r="A88">
        <v>2010</v>
      </c>
      <c r="B88">
        <v>3</v>
      </c>
      <c r="C88">
        <v>0</v>
      </c>
      <c r="D88" s="16">
        <f t="shared" si="7"/>
        <v>0.24</v>
      </c>
    </row>
    <row r="89" spans="1:4">
      <c r="A89">
        <v>2010</v>
      </c>
      <c r="B89">
        <v>4</v>
      </c>
      <c r="C89">
        <v>0</v>
      </c>
      <c r="D89" s="16">
        <f t="shared" si="7"/>
        <v>0.36520000000000002</v>
      </c>
    </row>
    <row r="90" spans="1:4">
      <c r="A90">
        <v>2010</v>
      </c>
      <c r="B90">
        <v>5</v>
      </c>
      <c r="C90">
        <v>0</v>
      </c>
      <c r="D90" s="16">
        <f t="shared" si="7"/>
        <v>0.36520000000000002</v>
      </c>
    </row>
    <row r="91" spans="1:4">
      <c r="A91">
        <v>2010</v>
      </c>
      <c r="B91">
        <v>6</v>
      </c>
      <c r="C91">
        <v>0</v>
      </c>
      <c r="D91" s="16">
        <f t="shared" si="7"/>
        <v>0.36520000000000002</v>
      </c>
    </row>
    <row r="92" spans="1:4">
      <c r="A92">
        <v>2010</v>
      </c>
      <c r="B92">
        <v>7</v>
      </c>
      <c r="C92">
        <v>0</v>
      </c>
      <c r="D92" s="16">
        <f t="shared" si="7"/>
        <v>0.36520000000000002</v>
      </c>
    </row>
    <row r="93" spans="1:4">
      <c r="A93">
        <v>2010</v>
      </c>
      <c r="B93">
        <v>8</v>
      </c>
      <c r="C93">
        <v>0</v>
      </c>
      <c r="D93" s="16">
        <f t="shared" si="7"/>
        <v>0.36520000000000002</v>
      </c>
    </row>
    <row r="94" spans="1:4">
      <c r="A94">
        <v>2010</v>
      </c>
      <c r="B94">
        <v>9</v>
      </c>
      <c r="C94">
        <v>0</v>
      </c>
      <c r="D94" s="16">
        <f t="shared" si="7"/>
        <v>0.33</v>
      </c>
    </row>
    <row r="95" spans="1:4">
      <c r="A95">
        <v>2010</v>
      </c>
      <c r="B95">
        <v>10</v>
      </c>
      <c r="C95">
        <v>0</v>
      </c>
      <c r="D95" s="16">
        <f t="shared" si="7"/>
        <v>0.33</v>
      </c>
    </row>
    <row r="96" spans="1:4">
      <c r="A96">
        <v>2010</v>
      </c>
      <c r="B96">
        <v>11</v>
      </c>
      <c r="C96">
        <v>0</v>
      </c>
      <c r="D96" s="16">
        <f t="shared" si="7"/>
        <v>0.33</v>
      </c>
    </row>
    <row r="97" spans="1:4">
      <c r="A97">
        <v>2010</v>
      </c>
      <c r="B97">
        <v>12</v>
      </c>
      <c r="C97">
        <v>0</v>
      </c>
      <c r="D97" s="16">
        <f t="shared" si="7"/>
        <v>0.33</v>
      </c>
    </row>
    <row r="98" spans="1:4">
      <c r="A98">
        <v>2011</v>
      </c>
      <c r="B98">
        <v>1</v>
      </c>
      <c r="C98">
        <v>0</v>
      </c>
      <c r="D98" s="16">
        <f t="shared" si="7"/>
        <v>0.35</v>
      </c>
    </row>
    <row r="99" spans="1:4">
      <c r="A99">
        <v>2011</v>
      </c>
      <c r="B99">
        <v>2</v>
      </c>
      <c r="C99">
        <v>0</v>
      </c>
      <c r="D99" s="16">
        <f t="shared" si="7"/>
        <v>0.35</v>
      </c>
    </row>
    <row r="100" spans="1:4">
      <c r="A100">
        <v>2011</v>
      </c>
      <c r="B100">
        <v>3</v>
      </c>
      <c r="C100">
        <v>0</v>
      </c>
      <c r="D100" s="16">
        <f t="shared" si="7"/>
        <v>0.35</v>
      </c>
    </row>
    <row r="101" spans="1:4">
      <c r="A101">
        <v>2011</v>
      </c>
      <c r="B101">
        <v>4</v>
      </c>
      <c r="C101">
        <v>0</v>
      </c>
      <c r="D101" s="16">
        <f t="shared" si="7"/>
        <v>0.43160000000000004</v>
      </c>
    </row>
    <row r="102" spans="1:4">
      <c r="A102">
        <v>2011</v>
      </c>
      <c r="B102">
        <v>5</v>
      </c>
      <c r="C102">
        <v>0</v>
      </c>
      <c r="D102" s="16">
        <f t="shared" si="7"/>
        <v>0.43160000000000004</v>
      </c>
    </row>
    <row r="103" spans="1:4">
      <c r="A103">
        <v>2011</v>
      </c>
      <c r="B103">
        <v>6</v>
      </c>
      <c r="C103">
        <v>0</v>
      </c>
      <c r="D103" s="16">
        <f t="shared" si="7"/>
        <v>0.43160000000000004</v>
      </c>
    </row>
    <row r="104" spans="1:4">
      <c r="A104">
        <v>2011</v>
      </c>
      <c r="B104">
        <v>7</v>
      </c>
      <c r="C104">
        <v>0</v>
      </c>
      <c r="D104" s="16">
        <f t="shared" si="7"/>
        <v>0.43160000000000004</v>
      </c>
    </row>
    <row r="105" spans="1:4">
      <c r="A105">
        <v>2011</v>
      </c>
      <c r="B105">
        <v>8</v>
      </c>
      <c r="C105">
        <v>0</v>
      </c>
      <c r="D105" s="16">
        <f t="shared" si="7"/>
        <v>0.43160000000000004</v>
      </c>
    </row>
    <row r="106" spans="1:4">
      <c r="A106">
        <v>2011</v>
      </c>
      <c r="B106">
        <v>9</v>
      </c>
      <c r="C106">
        <v>0</v>
      </c>
      <c r="D106" s="16">
        <f t="shared" si="7"/>
        <v>0.39</v>
      </c>
    </row>
    <row r="107" spans="1:4">
      <c r="A107">
        <v>2011</v>
      </c>
      <c r="B107">
        <v>10</v>
      </c>
      <c r="C107">
        <v>0</v>
      </c>
      <c r="D107" s="16">
        <f t="shared" si="7"/>
        <v>0.39</v>
      </c>
    </row>
    <row r="108" spans="1:4">
      <c r="A108">
        <v>2011</v>
      </c>
      <c r="B108">
        <v>11</v>
      </c>
      <c r="C108">
        <v>0</v>
      </c>
      <c r="D108" s="16">
        <f t="shared" si="7"/>
        <v>0.39</v>
      </c>
    </row>
    <row r="109" spans="1:4">
      <c r="A109">
        <v>2011</v>
      </c>
      <c r="B109">
        <v>12</v>
      </c>
      <c r="C109">
        <v>0</v>
      </c>
      <c r="D109" s="16">
        <f t="shared" si="7"/>
        <v>0.39</v>
      </c>
    </row>
    <row r="110" spans="1:4">
      <c r="A110">
        <v>2012</v>
      </c>
      <c r="B110">
        <v>1</v>
      </c>
      <c r="C110">
        <v>0</v>
      </c>
      <c r="D110" s="16">
        <f t="shared" si="7"/>
        <v>0.42</v>
      </c>
    </row>
    <row r="111" spans="1:4">
      <c r="A111">
        <v>2012</v>
      </c>
      <c r="B111">
        <v>2</v>
      </c>
      <c r="C111">
        <v>0</v>
      </c>
      <c r="D111" s="16">
        <f t="shared" si="7"/>
        <v>0.42</v>
      </c>
    </row>
    <row r="112" spans="1:4">
      <c r="A112">
        <v>2012</v>
      </c>
      <c r="B112">
        <v>3</v>
      </c>
      <c r="C112">
        <v>0</v>
      </c>
      <c r="D112" s="16">
        <f t="shared" si="7"/>
        <v>0.42</v>
      </c>
    </row>
    <row r="113" spans="1:4">
      <c r="A113">
        <v>2012</v>
      </c>
      <c r="B113">
        <v>4</v>
      </c>
      <c r="C113">
        <v>0</v>
      </c>
      <c r="D113" s="16">
        <f t="shared" si="7"/>
        <v>0.47586666666666666</v>
      </c>
    </row>
    <row r="114" spans="1:4">
      <c r="A114">
        <v>2012</v>
      </c>
      <c r="B114">
        <v>5</v>
      </c>
      <c r="C114">
        <v>0</v>
      </c>
      <c r="D114" s="16">
        <f t="shared" si="7"/>
        <v>0.47586666666666666</v>
      </c>
    </row>
    <row r="115" spans="1:4">
      <c r="A115">
        <v>2012</v>
      </c>
      <c r="B115">
        <v>6</v>
      </c>
      <c r="C115">
        <v>0</v>
      </c>
      <c r="D115" s="16">
        <f t="shared" si="7"/>
        <v>0.47586666666666666</v>
      </c>
    </row>
    <row r="116" spans="1:4">
      <c r="A116">
        <v>2012</v>
      </c>
      <c r="B116">
        <v>7</v>
      </c>
      <c r="C116">
        <v>0</v>
      </c>
      <c r="D116" s="16">
        <f t="shared" si="7"/>
        <v>0.47586666666666666</v>
      </c>
    </row>
    <row r="117" spans="1:4">
      <c r="A117">
        <v>2012</v>
      </c>
      <c r="B117">
        <v>8</v>
      </c>
      <c r="C117">
        <v>0</v>
      </c>
      <c r="D117" s="16">
        <f t="shared" si="7"/>
        <v>0.47586666666666666</v>
      </c>
    </row>
    <row r="118" spans="1:4">
      <c r="A118">
        <v>2012</v>
      </c>
      <c r="B118">
        <v>9</v>
      </c>
      <c r="C118">
        <v>0</v>
      </c>
      <c r="D118" s="16">
        <f t="shared" si="7"/>
        <v>0.43</v>
      </c>
    </row>
    <row r="119" spans="1:4">
      <c r="A119">
        <v>2012</v>
      </c>
      <c r="B119">
        <v>10</v>
      </c>
      <c r="C119">
        <v>0</v>
      </c>
      <c r="D119" s="16">
        <f t="shared" si="7"/>
        <v>0.43</v>
      </c>
    </row>
    <row r="120" spans="1:4">
      <c r="A120">
        <v>2012</v>
      </c>
      <c r="B120">
        <v>11</v>
      </c>
      <c r="C120">
        <v>0</v>
      </c>
      <c r="D120" s="16">
        <f t="shared" si="7"/>
        <v>0.43</v>
      </c>
    </row>
    <row r="121" spans="1:4">
      <c r="A121">
        <v>2012</v>
      </c>
      <c r="B121">
        <v>12</v>
      </c>
      <c r="C121">
        <v>0</v>
      </c>
      <c r="D121" s="16">
        <f t="shared" si="7"/>
        <v>0.43</v>
      </c>
    </row>
    <row r="122" spans="1:4">
      <c r="A122">
        <v>2013</v>
      </c>
      <c r="B122">
        <v>1</v>
      </c>
      <c r="C122">
        <v>0</v>
      </c>
      <c r="D122" s="16">
        <f t="shared" si="7"/>
        <v>0.47</v>
      </c>
    </row>
    <row r="123" spans="1:4">
      <c r="A123">
        <v>2013</v>
      </c>
      <c r="B123">
        <v>2</v>
      </c>
      <c r="C123">
        <v>0</v>
      </c>
      <c r="D123" s="16">
        <f t="shared" si="7"/>
        <v>0.47</v>
      </c>
    </row>
    <row r="124" spans="1:4">
      <c r="A124">
        <v>2013</v>
      </c>
      <c r="B124">
        <v>3</v>
      </c>
      <c r="C124">
        <v>0</v>
      </c>
      <c r="D124" s="16">
        <f t="shared" si="7"/>
        <v>0.47</v>
      </c>
    </row>
    <row r="125" spans="1:4">
      <c r="A125">
        <v>2013</v>
      </c>
      <c r="B125">
        <v>4</v>
      </c>
      <c r="C125">
        <v>0</v>
      </c>
      <c r="D125" s="16">
        <f t="shared" si="7"/>
        <v>0.50906666666666667</v>
      </c>
    </row>
    <row r="126" spans="1:4">
      <c r="A126">
        <v>2013</v>
      </c>
      <c r="B126">
        <v>5</v>
      </c>
      <c r="C126">
        <v>0</v>
      </c>
      <c r="D126" s="16">
        <f t="shared" si="7"/>
        <v>0.50906666666666667</v>
      </c>
    </row>
    <row r="127" spans="1:4">
      <c r="A127">
        <v>2013</v>
      </c>
      <c r="B127">
        <v>6</v>
      </c>
      <c r="C127">
        <v>0</v>
      </c>
      <c r="D127" s="16">
        <f t="shared" si="7"/>
        <v>0.50906666666666667</v>
      </c>
    </row>
    <row r="128" spans="1:4">
      <c r="A128">
        <v>2013</v>
      </c>
      <c r="B128">
        <v>7</v>
      </c>
      <c r="C128">
        <v>0</v>
      </c>
      <c r="D128" s="16">
        <f t="shared" si="7"/>
        <v>0.50906666666666667</v>
      </c>
    </row>
    <row r="129" spans="1:4">
      <c r="A129">
        <v>2013</v>
      </c>
      <c r="B129">
        <v>8</v>
      </c>
      <c r="C129">
        <v>0</v>
      </c>
      <c r="D129" s="16">
        <f t="shared" si="7"/>
        <v>0.50906666666666667</v>
      </c>
    </row>
    <row r="130" spans="1:4">
      <c r="A130">
        <v>2013</v>
      </c>
      <c r="B130">
        <v>9</v>
      </c>
      <c r="C130">
        <v>0</v>
      </c>
      <c r="D130" s="16">
        <f t="shared" si="7"/>
        <v>0.46</v>
      </c>
    </row>
    <row r="131" spans="1:4">
      <c r="A131">
        <v>2013</v>
      </c>
      <c r="B131">
        <v>10</v>
      </c>
      <c r="C131">
        <v>0</v>
      </c>
      <c r="D131" s="16">
        <f t="shared" ref="D131:D194" si="8">INDEX($G$2:$J$29,MATCH(A131,$F$2:$F$29,0),MATCH(VLOOKUP(B131&amp;"-"&amp;C131,$N$19:$O$42,2,0),$G$1:$J$1,0))</f>
        <v>0.46</v>
      </c>
    </row>
    <row r="132" spans="1:4">
      <c r="A132">
        <v>2013</v>
      </c>
      <c r="B132">
        <v>11</v>
      </c>
      <c r="C132">
        <v>0</v>
      </c>
      <c r="D132" s="16">
        <f t="shared" si="8"/>
        <v>0.46</v>
      </c>
    </row>
    <row r="133" spans="1:4">
      <c r="A133">
        <v>2013</v>
      </c>
      <c r="B133">
        <v>12</v>
      </c>
      <c r="C133">
        <v>0</v>
      </c>
      <c r="D133" s="16">
        <f t="shared" si="8"/>
        <v>0.46</v>
      </c>
    </row>
    <row r="134" spans="1:4">
      <c r="A134">
        <v>2014</v>
      </c>
      <c r="B134">
        <v>1</v>
      </c>
      <c r="C134">
        <v>0</v>
      </c>
      <c r="D134" s="16">
        <f t="shared" si="8"/>
        <v>0.53</v>
      </c>
    </row>
    <row r="135" spans="1:4">
      <c r="A135">
        <v>2014</v>
      </c>
      <c r="B135">
        <v>2</v>
      </c>
      <c r="C135">
        <v>0</v>
      </c>
      <c r="D135" s="16">
        <f t="shared" si="8"/>
        <v>0.53</v>
      </c>
    </row>
    <row r="136" spans="1:4">
      <c r="A136">
        <v>2014</v>
      </c>
      <c r="B136">
        <v>3</v>
      </c>
      <c r="C136">
        <v>0</v>
      </c>
      <c r="D136" s="16">
        <f t="shared" si="8"/>
        <v>0.53</v>
      </c>
    </row>
    <row r="137" spans="1:4">
      <c r="A137">
        <v>2014</v>
      </c>
      <c r="B137">
        <v>4</v>
      </c>
      <c r="C137">
        <v>0</v>
      </c>
      <c r="D137" s="16">
        <f t="shared" si="8"/>
        <v>0.57546666666666668</v>
      </c>
    </row>
    <row r="138" spans="1:4">
      <c r="A138">
        <v>2014</v>
      </c>
      <c r="B138">
        <v>5</v>
      </c>
      <c r="C138">
        <v>0</v>
      </c>
      <c r="D138" s="16">
        <f t="shared" si="8"/>
        <v>0.57546666666666668</v>
      </c>
    </row>
    <row r="139" spans="1:4">
      <c r="A139">
        <v>2014</v>
      </c>
      <c r="B139">
        <v>6</v>
      </c>
      <c r="C139">
        <v>0</v>
      </c>
      <c r="D139" s="16">
        <f t="shared" si="8"/>
        <v>0.57546666666666668</v>
      </c>
    </row>
    <row r="140" spans="1:4">
      <c r="A140">
        <v>2014</v>
      </c>
      <c r="B140">
        <v>7</v>
      </c>
      <c r="C140">
        <v>0</v>
      </c>
      <c r="D140" s="16">
        <f t="shared" si="8"/>
        <v>0.57546666666666668</v>
      </c>
    </row>
    <row r="141" spans="1:4">
      <c r="A141">
        <v>2014</v>
      </c>
      <c r="B141">
        <v>8</v>
      </c>
      <c r="C141">
        <v>0</v>
      </c>
      <c r="D141" s="16">
        <f t="shared" si="8"/>
        <v>0.57546666666666668</v>
      </c>
    </row>
    <row r="142" spans="1:4">
      <c r="A142">
        <v>2014</v>
      </c>
      <c r="B142">
        <v>9</v>
      </c>
      <c r="C142">
        <v>0</v>
      </c>
      <c r="D142" s="16">
        <f t="shared" si="8"/>
        <v>0.52</v>
      </c>
    </row>
    <row r="143" spans="1:4">
      <c r="A143">
        <v>2014</v>
      </c>
      <c r="B143">
        <v>10</v>
      </c>
      <c r="C143">
        <v>0</v>
      </c>
      <c r="D143" s="16">
        <f t="shared" si="8"/>
        <v>0.52</v>
      </c>
    </row>
    <row r="144" spans="1:4">
      <c r="A144">
        <v>2014</v>
      </c>
      <c r="B144">
        <v>11</v>
      </c>
      <c r="C144">
        <v>0</v>
      </c>
      <c r="D144" s="16">
        <f t="shared" si="8"/>
        <v>0.52</v>
      </c>
    </row>
    <row r="145" spans="1:4">
      <c r="A145">
        <v>2014</v>
      </c>
      <c r="B145">
        <v>12</v>
      </c>
      <c r="C145">
        <v>0</v>
      </c>
      <c r="D145" s="16">
        <f t="shared" si="8"/>
        <v>0.52</v>
      </c>
    </row>
    <row r="146" spans="1:4">
      <c r="A146">
        <v>2015</v>
      </c>
      <c r="B146">
        <v>1</v>
      </c>
      <c r="C146">
        <v>0</v>
      </c>
      <c r="D146" s="16">
        <f t="shared" si="8"/>
        <v>0.62</v>
      </c>
    </row>
    <row r="147" spans="1:4">
      <c r="A147">
        <v>2015</v>
      </c>
      <c r="B147">
        <v>2</v>
      </c>
      <c r="C147">
        <v>0</v>
      </c>
      <c r="D147" s="16">
        <f t="shared" si="8"/>
        <v>0.62</v>
      </c>
    </row>
    <row r="148" spans="1:4">
      <c r="A148">
        <v>2015</v>
      </c>
      <c r="B148">
        <v>3</v>
      </c>
      <c r="C148">
        <v>0</v>
      </c>
      <c r="D148" s="16">
        <f t="shared" si="8"/>
        <v>0.62</v>
      </c>
    </row>
    <row r="149" spans="1:4">
      <c r="A149">
        <v>2015</v>
      </c>
      <c r="B149">
        <v>4</v>
      </c>
      <c r="C149">
        <v>0</v>
      </c>
      <c r="D149" s="16">
        <f t="shared" si="8"/>
        <v>0.6750666666666667</v>
      </c>
    </row>
    <row r="150" spans="1:4">
      <c r="A150">
        <v>2015</v>
      </c>
      <c r="B150">
        <v>5</v>
      </c>
      <c r="C150">
        <v>0</v>
      </c>
      <c r="D150" s="16">
        <f t="shared" si="8"/>
        <v>0.6750666666666667</v>
      </c>
    </row>
    <row r="151" spans="1:4">
      <c r="A151">
        <v>2015</v>
      </c>
      <c r="B151">
        <v>6</v>
      </c>
      <c r="C151">
        <v>0</v>
      </c>
      <c r="D151" s="16">
        <f t="shared" si="8"/>
        <v>0.6750666666666667</v>
      </c>
    </row>
    <row r="152" spans="1:4">
      <c r="A152">
        <v>2015</v>
      </c>
      <c r="B152">
        <v>7</v>
      </c>
      <c r="C152">
        <v>0</v>
      </c>
      <c r="D152" s="16">
        <f t="shared" si="8"/>
        <v>0.6750666666666667</v>
      </c>
    </row>
    <row r="153" spans="1:4">
      <c r="A153">
        <v>2015</v>
      </c>
      <c r="B153">
        <v>8</v>
      </c>
      <c r="C153">
        <v>0</v>
      </c>
      <c r="D153" s="16">
        <f t="shared" si="8"/>
        <v>0.6750666666666667</v>
      </c>
    </row>
    <row r="154" spans="1:4">
      <c r="A154">
        <v>2015</v>
      </c>
      <c r="B154">
        <v>9</v>
      </c>
      <c r="C154">
        <v>0</v>
      </c>
      <c r="D154" s="16">
        <f t="shared" si="8"/>
        <v>0.61</v>
      </c>
    </row>
    <row r="155" spans="1:4">
      <c r="A155">
        <v>2015</v>
      </c>
      <c r="B155">
        <v>10</v>
      </c>
      <c r="C155">
        <v>0</v>
      </c>
      <c r="D155" s="16">
        <f t="shared" si="8"/>
        <v>0.61</v>
      </c>
    </row>
    <row r="156" spans="1:4">
      <c r="A156">
        <v>2015</v>
      </c>
      <c r="B156">
        <v>11</v>
      </c>
      <c r="C156">
        <v>0</v>
      </c>
      <c r="D156" s="16">
        <f t="shared" si="8"/>
        <v>0.61</v>
      </c>
    </row>
    <row r="157" spans="1:4">
      <c r="A157">
        <v>2015</v>
      </c>
      <c r="B157">
        <v>12</v>
      </c>
      <c r="C157">
        <v>0</v>
      </c>
      <c r="D157" s="16">
        <f t="shared" si="8"/>
        <v>0.61</v>
      </c>
    </row>
    <row r="158" spans="1:4">
      <c r="A158">
        <v>2016</v>
      </c>
      <c r="B158">
        <v>1</v>
      </c>
      <c r="C158">
        <v>0</v>
      </c>
      <c r="D158" s="16">
        <f t="shared" si="8"/>
        <v>0.72</v>
      </c>
    </row>
    <row r="159" spans="1:4">
      <c r="A159">
        <v>2016</v>
      </c>
      <c r="B159">
        <v>2</v>
      </c>
      <c r="C159">
        <v>0</v>
      </c>
      <c r="D159" s="16">
        <f t="shared" si="8"/>
        <v>0.72</v>
      </c>
    </row>
    <row r="160" spans="1:4">
      <c r="A160">
        <v>2016</v>
      </c>
      <c r="B160">
        <v>3</v>
      </c>
      <c r="C160">
        <v>0</v>
      </c>
      <c r="D160" s="16">
        <f t="shared" si="8"/>
        <v>0.72</v>
      </c>
    </row>
    <row r="161" spans="1:4">
      <c r="A161">
        <v>2016</v>
      </c>
      <c r="B161">
        <v>4</v>
      </c>
      <c r="C161">
        <v>0</v>
      </c>
      <c r="D161" s="16">
        <f t="shared" si="8"/>
        <v>0.76359999999999995</v>
      </c>
    </row>
    <row r="162" spans="1:4">
      <c r="A162">
        <v>2016</v>
      </c>
      <c r="B162">
        <v>5</v>
      </c>
      <c r="C162">
        <v>0</v>
      </c>
      <c r="D162" s="16">
        <f t="shared" si="8"/>
        <v>0.76359999999999995</v>
      </c>
    </row>
    <row r="163" spans="1:4">
      <c r="A163">
        <v>2016</v>
      </c>
      <c r="B163">
        <v>6</v>
      </c>
      <c r="C163">
        <v>0</v>
      </c>
      <c r="D163" s="16">
        <f t="shared" si="8"/>
        <v>0.76359999999999995</v>
      </c>
    </row>
    <row r="164" spans="1:4">
      <c r="A164">
        <v>2016</v>
      </c>
      <c r="B164">
        <v>7</v>
      </c>
      <c r="C164">
        <v>0</v>
      </c>
      <c r="D164" s="16">
        <f t="shared" si="8"/>
        <v>0.76359999999999995</v>
      </c>
    </row>
    <row r="165" spans="1:4">
      <c r="A165">
        <v>2016</v>
      </c>
      <c r="B165">
        <v>8</v>
      </c>
      <c r="C165">
        <v>0</v>
      </c>
      <c r="D165" s="16">
        <f t="shared" si="8"/>
        <v>0.76359999999999995</v>
      </c>
    </row>
    <row r="166" spans="1:4">
      <c r="A166">
        <v>2016</v>
      </c>
      <c r="B166">
        <v>9</v>
      </c>
      <c r="C166">
        <v>0</v>
      </c>
      <c r="D166" s="16">
        <f t="shared" si="8"/>
        <v>0.69</v>
      </c>
    </row>
    <row r="167" spans="1:4">
      <c r="A167">
        <v>2016</v>
      </c>
      <c r="B167">
        <v>10</v>
      </c>
      <c r="C167">
        <v>0</v>
      </c>
      <c r="D167" s="16">
        <f t="shared" si="8"/>
        <v>0.69</v>
      </c>
    </row>
    <row r="168" spans="1:4">
      <c r="A168">
        <v>2016</v>
      </c>
      <c r="B168">
        <v>11</v>
      </c>
      <c r="C168">
        <v>0</v>
      </c>
      <c r="D168" s="16">
        <f t="shared" si="8"/>
        <v>0.69</v>
      </c>
    </row>
    <row r="169" spans="1:4">
      <c r="A169">
        <v>2016</v>
      </c>
      <c r="B169">
        <v>12</v>
      </c>
      <c r="C169">
        <v>0</v>
      </c>
      <c r="D169" s="16">
        <f t="shared" si="8"/>
        <v>0.69</v>
      </c>
    </row>
    <row r="170" spans="1:4">
      <c r="A170">
        <f t="shared" ref="A170:A181" si="9">A494+1</f>
        <v>2017</v>
      </c>
      <c r="B170">
        <v>1</v>
      </c>
      <c r="C170">
        <v>0</v>
      </c>
      <c r="D170" s="16">
        <f t="shared" si="8"/>
        <v>0.82</v>
      </c>
    </row>
    <row r="171" spans="1:4">
      <c r="A171">
        <f t="shared" si="9"/>
        <v>2017</v>
      </c>
      <c r="B171">
        <v>2</v>
      </c>
      <c r="C171">
        <v>0</v>
      </c>
      <c r="D171" s="16">
        <f t="shared" si="8"/>
        <v>0.82</v>
      </c>
    </row>
    <row r="172" spans="1:4">
      <c r="A172">
        <f t="shared" si="9"/>
        <v>2017</v>
      </c>
      <c r="B172">
        <v>3</v>
      </c>
      <c r="C172">
        <v>0</v>
      </c>
      <c r="D172" s="16">
        <f t="shared" si="8"/>
        <v>0.82</v>
      </c>
    </row>
    <row r="173" spans="1:4">
      <c r="A173">
        <f t="shared" si="9"/>
        <v>2017</v>
      </c>
      <c r="B173">
        <v>4</v>
      </c>
      <c r="C173">
        <v>0</v>
      </c>
      <c r="D173" s="16">
        <f t="shared" si="8"/>
        <v>0.83000000000000007</v>
      </c>
    </row>
    <row r="174" spans="1:4">
      <c r="A174">
        <f t="shared" si="9"/>
        <v>2017</v>
      </c>
      <c r="B174">
        <v>5</v>
      </c>
      <c r="C174">
        <v>0</v>
      </c>
      <c r="D174" s="16">
        <f t="shared" si="8"/>
        <v>0.83000000000000007</v>
      </c>
    </row>
    <row r="175" spans="1:4">
      <c r="A175">
        <f t="shared" si="9"/>
        <v>2017</v>
      </c>
      <c r="B175">
        <v>6</v>
      </c>
      <c r="C175">
        <v>0</v>
      </c>
      <c r="D175" s="16">
        <f t="shared" si="8"/>
        <v>0.83000000000000007</v>
      </c>
    </row>
    <row r="176" spans="1:4">
      <c r="A176">
        <f t="shared" si="9"/>
        <v>2017</v>
      </c>
      <c r="B176">
        <v>7</v>
      </c>
      <c r="C176">
        <v>0</v>
      </c>
      <c r="D176" s="16">
        <f t="shared" si="8"/>
        <v>0.83000000000000007</v>
      </c>
    </row>
    <row r="177" spans="1:4">
      <c r="A177">
        <f t="shared" si="9"/>
        <v>2017</v>
      </c>
      <c r="B177">
        <v>8</v>
      </c>
      <c r="C177">
        <v>0</v>
      </c>
      <c r="D177" s="16">
        <f t="shared" si="8"/>
        <v>0.83000000000000007</v>
      </c>
    </row>
    <row r="178" spans="1:4">
      <c r="A178">
        <f t="shared" si="9"/>
        <v>2017</v>
      </c>
      <c r="B178">
        <v>9</v>
      </c>
      <c r="C178">
        <v>0</v>
      </c>
      <c r="D178" s="16">
        <f t="shared" si="8"/>
        <v>0.75</v>
      </c>
    </row>
    <row r="179" spans="1:4">
      <c r="A179">
        <f t="shared" si="9"/>
        <v>2017</v>
      </c>
      <c r="B179">
        <v>10</v>
      </c>
      <c r="C179">
        <v>0</v>
      </c>
      <c r="D179" s="16">
        <f t="shared" si="8"/>
        <v>0.75</v>
      </c>
    </row>
    <row r="180" spans="1:4">
      <c r="A180">
        <f t="shared" si="9"/>
        <v>2017</v>
      </c>
      <c r="B180">
        <v>11</v>
      </c>
      <c r="C180">
        <v>0</v>
      </c>
      <c r="D180" s="16">
        <f t="shared" si="8"/>
        <v>0.75</v>
      </c>
    </row>
    <row r="181" spans="1:4">
      <c r="A181">
        <f t="shared" si="9"/>
        <v>2017</v>
      </c>
      <c r="B181">
        <v>12</v>
      </c>
      <c r="C181">
        <v>0</v>
      </c>
      <c r="D181" s="16">
        <f t="shared" si="8"/>
        <v>0.75</v>
      </c>
    </row>
    <row r="182" spans="1:4">
      <c r="A182">
        <f t="shared" ref="A182:A245" si="10">A170+1</f>
        <v>2018</v>
      </c>
      <c r="B182">
        <v>1</v>
      </c>
      <c r="C182">
        <v>0</v>
      </c>
      <c r="D182" s="16">
        <f t="shared" si="8"/>
        <v>0.8528</v>
      </c>
    </row>
    <row r="183" spans="1:4">
      <c r="A183">
        <f t="shared" si="10"/>
        <v>2018</v>
      </c>
      <c r="B183">
        <v>2</v>
      </c>
      <c r="C183">
        <v>0</v>
      </c>
      <c r="D183" s="16">
        <f t="shared" si="8"/>
        <v>0.8528</v>
      </c>
    </row>
    <row r="184" spans="1:4">
      <c r="A184">
        <f t="shared" si="10"/>
        <v>2018</v>
      </c>
      <c r="B184">
        <v>3</v>
      </c>
      <c r="C184">
        <v>0</v>
      </c>
      <c r="D184" s="16">
        <f t="shared" si="8"/>
        <v>0.8528</v>
      </c>
    </row>
    <row r="185" spans="1:4">
      <c r="A185">
        <f t="shared" si="10"/>
        <v>2018</v>
      </c>
      <c r="B185">
        <v>4</v>
      </c>
      <c r="C185">
        <v>0</v>
      </c>
      <c r="D185" s="16">
        <f t="shared" si="8"/>
        <v>0.86320000000000008</v>
      </c>
    </row>
    <row r="186" spans="1:4">
      <c r="A186">
        <f t="shared" si="10"/>
        <v>2018</v>
      </c>
      <c r="B186">
        <v>5</v>
      </c>
      <c r="C186">
        <v>0</v>
      </c>
      <c r="D186" s="16">
        <f t="shared" si="8"/>
        <v>0.86320000000000008</v>
      </c>
    </row>
    <row r="187" spans="1:4">
      <c r="A187">
        <f t="shared" si="10"/>
        <v>2018</v>
      </c>
      <c r="B187">
        <v>6</v>
      </c>
      <c r="C187">
        <v>0</v>
      </c>
      <c r="D187" s="16">
        <f t="shared" si="8"/>
        <v>0.86320000000000008</v>
      </c>
    </row>
    <row r="188" spans="1:4">
      <c r="A188">
        <f t="shared" si="10"/>
        <v>2018</v>
      </c>
      <c r="B188">
        <v>7</v>
      </c>
      <c r="C188">
        <v>0</v>
      </c>
      <c r="D188" s="16">
        <f t="shared" si="8"/>
        <v>0.86320000000000008</v>
      </c>
    </row>
    <row r="189" spans="1:4">
      <c r="A189">
        <f t="shared" si="10"/>
        <v>2018</v>
      </c>
      <c r="B189">
        <v>8</v>
      </c>
      <c r="C189">
        <v>0</v>
      </c>
      <c r="D189" s="16">
        <f t="shared" si="8"/>
        <v>0.86320000000000008</v>
      </c>
    </row>
    <row r="190" spans="1:4">
      <c r="A190">
        <f t="shared" si="10"/>
        <v>2018</v>
      </c>
      <c r="B190">
        <v>9</v>
      </c>
      <c r="C190">
        <v>0</v>
      </c>
      <c r="D190" s="16">
        <f t="shared" si="8"/>
        <v>0.78</v>
      </c>
    </row>
    <row r="191" spans="1:4">
      <c r="A191">
        <f t="shared" si="10"/>
        <v>2018</v>
      </c>
      <c r="B191">
        <v>10</v>
      </c>
      <c r="C191">
        <v>0</v>
      </c>
      <c r="D191" s="16">
        <f t="shared" si="8"/>
        <v>0.78</v>
      </c>
    </row>
    <row r="192" spans="1:4">
      <c r="A192">
        <f t="shared" si="10"/>
        <v>2018</v>
      </c>
      <c r="B192">
        <v>11</v>
      </c>
      <c r="C192">
        <v>0</v>
      </c>
      <c r="D192" s="16">
        <f t="shared" si="8"/>
        <v>0.78</v>
      </c>
    </row>
    <row r="193" spans="1:4">
      <c r="A193">
        <f t="shared" si="10"/>
        <v>2018</v>
      </c>
      <c r="B193">
        <v>12</v>
      </c>
      <c r="C193">
        <v>0</v>
      </c>
      <c r="D193" s="16">
        <f t="shared" si="8"/>
        <v>0.78</v>
      </c>
    </row>
    <row r="194" spans="1:4">
      <c r="A194">
        <f t="shared" si="10"/>
        <v>2019</v>
      </c>
      <c r="B194">
        <v>1</v>
      </c>
      <c r="C194">
        <v>0</v>
      </c>
      <c r="D194" s="16">
        <f t="shared" si="8"/>
        <v>0.8746666666666667</v>
      </c>
    </row>
    <row r="195" spans="1:4">
      <c r="A195">
        <f t="shared" si="10"/>
        <v>2019</v>
      </c>
      <c r="B195">
        <v>2</v>
      </c>
      <c r="C195">
        <v>0</v>
      </c>
      <c r="D195" s="16">
        <f t="shared" ref="D195:D258" si="11">INDEX($G$2:$J$29,MATCH(A195,$F$2:$F$29,0),MATCH(VLOOKUP(B195&amp;"-"&amp;C195,$N$19:$O$42,2,0),$G$1:$J$1,0))</f>
        <v>0.8746666666666667</v>
      </c>
    </row>
    <row r="196" spans="1:4">
      <c r="A196">
        <f t="shared" si="10"/>
        <v>2019</v>
      </c>
      <c r="B196">
        <v>3</v>
      </c>
      <c r="C196">
        <v>0</v>
      </c>
      <c r="D196" s="16">
        <f t="shared" si="11"/>
        <v>0.8746666666666667</v>
      </c>
    </row>
    <row r="197" spans="1:4">
      <c r="A197">
        <f t="shared" si="10"/>
        <v>2019</v>
      </c>
      <c r="B197">
        <v>4</v>
      </c>
      <c r="C197">
        <v>0</v>
      </c>
      <c r="D197" s="16">
        <f t="shared" si="11"/>
        <v>0.88533333333333342</v>
      </c>
    </row>
    <row r="198" spans="1:4">
      <c r="A198">
        <f t="shared" si="10"/>
        <v>2019</v>
      </c>
      <c r="B198">
        <v>5</v>
      </c>
      <c r="C198">
        <v>0</v>
      </c>
      <c r="D198" s="16">
        <f t="shared" si="11"/>
        <v>0.88533333333333342</v>
      </c>
    </row>
    <row r="199" spans="1:4">
      <c r="A199">
        <f t="shared" si="10"/>
        <v>2019</v>
      </c>
      <c r="B199">
        <v>6</v>
      </c>
      <c r="C199">
        <v>0</v>
      </c>
      <c r="D199" s="16">
        <f t="shared" si="11"/>
        <v>0.88533333333333342</v>
      </c>
    </row>
    <row r="200" spans="1:4">
      <c r="A200">
        <f t="shared" si="10"/>
        <v>2019</v>
      </c>
      <c r="B200">
        <v>7</v>
      </c>
      <c r="C200">
        <v>0</v>
      </c>
      <c r="D200" s="16">
        <f t="shared" si="11"/>
        <v>0.88533333333333342</v>
      </c>
    </row>
    <row r="201" spans="1:4">
      <c r="A201">
        <f t="shared" si="10"/>
        <v>2019</v>
      </c>
      <c r="B201">
        <v>8</v>
      </c>
      <c r="C201">
        <v>0</v>
      </c>
      <c r="D201" s="16">
        <f t="shared" si="11"/>
        <v>0.88533333333333342</v>
      </c>
    </row>
    <row r="202" spans="1:4">
      <c r="A202">
        <f t="shared" si="10"/>
        <v>2019</v>
      </c>
      <c r="B202">
        <v>9</v>
      </c>
      <c r="C202">
        <v>0</v>
      </c>
      <c r="D202" s="16">
        <f t="shared" si="11"/>
        <v>0.8</v>
      </c>
    </row>
    <row r="203" spans="1:4">
      <c r="A203">
        <f t="shared" si="10"/>
        <v>2019</v>
      </c>
      <c r="B203">
        <v>10</v>
      </c>
      <c r="C203">
        <v>0</v>
      </c>
      <c r="D203" s="16">
        <f t="shared" si="11"/>
        <v>0.8</v>
      </c>
    </row>
    <row r="204" spans="1:4">
      <c r="A204">
        <f t="shared" si="10"/>
        <v>2019</v>
      </c>
      <c r="B204">
        <v>11</v>
      </c>
      <c r="C204">
        <v>0</v>
      </c>
      <c r="D204" s="16">
        <f t="shared" si="11"/>
        <v>0.8</v>
      </c>
    </row>
    <row r="205" spans="1:4">
      <c r="A205">
        <f t="shared" si="10"/>
        <v>2019</v>
      </c>
      <c r="B205">
        <v>12</v>
      </c>
      <c r="C205">
        <v>0</v>
      </c>
      <c r="D205" s="16">
        <f t="shared" si="11"/>
        <v>0.8</v>
      </c>
    </row>
    <row r="206" spans="1:4">
      <c r="A206">
        <f t="shared" si="10"/>
        <v>2020</v>
      </c>
      <c r="B206">
        <v>1</v>
      </c>
      <c r="C206">
        <v>0</v>
      </c>
      <c r="D206" s="16">
        <f t="shared" si="11"/>
        <v>0.90746666666666653</v>
      </c>
    </row>
    <row r="207" spans="1:4">
      <c r="A207">
        <f t="shared" si="10"/>
        <v>2020</v>
      </c>
      <c r="B207">
        <v>2</v>
      </c>
      <c r="C207">
        <v>0</v>
      </c>
      <c r="D207" s="16">
        <f t="shared" si="11"/>
        <v>0.90746666666666653</v>
      </c>
    </row>
    <row r="208" spans="1:4">
      <c r="A208">
        <f t="shared" si="10"/>
        <v>2020</v>
      </c>
      <c r="B208">
        <v>3</v>
      </c>
      <c r="C208">
        <v>0</v>
      </c>
      <c r="D208" s="16">
        <f t="shared" si="11"/>
        <v>0.90746666666666653</v>
      </c>
    </row>
    <row r="209" spans="1:4">
      <c r="A209">
        <f t="shared" si="10"/>
        <v>2020</v>
      </c>
      <c r="B209">
        <v>4</v>
      </c>
      <c r="C209">
        <v>0</v>
      </c>
      <c r="D209" s="16">
        <f t="shared" si="11"/>
        <v>0.91853333333333331</v>
      </c>
    </row>
    <row r="210" spans="1:4">
      <c r="A210">
        <f t="shared" si="10"/>
        <v>2020</v>
      </c>
      <c r="B210">
        <v>5</v>
      </c>
      <c r="C210">
        <v>0</v>
      </c>
      <c r="D210" s="16">
        <f t="shared" si="11"/>
        <v>0.91853333333333331</v>
      </c>
    </row>
    <row r="211" spans="1:4">
      <c r="A211">
        <f t="shared" si="10"/>
        <v>2020</v>
      </c>
      <c r="B211">
        <v>6</v>
      </c>
      <c r="C211">
        <v>0</v>
      </c>
      <c r="D211" s="16">
        <f t="shared" si="11"/>
        <v>0.91853333333333331</v>
      </c>
    </row>
    <row r="212" spans="1:4">
      <c r="A212">
        <f t="shared" si="10"/>
        <v>2020</v>
      </c>
      <c r="B212">
        <v>7</v>
      </c>
      <c r="C212">
        <v>0</v>
      </c>
      <c r="D212" s="16">
        <f t="shared" si="11"/>
        <v>0.91853333333333331</v>
      </c>
    </row>
    <row r="213" spans="1:4">
      <c r="A213">
        <f t="shared" si="10"/>
        <v>2020</v>
      </c>
      <c r="B213">
        <v>8</v>
      </c>
      <c r="C213">
        <v>0</v>
      </c>
      <c r="D213" s="16">
        <f t="shared" si="11"/>
        <v>0.91853333333333331</v>
      </c>
    </row>
    <row r="214" spans="1:4">
      <c r="A214">
        <f t="shared" si="10"/>
        <v>2020</v>
      </c>
      <c r="B214">
        <v>9</v>
      </c>
      <c r="C214">
        <v>0</v>
      </c>
      <c r="D214" s="16">
        <f t="shared" si="11"/>
        <v>0.83</v>
      </c>
    </row>
    <row r="215" spans="1:4">
      <c r="A215">
        <f t="shared" si="10"/>
        <v>2020</v>
      </c>
      <c r="B215">
        <v>10</v>
      </c>
      <c r="C215">
        <v>0</v>
      </c>
      <c r="D215" s="16">
        <f t="shared" si="11"/>
        <v>0.83</v>
      </c>
    </row>
    <row r="216" spans="1:4">
      <c r="A216">
        <f t="shared" si="10"/>
        <v>2020</v>
      </c>
      <c r="B216">
        <v>11</v>
      </c>
      <c r="C216">
        <v>0</v>
      </c>
      <c r="D216" s="16">
        <f t="shared" si="11"/>
        <v>0.83</v>
      </c>
    </row>
    <row r="217" spans="1:4">
      <c r="A217">
        <f t="shared" si="10"/>
        <v>2020</v>
      </c>
      <c r="B217">
        <v>12</v>
      </c>
      <c r="C217">
        <v>0</v>
      </c>
      <c r="D217" s="16">
        <f t="shared" si="11"/>
        <v>0.83</v>
      </c>
    </row>
    <row r="218" spans="1:4">
      <c r="A218">
        <f t="shared" si="10"/>
        <v>2021</v>
      </c>
      <c r="B218">
        <v>1</v>
      </c>
      <c r="C218">
        <v>0</v>
      </c>
      <c r="D218" s="16">
        <f t="shared" si="11"/>
        <v>0.92933333333333323</v>
      </c>
    </row>
    <row r="219" spans="1:4">
      <c r="A219">
        <f t="shared" si="10"/>
        <v>2021</v>
      </c>
      <c r="B219">
        <v>2</v>
      </c>
      <c r="C219">
        <v>0</v>
      </c>
      <c r="D219" s="16">
        <f t="shared" si="11"/>
        <v>0.92933333333333323</v>
      </c>
    </row>
    <row r="220" spans="1:4">
      <c r="A220">
        <f t="shared" si="10"/>
        <v>2021</v>
      </c>
      <c r="B220">
        <v>3</v>
      </c>
      <c r="C220">
        <v>0</v>
      </c>
      <c r="D220" s="16">
        <f t="shared" si="11"/>
        <v>0.92933333333333323</v>
      </c>
    </row>
    <row r="221" spans="1:4">
      <c r="A221">
        <f t="shared" si="10"/>
        <v>2021</v>
      </c>
      <c r="B221">
        <v>4</v>
      </c>
      <c r="C221">
        <v>0</v>
      </c>
      <c r="D221" s="16">
        <f t="shared" si="11"/>
        <v>0.94066666666666665</v>
      </c>
    </row>
    <row r="222" spans="1:4">
      <c r="A222">
        <f t="shared" si="10"/>
        <v>2021</v>
      </c>
      <c r="B222">
        <v>5</v>
      </c>
      <c r="C222">
        <v>0</v>
      </c>
      <c r="D222" s="16">
        <f t="shared" si="11"/>
        <v>0.94066666666666665</v>
      </c>
    </row>
    <row r="223" spans="1:4">
      <c r="A223">
        <f t="shared" si="10"/>
        <v>2021</v>
      </c>
      <c r="B223">
        <v>6</v>
      </c>
      <c r="C223">
        <v>0</v>
      </c>
      <c r="D223" s="16">
        <f t="shared" si="11"/>
        <v>0.94066666666666665</v>
      </c>
    </row>
    <row r="224" spans="1:4">
      <c r="A224">
        <f t="shared" si="10"/>
        <v>2021</v>
      </c>
      <c r="B224">
        <v>7</v>
      </c>
      <c r="C224">
        <v>0</v>
      </c>
      <c r="D224" s="16">
        <f t="shared" si="11"/>
        <v>0.94066666666666665</v>
      </c>
    </row>
    <row r="225" spans="1:4">
      <c r="A225">
        <f t="shared" si="10"/>
        <v>2021</v>
      </c>
      <c r="B225">
        <v>8</v>
      </c>
      <c r="C225">
        <v>0</v>
      </c>
      <c r="D225" s="16">
        <f t="shared" si="11"/>
        <v>0.94066666666666665</v>
      </c>
    </row>
    <row r="226" spans="1:4">
      <c r="A226">
        <f t="shared" si="10"/>
        <v>2021</v>
      </c>
      <c r="B226">
        <v>9</v>
      </c>
      <c r="C226">
        <v>0</v>
      </c>
      <c r="D226" s="16">
        <f t="shared" si="11"/>
        <v>0.85</v>
      </c>
    </row>
    <row r="227" spans="1:4">
      <c r="A227">
        <f t="shared" si="10"/>
        <v>2021</v>
      </c>
      <c r="B227">
        <v>10</v>
      </c>
      <c r="C227">
        <v>0</v>
      </c>
      <c r="D227" s="16">
        <f t="shared" si="11"/>
        <v>0.85</v>
      </c>
    </row>
    <row r="228" spans="1:4">
      <c r="A228">
        <f t="shared" si="10"/>
        <v>2021</v>
      </c>
      <c r="B228">
        <v>11</v>
      </c>
      <c r="C228">
        <v>0</v>
      </c>
      <c r="D228" s="16">
        <f t="shared" si="11"/>
        <v>0.85</v>
      </c>
    </row>
    <row r="229" spans="1:4">
      <c r="A229">
        <f t="shared" si="10"/>
        <v>2021</v>
      </c>
      <c r="B229">
        <v>12</v>
      </c>
      <c r="C229">
        <v>0</v>
      </c>
      <c r="D229" s="16">
        <f t="shared" si="11"/>
        <v>0.85</v>
      </c>
    </row>
    <row r="230" spans="1:4">
      <c r="A230">
        <f t="shared" si="10"/>
        <v>2022</v>
      </c>
      <c r="B230">
        <v>1</v>
      </c>
      <c r="C230">
        <v>0</v>
      </c>
      <c r="D230" s="16">
        <f t="shared" si="11"/>
        <v>0.95119999999999993</v>
      </c>
    </row>
    <row r="231" spans="1:4">
      <c r="A231">
        <f t="shared" si="10"/>
        <v>2022</v>
      </c>
      <c r="B231">
        <v>2</v>
      </c>
      <c r="C231">
        <v>0</v>
      </c>
      <c r="D231" s="16">
        <f t="shared" si="11"/>
        <v>0.95119999999999993</v>
      </c>
    </row>
    <row r="232" spans="1:4">
      <c r="A232">
        <f t="shared" si="10"/>
        <v>2022</v>
      </c>
      <c r="B232">
        <v>3</v>
      </c>
      <c r="C232">
        <v>0</v>
      </c>
      <c r="D232" s="16">
        <f t="shared" si="11"/>
        <v>0.95119999999999993</v>
      </c>
    </row>
    <row r="233" spans="1:4">
      <c r="A233">
        <f t="shared" si="10"/>
        <v>2022</v>
      </c>
      <c r="B233">
        <v>4</v>
      </c>
      <c r="C233">
        <v>0</v>
      </c>
      <c r="D233" s="16">
        <f t="shared" si="11"/>
        <v>0.96279999999999999</v>
      </c>
    </row>
    <row r="234" spans="1:4">
      <c r="A234">
        <f t="shared" si="10"/>
        <v>2022</v>
      </c>
      <c r="B234">
        <v>5</v>
      </c>
      <c r="C234">
        <v>0</v>
      </c>
      <c r="D234" s="16">
        <f t="shared" si="11"/>
        <v>0.96279999999999999</v>
      </c>
    </row>
    <row r="235" spans="1:4">
      <c r="A235">
        <f t="shared" si="10"/>
        <v>2022</v>
      </c>
      <c r="B235">
        <v>6</v>
      </c>
      <c r="C235">
        <v>0</v>
      </c>
      <c r="D235" s="16">
        <f t="shared" si="11"/>
        <v>0.96279999999999999</v>
      </c>
    </row>
    <row r="236" spans="1:4">
      <c r="A236">
        <f t="shared" si="10"/>
        <v>2022</v>
      </c>
      <c r="B236">
        <v>7</v>
      </c>
      <c r="C236">
        <v>0</v>
      </c>
      <c r="D236" s="16">
        <f t="shared" si="11"/>
        <v>0.96279999999999999</v>
      </c>
    </row>
    <row r="237" spans="1:4">
      <c r="A237">
        <f t="shared" si="10"/>
        <v>2022</v>
      </c>
      <c r="B237">
        <v>8</v>
      </c>
      <c r="C237">
        <v>0</v>
      </c>
      <c r="D237" s="16">
        <f t="shared" si="11"/>
        <v>0.96279999999999999</v>
      </c>
    </row>
    <row r="238" spans="1:4">
      <c r="A238">
        <f t="shared" si="10"/>
        <v>2022</v>
      </c>
      <c r="B238">
        <v>9</v>
      </c>
      <c r="C238">
        <v>0</v>
      </c>
      <c r="D238" s="16">
        <f t="shared" si="11"/>
        <v>0.87</v>
      </c>
    </row>
    <row r="239" spans="1:4">
      <c r="A239">
        <f t="shared" si="10"/>
        <v>2022</v>
      </c>
      <c r="B239">
        <v>10</v>
      </c>
      <c r="C239">
        <v>0</v>
      </c>
      <c r="D239" s="16">
        <f t="shared" si="11"/>
        <v>0.87</v>
      </c>
    </row>
    <row r="240" spans="1:4">
      <c r="A240">
        <f t="shared" si="10"/>
        <v>2022</v>
      </c>
      <c r="B240">
        <v>11</v>
      </c>
      <c r="C240">
        <v>0</v>
      </c>
      <c r="D240" s="16">
        <f t="shared" si="11"/>
        <v>0.87</v>
      </c>
    </row>
    <row r="241" spans="1:4">
      <c r="A241">
        <f t="shared" si="10"/>
        <v>2022</v>
      </c>
      <c r="B241">
        <v>12</v>
      </c>
      <c r="C241">
        <v>0</v>
      </c>
      <c r="D241" s="16">
        <f t="shared" si="11"/>
        <v>0.87</v>
      </c>
    </row>
    <row r="242" spans="1:4">
      <c r="A242">
        <f t="shared" si="10"/>
        <v>2023</v>
      </c>
      <c r="B242">
        <v>1</v>
      </c>
      <c r="C242">
        <v>0</v>
      </c>
      <c r="D242" s="16">
        <f t="shared" si="11"/>
        <v>0.96213333333333328</v>
      </c>
    </row>
    <row r="243" spans="1:4">
      <c r="A243">
        <f t="shared" si="10"/>
        <v>2023</v>
      </c>
      <c r="B243">
        <v>2</v>
      </c>
      <c r="C243">
        <v>0</v>
      </c>
      <c r="D243" s="16">
        <f t="shared" si="11"/>
        <v>0.96213333333333328</v>
      </c>
    </row>
    <row r="244" spans="1:4">
      <c r="A244">
        <f t="shared" si="10"/>
        <v>2023</v>
      </c>
      <c r="B244">
        <v>3</v>
      </c>
      <c r="C244">
        <v>0</v>
      </c>
      <c r="D244" s="16">
        <f t="shared" si="11"/>
        <v>0.96213333333333328</v>
      </c>
    </row>
    <row r="245" spans="1:4">
      <c r="A245">
        <f t="shared" si="10"/>
        <v>2023</v>
      </c>
      <c r="B245">
        <v>4</v>
      </c>
      <c r="C245">
        <v>0</v>
      </c>
      <c r="D245" s="16">
        <f t="shared" si="11"/>
        <v>0.97386666666666666</v>
      </c>
    </row>
    <row r="246" spans="1:4">
      <c r="A246">
        <f t="shared" ref="A246:A309" si="12">A234+1</f>
        <v>2023</v>
      </c>
      <c r="B246">
        <v>5</v>
      </c>
      <c r="C246">
        <v>0</v>
      </c>
      <c r="D246" s="16">
        <f t="shared" si="11"/>
        <v>0.97386666666666666</v>
      </c>
    </row>
    <row r="247" spans="1:4">
      <c r="A247">
        <f t="shared" si="12"/>
        <v>2023</v>
      </c>
      <c r="B247">
        <v>6</v>
      </c>
      <c r="C247">
        <v>0</v>
      </c>
      <c r="D247" s="16">
        <f t="shared" si="11"/>
        <v>0.97386666666666666</v>
      </c>
    </row>
    <row r="248" spans="1:4">
      <c r="A248">
        <f t="shared" si="12"/>
        <v>2023</v>
      </c>
      <c r="B248">
        <v>7</v>
      </c>
      <c r="C248">
        <v>0</v>
      </c>
      <c r="D248" s="16">
        <f t="shared" si="11"/>
        <v>0.97386666666666666</v>
      </c>
    </row>
    <row r="249" spans="1:4">
      <c r="A249">
        <f t="shared" si="12"/>
        <v>2023</v>
      </c>
      <c r="B249">
        <v>8</v>
      </c>
      <c r="C249">
        <v>0</v>
      </c>
      <c r="D249" s="16">
        <f t="shared" si="11"/>
        <v>0.97386666666666666</v>
      </c>
    </row>
    <row r="250" spans="1:4">
      <c r="A250">
        <f t="shared" si="12"/>
        <v>2023</v>
      </c>
      <c r="B250">
        <v>9</v>
      </c>
      <c r="C250">
        <v>0</v>
      </c>
      <c r="D250" s="16">
        <f t="shared" si="11"/>
        <v>0.88</v>
      </c>
    </row>
    <row r="251" spans="1:4">
      <c r="A251">
        <f t="shared" si="12"/>
        <v>2023</v>
      </c>
      <c r="B251">
        <v>10</v>
      </c>
      <c r="C251">
        <v>0</v>
      </c>
      <c r="D251" s="16">
        <f t="shared" si="11"/>
        <v>0.88</v>
      </c>
    </row>
    <row r="252" spans="1:4">
      <c r="A252">
        <f t="shared" si="12"/>
        <v>2023</v>
      </c>
      <c r="B252">
        <v>11</v>
      </c>
      <c r="C252">
        <v>0</v>
      </c>
      <c r="D252" s="16">
        <f t="shared" si="11"/>
        <v>0.88</v>
      </c>
    </row>
    <row r="253" spans="1:4">
      <c r="A253">
        <f t="shared" si="12"/>
        <v>2023</v>
      </c>
      <c r="B253">
        <v>12</v>
      </c>
      <c r="C253">
        <v>0</v>
      </c>
      <c r="D253" s="16">
        <f t="shared" si="11"/>
        <v>0.88</v>
      </c>
    </row>
    <row r="254" spans="1:4">
      <c r="A254">
        <f t="shared" si="12"/>
        <v>2024</v>
      </c>
      <c r="B254">
        <v>1</v>
      </c>
      <c r="C254">
        <v>0</v>
      </c>
      <c r="D254" s="16">
        <f t="shared" si="11"/>
        <v>0.97306666666666664</v>
      </c>
    </row>
    <row r="255" spans="1:4">
      <c r="A255">
        <f t="shared" si="12"/>
        <v>2024</v>
      </c>
      <c r="B255">
        <v>2</v>
      </c>
      <c r="C255">
        <v>0</v>
      </c>
      <c r="D255" s="16">
        <f t="shared" si="11"/>
        <v>0.97306666666666664</v>
      </c>
    </row>
    <row r="256" spans="1:4">
      <c r="A256">
        <f t="shared" si="12"/>
        <v>2024</v>
      </c>
      <c r="B256">
        <v>3</v>
      </c>
      <c r="C256">
        <v>0</v>
      </c>
      <c r="D256" s="16">
        <f t="shared" si="11"/>
        <v>0.97306666666666664</v>
      </c>
    </row>
    <row r="257" spans="1:4">
      <c r="A257">
        <f t="shared" si="12"/>
        <v>2024</v>
      </c>
      <c r="B257">
        <v>4</v>
      </c>
      <c r="C257">
        <v>0</v>
      </c>
      <c r="D257" s="16">
        <f t="shared" si="11"/>
        <v>0.98493333333333333</v>
      </c>
    </row>
    <row r="258" spans="1:4">
      <c r="A258">
        <f t="shared" si="12"/>
        <v>2024</v>
      </c>
      <c r="B258">
        <v>5</v>
      </c>
      <c r="C258">
        <v>0</v>
      </c>
      <c r="D258" s="16">
        <f t="shared" si="11"/>
        <v>0.98493333333333333</v>
      </c>
    </row>
    <row r="259" spans="1:4">
      <c r="A259">
        <f t="shared" si="12"/>
        <v>2024</v>
      </c>
      <c r="B259">
        <v>6</v>
      </c>
      <c r="C259">
        <v>0</v>
      </c>
      <c r="D259" s="16">
        <f t="shared" ref="D259:D322" si="13">INDEX($G$2:$J$29,MATCH(A259,$F$2:$F$29,0),MATCH(VLOOKUP(B259&amp;"-"&amp;C259,$N$19:$O$42,2,0),$G$1:$J$1,0))</f>
        <v>0.98493333333333333</v>
      </c>
    </row>
    <row r="260" spans="1:4">
      <c r="A260">
        <f t="shared" si="12"/>
        <v>2024</v>
      </c>
      <c r="B260">
        <v>7</v>
      </c>
      <c r="C260">
        <v>0</v>
      </c>
      <c r="D260" s="16">
        <f t="shared" si="13"/>
        <v>0.98493333333333333</v>
      </c>
    </row>
    <row r="261" spans="1:4">
      <c r="A261">
        <f t="shared" si="12"/>
        <v>2024</v>
      </c>
      <c r="B261">
        <v>8</v>
      </c>
      <c r="C261">
        <v>0</v>
      </c>
      <c r="D261" s="16">
        <f t="shared" si="13"/>
        <v>0.98493333333333333</v>
      </c>
    </row>
    <row r="262" spans="1:4">
      <c r="A262">
        <f t="shared" si="12"/>
        <v>2024</v>
      </c>
      <c r="B262">
        <v>9</v>
      </c>
      <c r="C262">
        <v>0</v>
      </c>
      <c r="D262" s="16">
        <f t="shared" si="13"/>
        <v>0.89</v>
      </c>
    </row>
    <row r="263" spans="1:4">
      <c r="A263">
        <f t="shared" si="12"/>
        <v>2024</v>
      </c>
      <c r="B263">
        <v>10</v>
      </c>
      <c r="C263">
        <v>0</v>
      </c>
      <c r="D263" s="16">
        <f t="shared" si="13"/>
        <v>0.89</v>
      </c>
    </row>
    <row r="264" spans="1:4">
      <c r="A264">
        <f t="shared" si="12"/>
        <v>2024</v>
      </c>
      <c r="B264">
        <v>11</v>
      </c>
      <c r="C264">
        <v>0</v>
      </c>
      <c r="D264" s="16">
        <f t="shared" si="13"/>
        <v>0.89</v>
      </c>
    </row>
    <row r="265" spans="1:4">
      <c r="A265">
        <f t="shared" si="12"/>
        <v>2024</v>
      </c>
      <c r="B265">
        <v>12</v>
      </c>
      <c r="C265">
        <v>0</v>
      </c>
      <c r="D265" s="16">
        <f t="shared" si="13"/>
        <v>0.89</v>
      </c>
    </row>
    <row r="266" spans="1:4">
      <c r="A266">
        <f t="shared" si="12"/>
        <v>2025</v>
      </c>
      <c r="B266">
        <v>1</v>
      </c>
      <c r="C266">
        <v>0</v>
      </c>
      <c r="D266" s="16">
        <f t="shared" si="13"/>
        <v>0.98399999999999999</v>
      </c>
    </row>
    <row r="267" spans="1:4">
      <c r="A267">
        <f t="shared" si="12"/>
        <v>2025</v>
      </c>
      <c r="B267">
        <v>2</v>
      </c>
      <c r="C267">
        <v>0</v>
      </c>
      <c r="D267" s="16">
        <f t="shared" si="13"/>
        <v>0.98399999999999999</v>
      </c>
    </row>
    <row r="268" spans="1:4">
      <c r="A268">
        <f t="shared" si="12"/>
        <v>2025</v>
      </c>
      <c r="B268">
        <v>3</v>
      </c>
      <c r="C268">
        <v>0</v>
      </c>
      <c r="D268" s="16">
        <f t="shared" si="13"/>
        <v>0.98399999999999999</v>
      </c>
    </row>
    <row r="269" spans="1:4">
      <c r="A269">
        <f t="shared" si="12"/>
        <v>2025</v>
      </c>
      <c r="B269">
        <v>4</v>
      </c>
      <c r="C269">
        <v>0</v>
      </c>
      <c r="D269" s="16">
        <f t="shared" si="13"/>
        <v>0.996</v>
      </c>
    </row>
    <row r="270" spans="1:4">
      <c r="A270">
        <f t="shared" si="12"/>
        <v>2025</v>
      </c>
      <c r="B270">
        <v>5</v>
      </c>
      <c r="C270">
        <v>0</v>
      </c>
      <c r="D270" s="16">
        <f t="shared" si="13"/>
        <v>0.996</v>
      </c>
    </row>
    <row r="271" spans="1:4">
      <c r="A271">
        <f t="shared" si="12"/>
        <v>2025</v>
      </c>
      <c r="B271">
        <v>6</v>
      </c>
      <c r="C271">
        <v>0</v>
      </c>
      <c r="D271" s="16">
        <f t="shared" si="13"/>
        <v>0.996</v>
      </c>
    </row>
    <row r="272" spans="1:4">
      <c r="A272">
        <f t="shared" si="12"/>
        <v>2025</v>
      </c>
      <c r="B272">
        <v>7</v>
      </c>
      <c r="C272">
        <v>0</v>
      </c>
      <c r="D272" s="16">
        <f t="shared" si="13"/>
        <v>0.996</v>
      </c>
    </row>
    <row r="273" spans="1:4">
      <c r="A273">
        <f t="shared" si="12"/>
        <v>2025</v>
      </c>
      <c r="B273">
        <v>8</v>
      </c>
      <c r="C273">
        <v>0</v>
      </c>
      <c r="D273" s="16">
        <f t="shared" si="13"/>
        <v>0.996</v>
      </c>
    </row>
    <row r="274" spans="1:4">
      <c r="A274">
        <f t="shared" si="12"/>
        <v>2025</v>
      </c>
      <c r="B274">
        <v>9</v>
      </c>
      <c r="C274">
        <v>0</v>
      </c>
      <c r="D274" s="16">
        <f t="shared" si="13"/>
        <v>0.9</v>
      </c>
    </row>
    <row r="275" spans="1:4">
      <c r="A275">
        <f t="shared" si="12"/>
        <v>2025</v>
      </c>
      <c r="B275">
        <v>10</v>
      </c>
      <c r="C275">
        <v>0</v>
      </c>
      <c r="D275" s="16">
        <f t="shared" si="13"/>
        <v>0.9</v>
      </c>
    </row>
    <row r="276" spans="1:4">
      <c r="A276">
        <f t="shared" si="12"/>
        <v>2025</v>
      </c>
      <c r="B276">
        <v>11</v>
      </c>
      <c r="C276">
        <v>0</v>
      </c>
      <c r="D276" s="16">
        <f t="shared" si="13"/>
        <v>0.9</v>
      </c>
    </row>
    <row r="277" spans="1:4">
      <c r="A277">
        <f t="shared" si="12"/>
        <v>2025</v>
      </c>
      <c r="B277">
        <v>12</v>
      </c>
      <c r="C277">
        <v>0</v>
      </c>
      <c r="D277" s="16">
        <f t="shared" si="13"/>
        <v>0.9</v>
      </c>
    </row>
    <row r="278" spans="1:4">
      <c r="A278">
        <f t="shared" si="12"/>
        <v>2026</v>
      </c>
      <c r="B278">
        <v>1</v>
      </c>
      <c r="C278">
        <v>0</v>
      </c>
      <c r="D278" s="16">
        <f t="shared" si="13"/>
        <v>0.98399999999999999</v>
      </c>
    </row>
    <row r="279" spans="1:4">
      <c r="A279">
        <f t="shared" si="12"/>
        <v>2026</v>
      </c>
      <c r="B279">
        <v>2</v>
      </c>
      <c r="C279">
        <v>0</v>
      </c>
      <c r="D279" s="16">
        <f t="shared" si="13"/>
        <v>0.98399999999999999</v>
      </c>
    </row>
    <row r="280" spans="1:4">
      <c r="A280">
        <f t="shared" si="12"/>
        <v>2026</v>
      </c>
      <c r="B280">
        <v>3</v>
      </c>
      <c r="C280">
        <v>0</v>
      </c>
      <c r="D280" s="16">
        <f t="shared" si="13"/>
        <v>0.98399999999999999</v>
      </c>
    </row>
    <row r="281" spans="1:4">
      <c r="A281">
        <f t="shared" si="12"/>
        <v>2026</v>
      </c>
      <c r="B281">
        <v>4</v>
      </c>
      <c r="C281">
        <v>0</v>
      </c>
      <c r="D281" s="16">
        <f t="shared" si="13"/>
        <v>0.996</v>
      </c>
    </row>
    <row r="282" spans="1:4">
      <c r="A282">
        <f t="shared" si="12"/>
        <v>2026</v>
      </c>
      <c r="B282">
        <v>5</v>
      </c>
      <c r="C282">
        <v>0</v>
      </c>
      <c r="D282" s="16">
        <f t="shared" si="13"/>
        <v>0.996</v>
      </c>
    </row>
    <row r="283" spans="1:4">
      <c r="A283">
        <f t="shared" si="12"/>
        <v>2026</v>
      </c>
      <c r="B283">
        <v>6</v>
      </c>
      <c r="C283">
        <v>0</v>
      </c>
      <c r="D283" s="16">
        <f t="shared" si="13"/>
        <v>0.996</v>
      </c>
    </row>
    <row r="284" spans="1:4">
      <c r="A284">
        <f t="shared" si="12"/>
        <v>2026</v>
      </c>
      <c r="B284">
        <v>7</v>
      </c>
      <c r="C284">
        <v>0</v>
      </c>
      <c r="D284" s="16">
        <f t="shared" si="13"/>
        <v>0.996</v>
      </c>
    </row>
    <row r="285" spans="1:4">
      <c r="A285">
        <f t="shared" si="12"/>
        <v>2026</v>
      </c>
      <c r="B285">
        <v>8</v>
      </c>
      <c r="C285">
        <v>0</v>
      </c>
      <c r="D285" s="16">
        <f t="shared" si="13"/>
        <v>0.996</v>
      </c>
    </row>
    <row r="286" spans="1:4">
      <c r="A286">
        <f t="shared" si="12"/>
        <v>2026</v>
      </c>
      <c r="B286">
        <v>9</v>
      </c>
      <c r="C286">
        <v>0</v>
      </c>
      <c r="D286" s="16">
        <f t="shared" si="13"/>
        <v>0.9</v>
      </c>
    </row>
    <row r="287" spans="1:4">
      <c r="A287">
        <f t="shared" si="12"/>
        <v>2026</v>
      </c>
      <c r="B287">
        <v>10</v>
      </c>
      <c r="C287">
        <v>0</v>
      </c>
      <c r="D287" s="16">
        <f t="shared" si="13"/>
        <v>0.9</v>
      </c>
    </row>
    <row r="288" spans="1:4">
      <c r="A288">
        <f t="shared" si="12"/>
        <v>2026</v>
      </c>
      <c r="B288">
        <v>11</v>
      </c>
      <c r="C288">
        <v>0</v>
      </c>
      <c r="D288" s="16">
        <f t="shared" si="13"/>
        <v>0.9</v>
      </c>
    </row>
    <row r="289" spans="1:4">
      <c r="A289">
        <f t="shared" si="12"/>
        <v>2026</v>
      </c>
      <c r="B289">
        <v>12</v>
      </c>
      <c r="C289">
        <v>0</v>
      </c>
      <c r="D289" s="16">
        <f t="shared" si="13"/>
        <v>0.9</v>
      </c>
    </row>
    <row r="290" spans="1:4">
      <c r="A290">
        <f t="shared" si="12"/>
        <v>2027</v>
      </c>
      <c r="B290">
        <v>1</v>
      </c>
      <c r="C290">
        <v>0</v>
      </c>
      <c r="D290" s="16">
        <f t="shared" si="13"/>
        <v>0.98399999999999999</v>
      </c>
    </row>
    <row r="291" spans="1:4">
      <c r="A291">
        <f t="shared" si="12"/>
        <v>2027</v>
      </c>
      <c r="B291">
        <v>2</v>
      </c>
      <c r="C291">
        <v>0</v>
      </c>
      <c r="D291" s="16">
        <f t="shared" si="13"/>
        <v>0.98399999999999999</v>
      </c>
    </row>
    <row r="292" spans="1:4">
      <c r="A292">
        <f t="shared" si="12"/>
        <v>2027</v>
      </c>
      <c r="B292">
        <v>3</v>
      </c>
      <c r="C292">
        <v>0</v>
      </c>
      <c r="D292" s="16">
        <f t="shared" si="13"/>
        <v>0.98399999999999999</v>
      </c>
    </row>
    <row r="293" spans="1:4">
      <c r="A293">
        <f t="shared" si="12"/>
        <v>2027</v>
      </c>
      <c r="B293">
        <v>4</v>
      </c>
      <c r="C293">
        <v>0</v>
      </c>
      <c r="D293" s="16">
        <f t="shared" si="13"/>
        <v>0.996</v>
      </c>
    </row>
    <row r="294" spans="1:4">
      <c r="A294">
        <f t="shared" si="12"/>
        <v>2027</v>
      </c>
      <c r="B294">
        <v>5</v>
      </c>
      <c r="C294">
        <v>0</v>
      </c>
      <c r="D294" s="16">
        <f t="shared" si="13"/>
        <v>0.996</v>
      </c>
    </row>
    <row r="295" spans="1:4">
      <c r="A295">
        <f t="shared" si="12"/>
        <v>2027</v>
      </c>
      <c r="B295">
        <v>6</v>
      </c>
      <c r="C295">
        <v>0</v>
      </c>
      <c r="D295" s="16">
        <f t="shared" si="13"/>
        <v>0.996</v>
      </c>
    </row>
    <row r="296" spans="1:4">
      <c r="A296">
        <f t="shared" si="12"/>
        <v>2027</v>
      </c>
      <c r="B296">
        <v>7</v>
      </c>
      <c r="C296">
        <v>0</v>
      </c>
      <c r="D296" s="16">
        <f t="shared" si="13"/>
        <v>0.996</v>
      </c>
    </row>
    <row r="297" spans="1:4">
      <c r="A297">
        <f t="shared" si="12"/>
        <v>2027</v>
      </c>
      <c r="B297">
        <v>8</v>
      </c>
      <c r="C297">
        <v>0</v>
      </c>
      <c r="D297" s="16">
        <f t="shared" si="13"/>
        <v>0.996</v>
      </c>
    </row>
    <row r="298" spans="1:4">
      <c r="A298">
        <f t="shared" si="12"/>
        <v>2027</v>
      </c>
      <c r="B298">
        <v>9</v>
      </c>
      <c r="C298">
        <v>0</v>
      </c>
      <c r="D298" s="16">
        <f t="shared" si="13"/>
        <v>0.9</v>
      </c>
    </row>
    <row r="299" spans="1:4">
      <c r="A299">
        <f t="shared" si="12"/>
        <v>2027</v>
      </c>
      <c r="B299">
        <v>10</v>
      </c>
      <c r="C299">
        <v>0</v>
      </c>
      <c r="D299" s="16">
        <f t="shared" si="13"/>
        <v>0.9</v>
      </c>
    </row>
    <row r="300" spans="1:4">
      <c r="A300">
        <f t="shared" si="12"/>
        <v>2027</v>
      </c>
      <c r="B300">
        <v>11</v>
      </c>
      <c r="C300">
        <v>0</v>
      </c>
      <c r="D300" s="16">
        <f t="shared" si="13"/>
        <v>0.9</v>
      </c>
    </row>
    <row r="301" spans="1:4">
      <c r="A301">
        <f t="shared" si="12"/>
        <v>2027</v>
      </c>
      <c r="B301">
        <v>12</v>
      </c>
      <c r="C301">
        <v>0</v>
      </c>
      <c r="D301" s="16">
        <f t="shared" si="13"/>
        <v>0.9</v>
      </c>
    </row>
    <row r="302" spans="1:4">
      <c r="A302">
        <f t="shared" si="12"/>
        <v>2028</v>
      </c>
      <c r="B302">
        <v>1</v>
      </c>
      <c r="C302">
        <v>0</v>
      </c>
      <c r="D302" s="16">
        <f t="shared" si="13"/>
        <v>0.98399999999999999</v>
      </c>
    </row>
    <row r="303" spans="1:4">
      <c r="A303">
        <f t="shared" si="12"/>
        <v>2028</v>
      </c>
      <c r="B303">
        <v>2</v>
      </c>
      <c r="C303">
        <v>0</v>
      </c>
      <c r="D303" s="16">
        <f t="shared" si="13"/>
        <v>0.98399999999999999</v>
      </c>
    </row>
    <row r="304" spans="1:4">
      <c r="A304">
        <f t="shared" si="12"/>
        <v>2028</v>
      </c>
      <c r="B304">
        <v>3</v>
      </c>
      <c r="C304">
        <v>0</v>
      </c>
      <c r="D304" s="16">
        <f t="shared" si="13"/>
        <v>0.98399999999999999</v>
      </c>
    </row>
    <row r="305" spans="1:4">
      <c r="A305">
        <f t="shared" si="12"/>
        <v>2028</v>
      </c>
      <c r="B305">
        <v>4</v>
      </c>
      <c r="C305">
        <v>0</v>
      </c>
      <c r="D305" s="16">
        <f t="shared" si="13"/>
        <v>0.996</v>
      </c>
    </row>
    <row r="306" spans="1:4">
      <c r="A306">
        <f t="shared" si="12"/>
        <v>2028</v>
      </c>
      <c r="B306">
        <v>5</v>
      </c>
      <c r="C306">
        <v>0</v>
      </c>
      <c r="D306" s="16">
        <f t="shared" si="13"/>
        <v>0.996</v>
      </c>
    </row>
    <row r="307" spans="1:4">
      <c r="A307">
        <f t="shared" si="12"/>
        <v>2028</v>
      </c>
      <c r="B307">
        <v>6</v>
      </c>
      <c r="C307">
        <v>0</v>
      </c>
      <c r="D307" s="16">
        <f t="shared" si="13"/>
        <v>0.996</v>
      </c>
    </row>
    <row r="308" spans="1:4">
      <c r="A308">
        <f t="shared" si="12"/>
        <v>2028</v>
      </c>
      <c r="B308">
        <v>7</v>
      </c>
      <c r="C308">
        <v>0</v>
      </c>
      <c r="D308" s="16">
        <f t="shared" si="13"/>
        <v>0.996</v>
      </c>
    </row>
    <row r="309" spans="1:4">
      <c r="A309">
        <f t="shared" si="12"/>
        <v>2028</v>
      </c>
      <c r="B309">
        <v>8</v>
      </c>
      <c r="C309">
        <v>0</v>
      </c>
      <c r="D309" s="16">
        <f t="shared" si="13"/>
        <v>0.996</v>
      </c>
    </row>
    <row r="310" spans="1:4">
      <c r="A310">
        <f t="shared" ref="A310:A337" si="14">A298+1</f>
        <v>2028</v>
      </c>
      <c r="B310">
        <v>9</v>
      </c>
      <c r="C310">
        <v>0</v>
      </c>
      <c r="D310" s="16">
        <f t="shared" si="13"/>
        <v>0.9</v>
      </c>
    </row>
    <row r="311" spans="1:4">
      <c r="A311">
        <f t="shared" si="14"/>
        <v>2028</v>
      </c>
      <c r="B311">
        <v>10</v>
      </c>
      <c r="C311">
        <v>0</v>
      </c>
      <c r="D311" s="16">
        <f t="shared" si="13"/>
        <v>0.9</v>
      </c>
    </row>
    <row r="312" spans="1:4">
      <c r="A312">
        <f t="shared" si="14"/>
        <v>2028</v>
      </c>
      <c r="B312">
        <v>11</v>
      </c>
      <c r="C312">
        <v>0</v>
      </c>
      <c r="D312" s="16">
        <f t="shared" si="13"/>
        <v>0.9</v>
      </c>
    </row>
    <row r="313" spans="1:4">
      <c r="A313">
        <f t="shared" si="14"/>
        <v>2028</v>
      </c>
      <c r="B313">
        <v>12</v>
      </c>
      <c r="C313">
        <v>0</v>
      </c>
      <c r="D313" s="16">
        <f t="shared" si="13"/>
        <v>0.9</v>
      </c>
    </row>
    <row r="314" spans="1:4">
      <c r="A314">
        <f t="shared" si="14"/>
        <v>2029</v>
      </c>
      <c r="B314">
        <v>1</v>
      </c>
      <c r="C314">
        <v>0</v>
      </c>
      <c r="D314" s="16">
        <f t="shared" si="13"/>
        <v>0.98399999999999999</v>
      </c>
    </row>
    <row r="315" spans="1:4">
      <c r="A315">
        <f t="shared" si="14"/>
        <v>2029</v>
      </c>
      <c r="B315">
        <v>2</v>
      </c>
      <c r="C315">
        <v>0</v>
      </c>
      <c r="D315" s="16">
        <f t="shared" si="13"/>
        <v>0.98399999999999999</v>
      </c>
    </row>
    <row r="316" spans="1:4">
      <c r="A316">
        <f t="shared" si="14"/>
        <v>2029</v>
      </c>
      <c r="B316">
        <v>3</v>
      </c>
      <c r="C316">
        <v>0</v>
      </c>
      <c r="D316" s="16">
        <f t="shared" si="13"/>
        <v>0.98399999999999999</v>
      </c>
    </row>
    <row r="317" spans="1:4">
      <c r="A317">
        <f t="shared" si="14"/>
        <v>2029</v>
      </c>
      <c r="B317">
        <v>4</v>
      </c>
      <c r="C317">
        <v>0</v>
      </c>
      <c r="D317" s="16">
        <f t="shared" si="13"/>
        <v>0.996</v>
      </c>
    </row>
    <row r="318" spans="1:4">
      <c r="A318">
        <f t="shared" si="14"/>
        <v>2029</v>
      </c>
      <c r="B318">
        <v>5</v>
      </c>
      <c r="C318">
        <v>0</v>
      </c>
      <c r="D318" s="16">
        <f t="shared" si="13"/>
        <v>0.996</v>
      </c>
    </row>
    <row r="319" spans="1:4">
      <c r="A319">
        <f t="shared" si="14"/>
        <v>2029</v>
      </c>
      <c r="B319">
        <v>6</v>
      </c>
      <c r="C319">
        <v>0</v>
      </c>
      <c r="D319" s="16">
        <f t="shared" si="13"/>
        <v>0.996</v>
      </c>
    </row>
    <row r="320" spans="1:4">
      <c r="A320">
        <f t="shared" si="14"/>
        <v>2029</v>
      </c>
      <c r="B320">
        <v>7</v>
      </c>
      <c r="C320">
        <v>0</v>
      </c>
      <c r="D320" s="16">
        <f t="shared" si="13"/>
        <v>0.996</v>
      </c>
    </row>
    <row r="321" spans="1:4">
      <c r="A321">
        <f t="shared" si="14"/>
        <v>2029</v>
      </c>
      <c r="B321">
        <v>8</v>
      </c>
      <c r="C321">
        <v>0</v>
      </c>
      <c r="D321" s="16">
        <f t="shared" si="13"/>
        <v>0.996</v>
      </c>
    </row>
    <row r="322" spans="1:4">
      <c r="A322">
        <f t="shared" si="14"/>
        <v>2029</v>
      </c>
      <c r="B322">
        <v>9</v>
      </c>
      <c r="C322">
        <v>0</v>
      </c>
      <c r="D322" s="16">
        <f t="shared" si="13"/>
        <v>0.9</v>
      </c>
    </row>
    <row r="323" spans="1:4">
      <c r="A323">
        <f t="shared" si="14"/>
        <v>2029</v>
      </c>
      <c r="B323">
        <v>10</v>
      </c>
      <c r="C323">
        <v>0</v>
      </c>
      <c r="D323" s="16">
        <f t="shared" ref="D323:D386" si="15">INDEX($G$2:$J$29,MATCH(A323,$F$2:$F$29,0),MATCH(VLOOKUP(B323&amp;"-"&amp;C323,$N$19:$O$42,2,0),$G$1:$J$1,0))</f>
        <v>0.9</v>
      </c>
    </row>
    <row r="324" spans="1:4">
      <c r="A324">
        <f t="shared" si="14"/>
        <v>2029</v>
      </c>
      <c r="B324">
        <v>11</v>
      </c>
      <c r="C324">
        <v>0</v>
      </c>
      <c r="D324" s="16">
        <f t="shared" si="15"/>
        <v>0.9</v>
      </c>
    </row>
    <row r="325" spans="1:4">
      <c r="A325">
        <f t="shared" si="14"/>
        <v>2029</v>
      </c>
      <c r="B325">
        <v>12</v>
      </c>
      <c r="C325">
        <v>0</v>
      </c>
      <c r="D325" s="16">
        <f t="shared" si="15"/>
        <v>0.9</v>
      </c>
    </row>
    <row r="326" spans="1:4">
      <c r="A326">
        <f t="shared" si="14"/>
        <v>2030</v>
      </c>
      <c r="B326">
        <v>1</v>
      </c>
      <c r="C326">
        <v>0</v>
      </c>
      <c r="D326" s="16">
        <f t="shared" si="15"/>
        <v>0.98399999999999999</v>
      </c>
    </row>
    <row r="327" spans="1:4">
      <c r="A327">
        <f t="shared" si="14"/>
        <v>2030</v>
      </c>
      <c r="B327">
        <v>2</v>
      </c>
      <c r="C327">
        <v>0</v>
      </c>
      <c r="D327" s="16">
        <f t="shared" si="15"/>
        <v>0.98399999999999999</v>
      </c>
    </row>
    <row r="328" spans="1:4">
      <c r="A328">
        <f t="shared" si="14"/>
        <v>2030</v>
      </c>
      <c r="B328">
        <v>3</v>
      </c>
      <c r="C328">
        <v>0</v>
      </c>
      <c r="D328" s="16">
        <f t="shared" si="15"/>
        <v>0.98399999999999999</v>
      </c>
    </row>
    <row r="329" spans="1:4">
      <c r="A329">
        <f t="shared" si="14"/>
        <v>2030</v>
      </c>
      <c r="B329">
        <v>4</v>
      </c>
      <c r="C329">
        <v>0</v>
      </c>
      <c r="D329" s="16">
        <f t="shared" si="15"/>
        <v>0.996</v>
      </c>
    </row>
    <row r="330" spans="1:4">
      <c r="A330">
        <f t="shared" si="14"/>
        <v>2030</v>
      </c>
      <c r="B330">
        <v>5</v>
      </c>
      <c r="C330">
        <v>0</v>
      </c>
      <c r="D330" s="16">
        <f t="shared" si="15"/>
        <v>0.996</v>
      </c>
    </row>
    <row r="331" spans="1:4">
      <c r="A331">
        <f t="shared" si="14"/>
        <v>2030</v>
      </c>
      <c r="B331">
        <v>6</v>
      </c>
      <c r="C331">
        <v>0</v>
      </c>
      <c r="D331" s="16">
        <f t="shared" si="15"/>
        <v>0.996</v>
      </c>
    </row>
    <row r="332" spans="1:4">
      <c r="A332">
        <f t="shared" si="14"/>
        <v>2030</v>
      </c>
      <c r="B332">
        <v>7</v>
      </c>
      <c r="C332">
        <v>0</v>
      </c>
      <c r="D332" s="16">
        <f t="shared" si="15"/>
        <v>0.996</v>
      </c>
    </row>
    <row r="333" spans="1:4">
      <c r="A333">
        <f t="shared" si="14"/>
        <v>2030</v>
      </c>
      <c r="B333">
        <v>8</v>
      </c>
      <c r="C333">
        <v>0</v>
      </c>
      <c r="D333" s="16">
        <f t="shared" si="15"/>
        <v>0.996</v>
      </c>
    </row>
    <row r="334" spans="1:4">
      <c r="A334">
        <f t="shared" si="14"/>
        <v>2030</v>
      </c>
      <c r="B334">
        <v>9</v>
      </c>
      <c r="C334">
        <v>0</v>
      </c>
      <c r="D334" s="16">
        <f t="shared" si="15"/>
        <v>0.9</v>
      </c>
    </row>
    <row r="335" spans="1:4">
      <c r="A335">
        <f t="shared" si="14"/>
        <v>2030</v>
      </c>
      <c r="B335">
        <v>10</v>
      </c>
      <c r="C335">
        <v>0</v>
      </c>
      <c r="D335" s="16">
        <f t="shared" si="15"/>
        <v>0.9</v>
      </c>
    </row>
    <row r="336" spans="1:4">
      <c r="A336">
        <f t="shared" si="14"/>
        <v>2030</v>
      </c>
      <c r="B336">
        <v>11</v>
      </c>
      <c r="C336">
        <v>0</v>
      </c>
      <c r="D336" s="16">
        <f t="shared" si="15"/>
        <v>0.9</v>
      </c>
    </row>
    <row r="337" spans="1:4">
      <c r="A337">
        <f t="shared" si="14"/>
        <v>2030</v>
      </c>
      <c r="B337">
        <v>12</v>
      </c>
      <c r="C337">
        <v>0</v>
      </c>
      <c r="D337" s="16">
        <f t="shared" si="15"/>
        <v>0.9</v>
      </c>
    </row>
    <row r="338" spans="1:4">
      <c r="A338">
        <v>2003</v>
      </c>
      <c r="B338">
        <v>1</v>
      </c>
      <c r="C338">
        <v>1</v>
      </c>
      <c r="D338" s="16">
        <f t="shared" si="15"/>
        <v>0</v>
      </c>
    </row>
    <row r="339" spans="1:4">
      <c r="A339">
        <v>2003</v>
      </c>
      <c r="B339">
        <v>2</v>
      </c>
      <c r="C339">
        <v>1</v>
      </c>
      <c r="D339" s="16">
        <f t="shared" si="15"/>
        <v>0</v>
      </c>
    </row>
    <row r="340" spans="1:4">
      <c r="A340">
        <v>2003</v>
      </c>
      <c r="B340">
        <v>3</v>
      </c>
      <c r="C340">
        <v>1</v>
      </c>
      <c r="D340" s="16">
        <f t="shared" si="15"/>
        <v>0</v>
      </c>
    </row>
    <row r="341" spans="1:4">
      <c r="A341">
        <v>2003</v>
      </c>
      <c r="B341">
        <v>4</v>
      </c>
      <c r="C341">
        <v>1</v>
      </c>
      <c r="D341" s="16">
        <f t="shared" si="15"/>
        <v>0</v>
      </c>
    </row>
    <row r="342" spans="1:4">
      <c r="A342">
        <v>2003</v>
      </c>
      <c r="B342">
        <v>5</v>
      </c>
      <c r="C342">
        <v>1</v>
      </c>
      <c r="D342" s="16">
        <f t="shared" si="15"/>
        <v>0</v>
      </c>
    </row>
    <row r="343" spans="1:4">
      <c r="A343">
        <v>2003</v>
      </c>
      <c r="B343">
        <v>6</v>
      </c>
      <c r="C343">
        <v>1</v>
      </c>
      <c r="D343" s="16">
        <f t="shared" si="15"/>
        <v>0</v>
      </c>
    </row>
    <row r="344" spans="1:4">
      <c r="A344">
        <v>2003</v>
      </c>
      <c r="B344">
        <v>7</v>
      </c>
      <c r="C344">
        <v>1</v>
      </c>
      <c r="D344" s="16">
        <f t="shared" si="15"/>
        <v>0</v>
      </c>
    </row>
    <row r="345" spans="1:4">
      <c r="A345">
        <v>2003</v>
      </c>
      <c r="B345">
        <v>8</v>
      </c>
      <c r="C345">
        <v>1</v>
      </c>
      <c r="D345" s="16">
        <f t="shared" si="15"/>
        <v>0</v>
      </c>
    </row>
    <row r="346" spans="1:4">
      <c r="A346">
        <v>2003</v>
      </c>
      <c r="B346">
        <v>9</v>
      </c>
      <c r="C346">
        <v>1</v>
      </c>
      <c r="D346" s="16">
        <f t="shared" si="15"/>
        <v>0</v>
      </c>
    </row>
    <row r="347" spans="1:4">
      <c r="A347">
        <v>2003</v>
      </c>
      <c r="B347">
        <v>10</v>
      </c>
      <c r="C347">
        <v>1</v>
      </c>
      <c r="D347" s="16">
        <f t="shared" si="15"/>
        <v>0</v>
      </c>
    </row>
    <row r="348" spans="1:4">
      <c r="A348">
        <v>2003</v>
      </c>
      <c r="B348">
        <v>11</v>
      </c>
      <c r="C348">
        <v>1</v>
      </c>
      <c r="D348" s="16">
        <f t="shared" si="15"/>
        <v>0</v>
      </c>
    </row>
    <row r="349" spans="1:4">
      <c r="A349">
        <v>2003</v>
      </c>
      <c r="B349">
        <v>12</v>
      </c>
      <c r="C349">
        <v>1</v>
      </c>
      <c r="D349" s="16">
        <f t="shared" si="15"/>
        <v>0</v>
      </c>
    </row>
    <row r="350" spans="1:4">
      <c r="A350">
        <v>2004</v>
      </c>
      <c r="B350">
        <v>1</v>
      </c>
      <c r="C350">
        <v>1</v>
      </c>
      <c r="D350" s="16">
        <f t="shared" si="15"/>
        <v>1.5000000000000001E-2</v>
      </c>
    </row>
    <row r="351" spans="1:4">
      <c r="A351">
        <v>2004</v>
      </c>
      <c r="B351">
        <v>2</v>
      </c>
      <c r="C351">
        <v>1</v>
      </c>
      <c r="D351" s="16">
        <f t="shared" si="15"/>
        <v>1.5000000000000001E-2</v>
      </c>
    </row>
    <row r="352" spans="1:4">
      <c r="A352">
        <v>2004</v>
      </c>
      <c r="B352">
        <v>3</v>
      </c>
      <c r="C352">
        <v>1</v>
      </c>
      <c r="D352" s="16">
        <f t="shared" si="15"/>
        <v>1.5000000000000001E-2</v>
      </c>
    </row>
    <row r="353" spans="1:4">
      <c r="A353">
        <v>2004</v>
      </c>
      <c r="B353">
        <v>4</v>
      </c>
      <c r="C353">
        <v>1</v>
      </c>
      <c r="D353" s="16">
        <f t="shared" si="15"/>
        <v>1.7049999999999999E-2</v>
      </c>
    </row>
    <row r="354" spans="1:4">
      <c r="A354">
        <v>2004</v>
      </c>
      <c r="B354">
        <v>5</v>
      </c>
      <c r="C354">
        <v>1</v>
      </c>
      <c r="D354" s="16">
        <f t="shared" si="15"/>
        <v>1.7049999999999999E-2</v>
      </c>
    </row>
    <row r="355" spans="1:4">
      <c r="A355">
        <v>2004</v>
      </c>
      <c r="B355">
        <v>6</v>
      </c>
      <c r="C355">
        <v>1</v>
      </c>
      <c r="D355" s="16">
        <f t="shared" si="15"/>
        <v>1.7049999999999999E-2</v>
      </c>
    </row>
    <row r="356" spans="1:4">
      <c r="A356">
        <v>2004</v>
      </c>
      <c r="B356">
        <v>7</v>
      </c>
      <c r="C356">
        <v>1</v>
      </c>
      <c r="D356" s="16">
        <f t="shared" si="15"/>
        <v>1.7049999999999999E-2</v>
      </c>
    </row>
    <row r="357" spans="1:4">
      <c r="A357">
        <v>2004</v>
      </c>
      <c r="B357">
        <v>8</v>
      </c>
      <c r="C357">
        <v>1</v>
      </c>
      <c r="D357" s="16">
        <f t="shared" si="15"/>
        <v>1.7049999999999999E-2</v>
      </c>
    </row>
    <row r="358" spans="1:4">
      <c r="A358">
        <v>2004</v>
      </c>
      <c r="B358">
        <v>9</v>
      </c>
      <c r="C358">
        <v>1</v>
      </c>
      <c r="D358" s="16">
        <f t="shared" si="15"/>
        <v>2.0625000000000001E-2</v>
      </c>
    </row>
    <row r="359" spans="1:4">
      <c r="A359">
        <v>2004</v>
      </c>
      <c r="B359">
        <v>10</v>
      </c>
      <c r="C359">
        <v>1</v>
      </c>
      <c r="D359" s="16">
        <f t="shared" si="15"/>
        <v>2.0625000000000001E-2</v>
      </c>
    </row>
    <row r="360" spans="1:4">
      <c r="A360">
        <v>2004</v>
      </c>
      <c r="B360">
        <v>11</v>
      </c>
      <c r="C360">
        <v>1</v>
      </c>
      <c r="D360" s="16">
        <f t="shared" si="15"/>
        <v>2.0625000000000001E-2</v>
      </c>
    </row>
    <row r="361" spans="1:4">
      <c r="A361">
        <v>2004</v>
      </c>
      <c r="B361">
        <v>12</v>
      </c>
      <c r="C361">
        <v>1</v>
      </c>
      <c r="D361" s="16">
        <f t="shared" si="15"/>
        <v>2.0625000000000001E-2</v>
      </c>
    </row>
    <row r="362" spans="1:4">
      <c r="A362">
        <v>2005</v>
      </c>
      <c r="B362">
        <v>1</v>
      </c>
      <c r="C362">
        <v>1</v>
      </c>
      <c r="D362" s="16">
        <f t="shared" si="15"/>
        <v>3.0000000000000002E-2</v>
      </c>
    </row>
    <row r="363" spans="1:4">
      <c r="A363">
        <v>2005</v>
      </c>
      <c r="B363">
        <v>2</v>
      </c>
      <c r="C363">
        <v>1</v>
      </c>
      <c r="D363" s="16">
        <f t="shared" si="15"/>
        <v>3.0000000000000002E-2</v>
      </c>
    </row>
    <row r="364" spans="1:4">
      <c r="A364">
        <v>2005</v>
      </c>
      <c r="B364">
        <v>3</v>
      </c>
      <c r="C364">
        <v>1</v>
      </c>
      <c r="D364" s="16">
        <f t="shared" si="15"/>
        <v>3.0000000000000002E-2</v>
      </c>
    </row>
    <row r="365" spans="1:4">
      <c r="A365">
        <v>2005</v>
      </c>
      <c r="B365">
        <v>4</v>
      </c>
      <c r="C365">
        <v>1</v>
      </c>
      <c r="D365" s="16">
        <f t="shared" si="15"/>
        <v>3.4099999999999998E-2</v>
      </c>
    </row>
    <row r="366" spans="1:4">
      <c r="A366">
        <v>2005</v>
      </c>
      <c r="B366">
        <v>5</v>
      </c>
      <c r="C366">
        <v>1</v>
      </c>
      <c r="D366" s="16">
        <f t="shared" si="15"/>
        <v>3.4099999999999998E-2</v>
      </c>
    </row>
    <row r="367" spans="1:4">
      <c r="A367">
        <v>2005</v>
      </c>
      <c r="B367">
        <v>6</v>
      </c>
      <c r="C367">
        <v>1</v>
      </c>
      <c r="D367" s="16">
        <f t="shared" si="15"/>
        <v>3.4099999999999998E-2</v>
      </c>
    </row>
    <row r="368" spans="1:4">
      <c r="A368">
        <v>2005</v>
      </c>
      <c r="B368">
        <v>7</v>
      </c>
      <c r="C368">
        <v>1</v>
      </c>
      <c r="D368" s="16">
        <f t="shared" si="15"/>
        <v>3.4099999999999998E-2</v>
      </c>
    </row>
    <row r="369" spans="1:4">
      <c r="A369">
        <v>2005</v>
      </c>
      <c r="B369">
        <v>8</v>
      </c>
      <c r="C369">
        <v>1</v>
      </c>
      <c r="D369" s="16">
        <f t="shared" si="15"/>
        <v>3.4099999999999998E-2</v>
      </c>
    </row>
    <row r="370" spans="1:4">
      <c r="A370">
        <v>2005</v>
      </c>
      <c r="B370">
        <v>9</v>
      </c>
      <c r="C370">
        <v>1</v>
      </c>
      <c r="D370" s="16">
        <f t="shared" si="15"/>
        <v>4.1250000000000002E-2</v>
      </c>
    </row>
    <row r="371" spans="1:4">
      <c r="A371">
        <v>2005</v>
      </c>
      <c r="B371">
        <v>10</v>
      </c>
      <c r="C371">
        <v>1</v>
      </c>
      <c r="D371" s="16">
        <f t="shared" si="15"/>
        <v>4.1250000000000002E-2</v>
      </c>
    </row>
    <row r="372" spans="1:4">
      <c r="A372">
        <v>2005</v>
      </c>
      <c r="B372">
        <v>11</v>
      </c>
      <c r="C372">
        <v>1</v>
      </c>
      <c r="D372" s="16">
        <f t="shared" si="15"/>
        <v>4.1250000000000002E-2</v>
      </c>
    </row>
    <row r="373" spans="1:4">
      <c r="A373">
        <v>2005</v>
      </c>
      <c r="B373">
        <v>12</v>
      </c>
      <c r="C373">
        <v>1</v>
      </c>
      <c r="D373" s="16">
        <f t="shared" si="15"/>
        <v>4.1250000000000002E-2</v>
      </c>
    </row>
    <row r="374" spans="1:4">
      <c r="A374">
        <v>2006</v>
      </c>
      <c r="B374">
        <v>1</v>
      </c>
      <c r="C374">
        <v>1</v>
      </c>
      <c r="D374" s="16">
        <f t="shared" si="15"/>
        <v>6.7500000000000004E-2</v>
      </c>
    </row>
    <row r="375" spans="1:4">
      <c r="A375">
        <v>2006</v>
      </c>
      <c r="B375">
        <v>2</v>
      </c>
      <c r="C375">
        <v>1</v>
      </c>
      <c r="D375" s="16">
        <f t="shared" si="15"/>
        <v>6.7500000000000004E-2</v>
      </c>
    </row>
    <row r="376" spans="1:4">
      <c r="A376">
        <v>2006</v>
      </c>
      <c r="B376">
        <v>3</v>
      </c>
      <c r="C376">
        <v>1</v>
      </c>
      <c r="D376" s="16">
        <f t="shared" si="15"/>
        <v>6.7500000000000004E-2</v>
      </c>
    </row>
    <row r="377" spans="1:4">
      <c r="A377">
        <v>2006</v>
      </c>
      <c r="B377">
        <v>4</v>
      </c>
      <c r="C377">
        <v>1</v>
      </c>
      <c r="D377" s="16">
        <f t="shared" si="15"/>
        <v>7.6724999999999988E-2</v>
      </c>
    </row>
    <row r="378" spans="1:4">
      <c r="A378">
        <v>2006</v>
      </c>
      <c r="B378">
        <v>5</v>
      </c>
      <c r="C378">
        <v>1</v>
      </c>
      <c r="D378" s="16">
        <f t="shared" si="15"/>
        <v>7.6724999999999988E-2</v>
      </c>
    </row>
    <row r="379" spans="1:4">
      <c r="A379">
        <v>2006</v>
      </c>
      <c r="B379">
        <v>6</v>
      </c>
      <c r="C379">
        <v>1</v>
      </c>
      <c r="D379" s="16">
        <f t="shared" si="15"/>
        <v>7.6724999999999988E-2</v>
      </c>
    </row>
    <row r="380" spans="1:4">
      <c r="A380">
        <v>2006</v>
      </c>
      <c r="B380">
        <v>7</v>
      </c>
      <c r="C380">
        <v>1</v>
      </c>
      <c r="D380" s="16">
        <f t="shared" si="15"/>
        <v>7.6724999999999988E-2</v>
      </c>
    </row>
    <row r="381" spans="1:4">
      <c r="A381">
        <v>2006</v>
      </c>
      <c r="B381">
        <v>8</v>
      </c>
      <c r="C381">
        <v>1</v>
      </c>
      <c r="D381" s="16">
        <f t="shared" si="15"/>
        <v>7.6724999999999988E-2</v>
      </c>
    </row>
    <row r="382" spans="1:4">
      <c r="A382">
        <v>2006</v>
      </c>
      <c r="B382">
        <v>9</v>
      </c>
      <c r="C382">
        <v>1</v>
      </c>
      <c r="D382" s="16">
        <f t="shared" si="15"/>
        <v>9.2812499999999992E-2</v>
      </c>
    </row>
    <row r="383" spans="1:4">
      <c r="A383">
        <v>2006</v>
      </c>
      <c r="B383">
        <v>10</v>
      </c>
      <c r="C383">
        <v>1</v>
      </c>
      <c r="D383" s="16">
        <f t="shared" si="15"/>
        <v>9.2812499999999992E-2</v>
      </c>
    </row>
    <row r="384" spans="1:4">
      <c r="A384">
        <v>2006</v>
      </c>
      <c r="B384">
        <v>11</v>
      </c>
      <c r="C384">
        <v>1</v>
      </c>
      <c r="D384" s="16">
        <f t="shared" si="15"/>
        <v>9.2812499999999992E-2</v>
      </c>
    </row>
    <row r="385" spans="1:4">
      <c r="A385">
        <v>2006</v>
      </c>
      <c r="B385">
        <v>12</v>
      </c>
      <c r="C385">
        <v>1</v>
      </c>
      <c r="D385" s="16">
        <f t="shared" si="15"/>
        <v>9.2812499999999992E-2</v>
      </c>
    </row>
    <row r="386" spans="1:4">
      <c r="A386">
        <v>2007</v>
      </c>
      <c r="B386">
        <v>1</v>
      </c>
      <c r="C386">
        <v>1</v>
      </c>
      <c r="D386" s="16">
        <f t="shared" si="15"/>
        <v>9.7500000000000017E-2</v>
      </c>
    </row>
    <row r="387" spans="1:4">
      <c r="A387">
        <v>2007</v>
      </c>
      <c r="B387">
        <v>2</v>
      </c>
      <c r="C387">
        <v>1</v>
      </c>
      <c r="D387" s="16">
        <f t="shared" ref="D387:D450" si="16">INDEX($G$2:$J$29,MATCH(A387,$F$2:$F$29,0),MATCH(VLOOKUP(B387&amp;"-"&amp;C387,$N$19:$O$42,2,0),$G$1:$J$1,0))</f>
        <v>9.7500000000000017E-2</v>
      </c>
    </row>
    <row r="388" spans="1:4">
      <c r="A388">
        <v>2007</v>
      </c>
      <c r="B388">
        <v>3</v>
      </c>
      <c r="C388">
        <v>1</v>
      </c>
      <c r="D388" s="16">
        <f t="shared" si="16"/>
        <v>9.7500000000000017E-2</v>
      </c>
    </row>
    <row r="389" spans="1:4">
      <c r="A389">
        <v>2007</v>
      </c>
      <c r="B389">
        <v>4</v>
      </c>
      <c r="C389">
        <v>1</v>
      </c>
      <c r="D389" s="16">
        <f t="shared" si="16"/>
        <v>0.11082500000000001</v>
      </c>
    </row>
    <row r="390" spans="1:4">
      <c r="A390">
        <v>2007</v>
      </c>
      <c r="B390">
        <v>5</v>
      </c>
      <c r="C390">
        <v>1</v>
      </c>
      <c r="D390" s="16">
        <f t="shared" si="16"/>
        <v>0.11082500000000001</v>
      </c>
    </row>
    <row r="391" spans="1:4">
      <c r="A391">
        <v>2007</v>
      </c>
      <c r="B391">
        <v>6</v>
      </c>
      <c r="C391">
        <v>1</v>
      </c>
      <c r="D391" s="16">
        <f t="shared" si="16"/>
        <v>0.11082500000000001</v>
      </c>
    </row>
    <row r="392" spans="1:4">
      <c r="A392">
        <v>2007</v>
      </c>
      <c r="B392">
        <v>7</v>
      </c>
      <c r="C392">
        <v>1</v>
      </c>
      <c r="D392" s="16">
        <f t="shared" si="16"/>
        <v>0.11082500000000001</v>
      </c>
    </row>
    <row r="393" spans="1:4">
      <c r="A393">
        <v>2007</v>
      </c>
      <c r="B393">
        <v>8</v>
      </c>
      <c r="C393">
        <v>1</v>
      </c>
      <c r="D393" s="16">
        <f t="shared" si="16"/>
        <v>0.11082500000000001</v>
      </c>
    </row>
    <row r="394" spans="1:4">
      <c r="A394">
        <v>2007</v>
      </c>
      <c r="B394">
        <v>9</v>
      </c>
      <c r="C394">
        <v>1</v>
      </c>
      <c r="D394" s="16">
        <f t="shared" si="16"/>
        <v>0.1340625</v>
      </c>
    </row>
    <row r="395" spans="1:4">
      <c r="A395">
        <v>2007</v>
      </c>
      <c r="B395">
        <v>10</v>
      </c>
      <c r="C395">
        <v>1</v>
      </c>
      <c r="D395" s="16">
        <f t="shared" si="16"/>
        <v>0.1340625</v>
      </c>
    </row>
    <row r="396" spans="1:4">
      <c r="A396">
        <v>2007</v>
      </c>
      <c r="B396">
        <v>11</v>
      </c>
      <c r="C396">
        <v>1</v>
      </c>
      <c r="D396" s="16">
        <f t="shared" si="16"/>
        <v>0.1340625</v>
      </c>
    </row>
    <row r="397" spans="1:4">
      <c r="A397">
        <v>2007</v>
      </c>
      <c r="B397">
        <v>12</v>
      </c>
      <c r="C397">
        <v>1</v>
      </c>
      <c r="D397" s="16">
        <f t="shared" si="16"/>
        <v>0.1340625</v>
      </c>
    </row>
    <row r="398" spans="1:4">
      <c r="A398">
        <v>2008</v>
      </c>
      <c r="B398">
        <v>1</v>
      </c>
      <c r="C398">
        <v>1</v>
      </c>
      <c r="D398" s="16">
        <f t="shared" si="16"/>
        <v>0.13500000000000001</v>
      </c>
    </row>
    <row r="399" spans="1:4">
      <c r="A399">
        <v>2008</v>
      </c>
      <c r="B399">
        <v>2</v>
      </c>
      <c r="C399">
        <v>1</v>
      </c>
      <c r="D399" s="16">
        <f t="shared" si="16"/>
        <v>0.13500000000000001</v>
      </c>
    </row>
    <row r="400" spans="1:4">
      <c r="A400">
        <v>2008</v>
      </c>
      <c r="B400">
        <v>3</v>
      </c>
      <c r="C400">
        <v>1</v>
      </c>
      <c r="D400" s="16">
        <f t="shared" si="16"/>
        <v>0.13500000000000001</v>
      </c>
    </row>
    <row r="401" spans="1:4">
      <c r="A401">
        <v>2008</v>
      </c>
      <c r="B401">
        <v>4</v>
      </c>
      <c r="C401">
        <v>1</v>
      </c>
      <c r="D401" s="16">
        <f t="shared" si="16"/>
        <v>0.15344999999999998</v>
      </c>
    </row>
    <row r="402" spans="1:4">
      <c r="A402">
        <v>2008</v>
      </c>
      <c r="B402">
        <v>5</v>
      </c>
      <c r="C402">
        <v>1</v>
      </c>
      <c r="D402" s="16">
        <f t="shared" si="16"/>
        <v>0.15344999999999998</v>
      </c>
    </row>
    <row r="403" spans="1:4">
      <c r="A403">
        <v>2008</v>
      </c>
      <c r="B403">
        <v>6</v>
      </c>
      <c r="C403">
        <v>1</v>
      </c>
      <c r="D403" s="16">
        <f t="shared" si="16"/>
        <v>0.15344999999999998</v>
      </c>
    </row>
    <row r="404" spans="1:4">
      <c r="A404">
        <v>2008</v>
      </c>
      <c r="B404">
        <v>7</v>
      </c>
      <c r="C404">
        <v>1</v>
      </c>
      <c r="D404" s="16">
        <f t="shared" si="16"/>
        <v>0.15344999999999998</v>
      </c>
    </row>
    <row r="405" spans="1:4">
      <c r="A405">
        <v>2008</v>
      </c>
      <c r="B405">
        <v>8</v>
      </c>
      <c r="C405">
        <v>1</v>
      </c>
      <c r="D405" s="16">
        <f t="shared" si="16"/>
        <v>0.15344999999999998</v>
      </c>
    </row>
    <row r="406" spans="1:4">
      <c r="A406">
        <v>2008</v>
      </c>
      <c r="B406">
        <v>9</v>
      </c>
      <c r="C406">
        <v>1</v>
      </c>
      <c r="D406" s="16">
        <f t="shared" si="16"/>
        <v>0.18562499999999998</v>
      </c>
    </row>
    <row r="407" spans="1:4">
      <c r="A407">
        <v>2008</v>
      </c>
      <c r="B407">
        <v>10</v>
      </c>
      <c r="C407">
        <v>1</v>
      </c>
      <c r="D407" s="16">
        <f t="shared" si="16"/>
        <v>0.18562499999999998</v>
      </c>
    </row>
    <row r="408" spans="1:4">
      <c r="A408">
        <v>2008</v>
      </c>
      <c r="B408">
        <v>11</v>
      </c>
      <c r="C408">
        <v>1</v>
      </c>
      <c r="D408" s="16">
        <f t="shared" si="16"/>
        <v>0.18562499999999998</v>
      </c>
    </row>
    <row r="409" spans="1:4">
      <c r="A409">
        <v>2008</v>
      </c>
      <c r="B409">
        <v>12</v>
      </c>
      <c r="C409">
        <v>1</v>
      </c>
      <c r="D409" s="16">
        <f t="shared" si="16"/>
        <v>0.18562499999999998</v>
      </c>
    </row>
    <row r="410" spans="1:4">
      <c r="A410">
        <v>2009</v>
      </c>
      <c r="B410">
        <v>1</v>
      </c>
      <c r="C410">
        <v>1</v>
      </c>
      <c r="D410" s="16">
        <f t="shared" si="16"/>
        <v>0.18</v>
      </c>
    </row>
    <row r="411" spans="1:4">
      <c r="A411">
        <v>2009</v>
      </c>
      <c r="B411">
        <v>2</v>
      </c>
      <c r="C411">
        <v>1</v>
      </c>
      <c r="D411" s="16">
        <f t="shared" si="16"/>
        <v>0.18</v>
      </c>
    </row>
    <row r="412" spans="1:4">
      <c r="A412">
        <v>2009</v>
      </c>
      <c r="B412">
        <v>3</v>
      </c>
      <c r="C412">
        <v>1</v>
      </c>
      <c r="D412" s="16">
        <f t="shared" si="16"/>
        <v>0.18</v>
      </c>
    </row>
    <row r="413" spans="1:4">
      <c r="A413">
        <v>2009</v>
      </c>
      <c r="B413">
        <v>4</v>
      </c>
      <c r="C413">
        <v>1</v>
      </c>
      <c r="D413" s="16">
        <f t="shared" si="16"/>
        <v>0.2046</v>
      </c>
    </row>
    <row r="414" spans="1:4">
      <c r="A414">
        <v>2009</v>
      </c>
      <c r="B414">
        <v>5</v>
      </c>
      <c r="C414">
        <v>1</v>
      </c>
      <c r="D414" s="16">
        <f t="shared" si="16"/>
        <v>0.2046</v>
      </c>
    </row>
    <row r="415" spans="1:4">
      <c r="A415">
        <v>2009</v>
      </c>
      <c r="B415">
        <v>6</v>
      </c>
      <c r="C415">
        <v>1</v>
      </c>
      <c r="D415" s="16">
        <f t="shared" si="16"/>
        <v>0.2046</v>
      </c>
    </row>
    <row r="416" spans="1:4">
      <c r="A416">
        <v>2009</v>
      </c>
      <c r="B416">
        <v>7</v>
      </c>
      <c r="C416">
        <v>1</v>
      </c>
      <c r="D416" s="16">
        <f t="shared" si="16"/>
        <v>0.2046</v>
      </c>
    </row>
    <row r="417" spans="1:4">
      <c r="A417">
        <v>2009</v>
      </c>
      <c r="B417">
        <v>8</v>
      </c>
      <c r="C417">
        <v>1</v>
      </c>
      <c r="D417" s="16">
        <f t="shared" si="16"/>
        <v>0.2046</v>
      </c>
    </row>
    <row r="418" spans="1:4">
      <c r="A418">
        <v>2009</v>
      </c>
      <c r="B418">
        <v>9</v>
      </c>
      <c r="C418">
        <v>1</v>
      </c>
      <c r="D418" s="16">
        <f t="shared" si="16"/>
        <v>0.2475</v>
      </c>
    </row>
    <row r="419" spans="1:4">
      <c r="A419">
        <v>2009</v>
      </c>
      <c r="B419">
        <v>10</v>
      </c>
      <c r="C419">
        <v>1</v>
      </c>
      <c r="D419" s="16">
        <f t="shared" si="16"/>
        <v>0.2475</v>
      </c>
    </row>
    <row r="420" spans="1:4">
      <c r="A420">
        <v>2009</v>
      </c>
      <c r="B420">
        <v>11</v>
      </c>
      <c r="C420">
        <v>1</v>
      </c>
      <c r="D420" s="16">
        <f t="shared" si="16"/>
        <v>0.2475</v>
      </c>
    </row>
    <row r="421" spans="1:4">
      <c r="A421">
        <v>2009</v>
      </c>
      <c r="B421">
        <v>12</v>
      </c>
      <c r="C421">
        <v>1</v>
      </c>
      <c r="D421" s="16">
        <f t="shared" si="16"/>
        <v>0.2475</v>
      </c>
    </row>
    <row r="422" spans="1:4">
      <c r="A422">
        <v>2010</v>
      </c>
      <c r="B422">
        <v>1</v>
      </c>
      <c r="C422">
        <v>1</v>
      </c>
      <c r="D422" s="16">
        <f t="shared" si="16"/>
        <v>0.24</v>
      </c>
    </row>
    <row r="423" spans="1:4">
      <c r="A423">
        <v>2010</v>
      </c>
      <c r="B423">
        <v>2</v>
      </c>
      <c r="C423">
        <v>1</v>
      </c>
      <c r="D423" s="16">
        <f t="shared" si="16"/>
        <v>0.24</v>
      </c>
    </row>
    <row r="424" spans="1:4">
      <c r="A424">
        <v>2010</v>
      </c>
      <c r="B424">
        <v>3</v>
      </c>
      <c r="C424">
        <v>1</v>
      </c>
      <c r="D424" s="16">
        <f t="shared" si="16"/>
        <v>0.24</v>
      </c>
    </row>
    <row r="425" spans="1:4">
      <c r="A425">
        <v>2010</v>
      </c>
      <c r="B425">
        <v>4</v>
      </c>
      <c r="C425">
        <v>1</v>
      </c>
      <c r="D425" s="16">
        <f t="shared" si="16"/>
        <v>0.27279999999999999</v>
      </c>
    </row>
    <row r="426" spans="1:4">
      <c r="A426">
        <v>2010</v>
      </c>
      <c r="B426">
        <v>5</v>
      </c>
      <c r="C426">
        <v>1</v>
      </c>
      <c r="D426" s="16">
        <f t="shared" si="16"/>
        <v>0.27279999999999999</v>
      </c>
    </row>
    <row r="427" spans="1:4">
      <c r="A427">
        <v>2010</v>
      </c>
      <c r="B427">
        <v>6</v>
      </c>
      <c r="C427">
        <v>1</v>
      </c>
      <c r="D427" s="16">
        <f t="shared" si="16"/>
        <v>0.27279999999999999</v>
      </c>
    </row>
    <row r="428" spans="1:4">
      <c r="A428">
        <v>2010</v>
      </c>
      <c r="B428">
        <v>7</v>
      </c>
      <c r="C428">
        <v>1</v>
      </c>
      <c r="D428" s="16">
        <f t="shared" si="16"/>
        <v>0.27279999999999999</v>
      </c>
    </row>
    <row r="429" spans="1:4">
      <c r="A429">
        <v>2010</v>
      </c>
      <c r="B429">
        <v>8</v>
      </c>
      <c r="C429">
        <v>1</v>
      </c>
      <c r="D429" s="16">
        <f t="shared" si="16"/>
        <v>0.27279999999999999</v>
      </c>
    </row>
    <row r="430" spans="1:4">
      <c r="A430">
        <v>2010</v>
      </c>
      <c r="B430">
        <v>9</v>
      </c>
      <c r="C430">
        <v>1</v>
      </c>
      <c r="D430" s="16">
        <f t="shared" si="16"/>
        <v>0.33</v>
      </c>
    </row>
    <row r="431" spans="1:4">
      <c r="A431">
        <v>2010</v>
      </c>
      <c r="B431">
        <v>10</v>
      </c>
      <c r="C431">
        <v>1</v>
      </c>
      <c r="D431" s="16">
        <f t="shared" si="16"/>
        <v>0.33</v>
      </c>
    </row>
    <row r="432" spans="1:4">
      <c r="A432">
        <v>2010</v>
      </c>
      <c r="B432">
        <v>11</v>
      </c>
      <c r="C432">
        <v>1</v>
      </c>
      <c r="D432" s="16">
        <f t="shared" si="16"/>
        <v>0.33</v>
      </c>
    </row>
    <row r="433" spans="1:4">
      <c r="A433">
        <v>2010</v>
      </c>
      <c r="B433">
        <v>12</v>
      </c>
      <c r="C433">
        <v>1</v>
      </c>
      <c r="D433" s="16">
        <f t="shared" si="16"/>
        <v>0.33</v>
      </c>
    </row>
    <row r="434" spans="1:4">
      <c r="A434">
        <v>2011</v>
      </c>
      <c r="B434">
        <v>1</v>
      </c>
      <c r="C434">
        <v>1</v>
      </c>
      <c r="D434" s="16">
        <f t="shared" si="16"/>
        <v>0.35</v>
      </c>
    </row>
    <row r="435" spans="1:4">
      <c r="A435">
        <v>2011</v>
      </c>
      <c r="B435">
        <v>2</v>
      </c>
      <c r="C435">
        <v>1</v>
      </c>
      <c r="D435" s="16">
        <f t="shared" si="16"/>
        <v>0.35</v>
      </c>
    </row>
    <row r="436" spans="1:4">
      <c r="A436">
        <v>2011</v>
      </c>
      <c r="B436">
        <v>3</v>
      </c>
      <c r="C436">
        <v>1</v>
      </c>
      <c r="D436" s="16">
        <f t="shared" si="16"/>
        <v>0.35</v>
      </c>
    </row>
    <row r="437" spans="1:4">
      <c r="A437">
        <v>2011</v>
      </c>
      <c r="B437">
        <v>4</v>
      </c>
      <c r="C437">
        <v>1</v>
      </c>
      <c r="D437" s="16">
        <f t="shared" si="16"/>
        <v>0.32240000000000002</v>
      </c>
    </row>
    <row r="438" spans="1:4">
      <c r="A438">
        <v>2011</v>
      </c>
      <c r="B438">
        <v>5</v>
      </c>
      <c r="C438">
        <v>1</v>
      </c>
      <c r="D438" s="16">
        <f t="shared" si="16"/>
        <v>0.32240000000000002</v>
      </c>
    </row>
    <row r="439" spans="1:4">
      <c r="A439">
        <v>2011</v>
      </c>
      <c r="B439">
        <v>6</v>
      </c>
      <c r="C439">
        <v>1</v>
      </c>
      <c r="D439" s="16">
        <f t="shared" si="16"/>
        <v>0.32240000000000002</v>
      </c>
    </row>
    <row r="440" spans="1:4">
      <c r="A440">
        <v>2011</v>
      </c>
      <c r="B440">
        <v>7</v>
      </c>
      <c r="C440">
        <v>1</v>
      </c>
      <c r="D440" s="16">
        <f t="shared" si="16"/>
        <v>0.32240000000000002</v>
      </c>
    </row>
    <row r="441" spans="1:4">
      <c r="A441">
        <v>2011</v>
      </c>
      <c r="B441">
        <v>8</v>
      </c>
      <c r="C441">
        <v>1</v>
      </c>
      <c r="D441" s="16">
        <f t="shared" si="16"/>
        <v>0.32240000000000002</v>
      </c>
    </row>
    <row r="442" spans="1:4">
      <c r="A442">
        <v>2011</v>
      </c>
      <c r="B442">
        <v>9</v>
      </c>
      <c r="C442">
        <v>1</v>
      </c>
      <c r="D442" s="16">
        <f t="shared" si="16"/>
        <v>0.39</v>
      </c>
    </row>
    <row r="443" spans="1:4">
      <c r="A443">
        <v>2011</v>
      </c>
      <c r="B443">
        <v>10</v>
      </c>
      <c r="C443">
        <v>1</v>
      </c>
      <c r="D443" s="16">
        <f t="shared" si="16"/>
        <v>0.39</v>
      </c>
    </row>
    <row r="444" spans="1:4">
      <c r="A444">
        <v>2011</v>
      </c>
      <c r="B444">
        <v>11</v>
      </c>
      <c r="C444">
        <v>1</v>
      </c>
      <c r="D444" s="16">
        <f t="shared" si="16"/>
        <v>0.39</v>
      </c>
    </row>
    <row r="445" spans="1:4">
      <c r="A445">
        <v>2011</v>
      </c>
      <c r="B445">
        <v>12</v>
      </c>
      <c r="C445">
        <v>1</v>
      </c>
      <c r="D445" s="16">
        <f t="shared" si="16"/>
        <v>0.39</v>
      </c>
    </row>
    <row r="446" spans="1:4">
      <c r="A446">
        <v>2012</v>
      </c>
      <c r="B446">
        <v>1</v>
      </c>
      <c r="C446">
        <v>1</v>
      </c>
      <c r="D446" s="16">
        <f t="shared" si="16"/>
        <v>0.42</v>
      </c>
    </row>
    <row r="447" spans="1:4">
      <c r="A447">
        <v>2012</v>
      </c>
      <c r="B447">
        <v>2</v>
      </c>
      <c r="C447">
        <v>1</v>
      </c>
      <c r="D447" s="16">
        <f t="shared" si="16"/>
        <v>0.42</v>
      </c>
    </row>
    <row r="448" spans="1:4">
      <c r="A448">
        <v>2012</v>
      </c>
      <c r="B448">
        <v>3</v>
      </c>
      <c r="C448">
        <v>1</v>
      </c>
      <c r="D448" s="16">
        <f t="shared" si="16"/>
        <v>0.42</v>
      </c>
    </row>
    <row r="449" spans="1:4">
      <c r="A449">
        <v>2012</v>
      </c>
      <c r="B449">
        <v>4</v>
      </c>
      <c r="C449">
        <v>1</v>
      </c>
      <c r="D449" s="16">
        <f t="shared" si="16"/>
        <v>0.35546666666666665</v>
      </c>
    </row>
    <row r="450" spans="1:4">
      <c r="A450">
        <v>2012</v>
      </c>
      <c r="B450">
        <v>5</v>
      </c>
      <c r="C450">
        <v>1</v>
      </c>
      <c r="D450" s="16">
        <f t="shared" si="16"/>
        <v>0.35546666666666665</v>
      </c>
    </row>
    <row r="451" spans="1:4">
      <c r="A451">
        <v>2012</v>
      </c>
      <c r="B451">
        <v>6</v>
      </c>
      <c r="C451">
        <v>1</v>
      </c>
      <c r="D451" s="16">
        <f t="shared" ref="D451:D514" si="17">INDEX($G$2:$J$29,MATCH(A451,$F$2:$F$29,0),MATCH(VLOOKUP(B451&amp;"-"&amp;C451,$N$19:$O$42,2,0),$G$1:$J$1,0))</f>
        <v>0.35546666666666665</v>
      </c>
    </row>
    <row r="452" spans="1:4">
      <c r="A452">
        <v>2012</v>
      </c>
      <c r="B452">
        <v>7</v>
      </c>
      <c r="C452">
        <v>1</v>
      </c>
      <c r="D452" s="16">
        <f t="shared" si="17"/>
        <v>0.35546666666666665</v>
      </c>
    </row>
    <row r="453" spans="1:4">
      <c r="A453">
        <v>2012</v>
      </c>
      <c r="B453">
        <v>8</v>
      </c>
      <c r="C453">
        <v>1</v>
      </c>
      <c r="D453" s="16">
        <f t="shared" si="17"/>
        <v>0.35546666666666665</v>
      </c>
    </row>
    <row r="454" spans="1:4">
      <c r="A454">
        <v>2012</v>
      </c>
      <c r="B454">
        <v>9</v>
      </c>
      <c r="C454">
        <v>1</v>
      </c>
      <c r="D454" s="16">
        <f t="shared" si="17"/>
        <v>0.43</v>
      </c>
    </row>
    <row r="455" spans="1:4">
      <c r="A455">
        <v>2012</v>
      </c>
      <c r="B455">
        <v>10</v>
      </c>
      <c r="C455">
        <v>1</v>
      </c>
      <c r="D455" s="16">
        <f t="shared" si="17"/>
        <v>0.43</v>
      </c>
    </row>
    <row r="456" spans="1:4">
      <c r="A456">
        <v>2012</v>
      </c>
      <c r="B456">
        <v>11</v>
      </c>
      <c r="C456">
        <v>1</v>
      </c>
      <c r="D456" s="16">
        <f t="shared" si="17"/>
        <v>0.43</v>
      </c>
    </row>
    <row r="457" spans="1:4">
      <c r="A457">
        <v>2012</v>
      </c>
      <c r="B457">
        <v>12</v>
      </c>
      <c r="C457">
        <v>1</v>
      </c>
      <c r="D457" s="16">
        <f t="shared" si="17"/>
        <v>0.43</v>
      </c>
    </row>
    <row r="458" spans="1:4">
      <c r="A458">
        <v>2013</v>
      </c>
      <c r="B458">
        <v>1</v>
      </c>
      <c r="C458">
        <v>1</v>
      </c>
      <c r="D458" s="16">
        <f t="shared" si="17"/>
        <v>0.47</v>
      </c>
    </row>
    <row r="459" spans="1:4">
      <c r="A459">
        <v>2013</v>
      </c>
      <c r="B459">
        <v>2</v>
      </c>
      <c r="C459">
        <v>1</v>
      </c>
      <c r="D459" s="16">
        <f t="shared" si="17"/>
        <v>0.47</v>
      </c>
    </row>
    <row r="460" spans="1:4">
      <c r="A460">
        <v>2013</v>
      </c>
      <c r="B460">
        <v>3</v>
      </c>
      <c r="C460">
        <v>1</v>
      </c>
      <c r="D460" s="16">
        <f t="shared" si="17"/>
        <v>0.47</v>
      </c>
    </row>
    <row r="461" spans="1:4">
      <c r="A461">
        <v>2013</v>
      </c>
      <c r="B461">
        <v>4</v>
      </c>
      <c r="C461">
        <v>1</v>
      </c>
      <c r="D461" s="16">
        <f t="shared" si="17"/>
        <v>0.3802666666666667</v>
      </c>
    </row>
    <row r="462" spans="1:4">
      <c r="A462">
        <v>2013</v>
      </c>
      <c r="B462">
        <v>5</v>
      </c>
      <c r="C462">
        <v>1</v>
      </c>
      <c r="D462" s="16">
        <f t="shared" si="17"/>
        <v>0.3802666666666667</v>
      </c>
    </row>
    <row r="463" spans="1:4">
      <c r="A463">
        <v>2013</v>
      </c>
      <c r="B463">
        <v>6</v>
      </c>
      <c r="C463">
        <v>1</v>
      </c>
      <c r="D463" s="16">
        <f t="shared" si="17"/>
        <v>0.3802666666666667</v>
      </c>
    </row>
    <row r="464" spans="1:4">
      <c r="A464">
        <v>2013</v>
      </c>
      <c r="B464">
        <v>7</v>
      </c>
      <c r="C464">
        <v>1</v>
      </c>
      <c r="D464" s="16">
        <f t="shared" si="17"/>
        <v>0.3802666666666667</v>
      </c>
    </row>
    <row r="465" spans="1:4">
      <c r="A465">
        <v>2013</v>
      </c>
      <c r="B465">
        <v>8</v>
      </c>
      <c r="C465">
        <v>1</v>
      </c>
      <c r="D465" s="16">
        <f t="shared" si="17"/>
        <v>0.3802666666666667</v>
      </c>
    </row>
    <row r="466" spans="1:4">
      <c r="A466">
        <v>2013</v>
      </c>
      <c r="B466">
        <v>9</v>
      </c>
      <c r="C466">
        <v>1</v>
      </c>
      <c r="D466" s="16">
        <f t="shared" si="17"/>
        <v>0.46</v>
      </c>
    </row>
    <row r="467" spans="1:4">
      <c r="A467">
        <v>2013</v>
      </c>
      <c r="B467">
        <v>10</v>
      </c>
      <c r="C467">
        <v>1</v>
      </c>
      <c r="D467" s="16">
        <f t="shared" si="17"/>
        <v>0.46</v>
      </c>
    </row>
    <row r="468" spans="1:4">
      <c r="A468">
        <v>2013</v>
      </c>
      <c r="B468">
        <v>11</v>
      </c>
      <c r="C468">
        <v>1</v>
      </c>
      <c r="D468" s="16">
        <f t="shared" si="17"/>
        <v>0.46</v>
      </c>
    </row>
    <row r="469" spans="1:4">
      <c r="A469">
        <v>2013</v>
      </c>
      <c r="B469">
        <v>12</v>
      </c>
      <c r="C469">
        <v>1</v>
      </c>
      <c r="D469" s="16">
        <f t="shared" si="17"/>
        <v>0.46</v>
      </c>
    </row>
    <row r="470" spans="1:4">
      <c r="A470">
        <v>2014</v>
      </c>
      <c r="B470">
        <v>1</v>
      </c>
      <c r="C470">
        <v>1</v>
      </c>
      <c r="D470" s="16">
        <f t="shared" si="17"/>
        <v>0.53</v>
      </c>
    </row>
    <row r="471" spans="1:4">
      <c r="A471">
        <v>2014</v>
      </c>
      <c r="B471">
        <v>2</v>
      </c>
      <c r="C471">
        <v>1</v>
      </c>
      <c r="D471" s="16">
        <f t="shared" si="17"/>
        <v>0.53</v>
      </c>
    </row>
    <row r="472" spans="1:4">
      <c r="A472">
        <v>2014</v>
      </c>
      <c r="B472">
        <v>3</v>
      </c>
      <c r="C472">
        <v>1</v>
      </c>
      <c r="D472" s="16">
        <f t="shared" si="17"/>
        <v>0.53</v>
      </c>
    </row>
    <row r="473" spans="1:4">
      <c r="A473">
        <v>2014</v>
      </c>
      <c r="B473">
        <v>4</v>
      </c>
      <c r="C473">
        <v>1</v>
      </c>
      <c r="D473" s="16">
        <f t="shared" si="17"/>
        <v>0.42986666666666667</v>
      </c>
    </row>
    <row r="474" spans="1:4">
      <c r="A474">
        <v>2014</v>
      </c>
      <c r="B474">
        <v>5</v>
      </c>
      <c r="C474">
        <v>1</v>
      </c>
      <c r="D474" s="16">
        <f t="shared" si="17"/>
        <v>0.42986666666666667</v>
      </c>
    </row>
    <row r="475" spans="1:4">
      <c r="A475">
        <v>2014</v>
      </c>
      <c r="B475">
        <v>6</v>
      </c>
      <c r="C475">
        <v>1</v>
      </c>
      <c r="D475" s="16">
        <f t="shared" si="17"/>
        <v>0.42986666666666667</v>
      </c>
    </row>
    <row r="476" spans="1:4">
      <c r="A476">
        <v>2014</v>
      </c>
      <c r="B476">
        <v>7</v>
      </c>
      <c r="C476">
        <v>1</v>
      </c>
      <c r="D476" s="16">
        <f t="shared" si="17"/>
        <v>0.42986666666666667</v>
      </c>
    </row>
    <row r="477" spans="1:4">
      <c r="A477">
        <v>2014</v>
      </c>
      <c r="B477">
        <v>8</v>
      </c>
      <c r="C477">
        <v>1</v>
      </c>
      <c r="D477" s="16">
        <f t="shared" si="17"/>
        <v>0.42986666666666667</v>
      </c>
    </row>
    <row r="478" spans="1:4">
      <c r="A478">
        <v>2014</v>
      </c>
      <c r="B478">
        <v>9</v>
      </c>
      <c r="C478">
        <v>1</v>
      </c>
      <c r="D478" s="16">
        <f t="shared" si="17"/>
        <v>0.52</v>
      </c>
    </row>
    <row r="479" spans="1:4">
      <c r="A479">
        <v>2014</v>
      </c>
      <c r="B479">
        <v>10</v>
      </c>
      <c r="C479">
        <v>1</v>
      </c>
      <c r="D479" s="16">
        <f t="shared" si="17"/>
        <v>0.52</v>
      </c>
    </row>
    <row r="480" spans="1:4">
      <c r="A480">
        <v>2014</v>
      </c>
      <c r="B480">
        <v>11</v>
      </c>
      <c r="C480">
        <v>1</v>
      </c>
      <c r="D480" s="16">
        <f t="shared" si="17"/>
        <v>0.52</v>
      </c>
    </row>
    <row r="481" spans="1:4">
      <c r="A481">
        <v>2014</v>
      </c>
      <c r="B481">
        <v>12</v>
      </c>
      <c r="C481">
        <v>1</v>
      </c>
      <c r="D481" s="16">
        <f t="shared" si="17"/>
        <v>0.52</v>
      </c>
    </row>
    <row r="482" spans="1:4">
      <c r="A482">
        <v>2015</v>
      </c>
      <c r="B482">
        <v>1</v>
      </c>
      <c r="C482">
        <v>1</v>
      </c>
      <c r="D482" s="16">
        <f t="shared" si="17"/>
        <v>0.62</v>
      </c>
    </row>
    <row r="483" spans="1:4">
      <c r="A483">
        <v>2015</v>
      </c>
      <c r="B483">
        <v>2</v>
      </c>
      <c r="C483">
        <v>1</v>
      </c>
      <c r="D483" s="16">
        <f t="shared" si="17"/>
        <v>0.62</v>
      </c>
    </row>
    <row r="484" spans="1:4">
      <c r="A484">
        <v>2015</v>
      </c>
      <c r="B484">
        <v>3</v>
      </c>
      <c r="C484">
        <v>1</v>
      </c>
      <c r="D484" s="16">
        <f t="shared" si="17"/>
        <v>0.62</v>
      </c>
    </row>
    <row r="485" spans="1:4">
      <c r="A485">
        <v>2015</v>
      </c>
      <c r="B485">
        <v>4</v>
      </c>
      <c r="C485">
        <v>1</v>
      </c>
      <c r="D485" s="16">
        <f t="shared" si="17"/>
        <v>0.50426666666666664</v>
      </c>
    </row>
    <row r="486" spans="1:4">
      <c r="A486">
        <v>2015</v>
      </c>
      <c r="B486">
        <v>5</v>
      </c>
      <c r="C486">
        <v>1</v>
      </c>
      <c r="D486" s="16">
        <f t="shared" si="17"/>
        <v>0.50426666666666664</v>
      </c>
    </row>
    <row r="487" spans="1:4">
      <c r="A487">
        <v>2015</v>
      </c>
      <c r="B487">
        <v>6</v>
      </c>
      <c r="C487">
        <v>1</v>
      </c>
      <c r="D487" s="16">
        <f t="shared" si="17"/>
        <v>0.50426666666666664</v>
      </c>
    </row>
    <row r="488" spans="1:4">
      <c r="A488">
        <v>2015</v>
      </c>
      <c r="B488">
        <v>7</v>
      </c>
      <c r="C488">
        <v>1</v>
      </c>
      <c r="D488" s="16">
        <f t="shared" si="17"/>
        <v>0.50426666666666664</v>
      </c>
    </row>
    <row r="489" spans="1:4">
      <c r="A489">
        <v>2015</v>
      </c>
      <c r="B489">
        <v>8</v>
      </c>
      <c r="C489">
        <v>1</v>
      </c>
      <c r="D489" s="16">
        <f t="shared" si="17"/>
        <v>0.50426666666666664</v>
      </c>
    </row>
    <row r="490" spans="1:4">
      <c r="A490">
        <v>2015</v>
      </c>
      <c r="B490">
        <v>9</v>
      </c>
      <c r="C490">
        <v>1</v>
      </c>
      <c r="D490" s="16">
        <f t="shared" si="17"/>
        <v>0.61</v>
      </c>
    </row>
    <row r="491" spans="1:4">
      <c r="A491">
        <v>2015</v>
      </c>
      <c r="B491">
        <v>10</v>
      </c>
      <c r="C491">
        <v>1</v>
      </c>
      <c r="D491" s="16">
        <f t="shared" si="17"/>
        <v>0.61</v>
      </c>
    </row>
    <row r="492" spans="1:4">
      <c r="A492">
        <v>2015</v>
      </c>
      <c r="B492">
        <v>11</v>
      </c>
      <c r="C492">
        <v>1</v>
      </c>
      <c r="D492" s="16">
        <f t="shared" si="17"/>
        <v>0.61</v>
      </c>
    </row>
    <row r="493" spans="1:4">
      <c r="A493">
        <v>2015</v>
      </c>
      <c r="B493">
        <v>12</v>
      </c>
      <c r="C493">
        <v>1</v>
      </c>
      <c r="D493" s="16">
        <f t="shared" si="17"/>
        <v>0.61</v>
      </c>
    </row>
    <row r="494" spans="1:4">
      <c r="A494">
        <v>2016</v>
      </c>
      <c r="B494">
        <v>1</v>
      </c>
      <c r="C494">
        <v>1</v>
      </c>
      <c r="D494" s="16">
        <f t="shared" si="17"/>
        <v>0.72</v>
      </c>
    </row>
    <row r="495" spans="1:4">
      <c r="A495">
        <v>2016</v>
      </c>
      <c r="B495">
        <v>2</v>
      </c>
      <c r="C495">
        <v>1</v>
      </c>
      <c r="D495" s="16">
        <f t="shared" si="17"/>
        <v>0.72</v>
      </c>
    </row>
    <row r="496" spans="1:4">
      <c r="A496">
        <v>2016</v>
      </c>
      <c r="B496">
        <v>3</v>
      </c>
      <c r="C496">
        <v>1</v>
      </c>
      <c r="D496" s="16">
        <f t="shared" si="17"/>
        <v>0.72</v>
      </c>
    </row>
    <row r="497" spans="1:4">
      <c r="A497">
        <v>2016</v>
      </c>
      <c r="B497">
        <v>4</v>
      </c>
      <c r="C497">
        <v>1</v>
      </c>
      <c r="D497" s="16">
        <f t="shared" si="17"/>
        <v>0.57039999999999991</v>
      </c>
    </row>
    <row r="498" spans="1:4">
      <c r="A498">
        <v>2016</v>
      </c>
      <c r="B498">
        <v>5</v>
      </c>
      <c r="C498">
        <v>1</v>
      </c>
      <c r="D498" s="16">
        <f t="shared" si="17"/>
        <v>0.57039999999999991</v>
      </c>
    </row>
    <row r="499" spans="1:4">
      <c r="A499">
        <v>2016</v>
      </c>
      <c r="B499">
        <v>6</v>
      </c>
      <c r="C499">
        <v>1</v>
      </c>
      <c r="D499" s="16">
        <f t="shared" si="17"/>
        <v>0.57039999999999991</v>
      </c>
    </row>
    <row r="500" spans="1:4">
      <c r="A500">
        <v>2016</v>
      </c>
      <c r="B500">
        <v>7</v>
      </c>
      <c r="C500">
        <v>1</v>
      </c>
      <c r="D500" s="16">
        <f t="shared" si="17"/>
        <v>0.57039999999999991</v>
      </c>
    </row>
    <row r="501" spans="1:4">
      <c r="A501">
        <v>2016</v>
      </c>
      <c r="B501">
        <v>8</v>
      </c>
      <c r="C501">
        <v>1</v>
      </c>
      <c r="D501" s="16">
        <f t="shared" si="17"/>
        <v>0.57039999999999991</v>
      </c>
    </row>
    <row r="502" spans="1:4">
      <c r="A502">
        <v>2016</v>
      </c>
      <c r="B502">
        <v>9</v>
      </c>
      <c r="C502">
        <v>1</v>
      </c>
      <c r="D502" s="16">
        <f t="shared" si="17"/>
        <v>0.69</v>
      </c>
    </row>
    <row r="503" spans="1:4">
      <c r="A503">
        <v>2016</v>
      </c>
      <c r="B503">
        <v>10</v>
      </c>
      <c r="C503">
        <v>1</v>
      </c>
      <c r="D503" s="16">
        <f t="shared" si="17"/>
        <v>0.69</v>
      </c>
    </row>
    <row r="504" spans="1:4">
      <c r="A504">
        <v>2016</v>
      </c>
      <c r="B504">
        <v>11</v>
      </c>
      <c r="C504">
        <v>1</v>
      </c>
      <c r="D504" s="16">
        <f t="shared" si="17"/>
        <v>0.69</v>
      </c>
    </row>
    <row r="505" spans="1:4">
      <c r="A505">
        <v>2016</v>
      </c>
      <c r="B505">
        <v>12</v>
      </c>
      <c r="C505">
        <v>1</v>
      </c>
      <c r="D505" s="16">
        <f t="shared" si="17"/>
        <v>0.69</v>
      </c>
    </row>
    <row r="506" spans="1:4">
      <c r="A506">
        <f>A494+1</f>
        <v>2017</v>
      </c>
      <c r="B506">
        <v>1</v>
      </c>
      <c r="C506">
        <v>1</v>
      </c>
      <c r="D506" s="16">
        <f t="shared" si="17"/>
        <v>0.82</v>
      </c>
    </row>
    <row r="507" spans="1:4">
      <c r="A507">
        <f t="shared" ref="A507:A570" si="18">A495+1</f>
        <v>2017</v>
      </c>
      <c r="B507">
        <v>2</v>
      </c>
      <c r="C507">
        <v>1</v>
      </c>
      <c r="D507" s="16">
        <f t="shared" si="17"/>
        <v>0.82</v>
      </c>
    </row>
    <row r="508" spans="1:4">
      <c r="A508">
        <f t="shared" si="18"/>
        <v>2017</v>
      </c>
      <c r="B508">
        <v>3</v>
      </c>
      <c r="C508">
        <v>1</v>
      </c>
      <c r="D508" s="16">
        <f t="shared" si="17"/>
        <v>0.82</v>
      </c>
    </row>
    <row r="509" spans="1:4">
      <c r="A509">
        <f t="shared" si="18"/>
        <v>2017</v>
      </c>
      <c r="B509">
        <v>4</v>
      </c>
      <c r="C509">
        <v>1</v>
      </c>
      <c r="D509" s="16">
        <f t="shared" si="17"/>
        <v>0.62</v>
      </c>
    </row>
    <row r="510" spans="1:4">
      <c r="A510">
        <f t="shared" si="18"/>
        <v>2017</v>
      </c>
      <c r="B510">
        <v>5</v>
      </c>
      <c r="C510">
        <v>1</v>
      </c>
      <c r="D510" s="16">
        <f t="shared" si="17"/>
        <v>0.62</v>
      </c>
    </row>
    <row r="511" spans="1:4">
      <c r="A511">
        <f t="shared" si="18"/>
        <v>2017</v>
      </c>
      <c r="B511">
        <v>6</v>
      </c>
      <c r="C511">
        <v>1</v>
      </c>
      <c r="D511" s="16">
        <f t="shared" si="17"/>
        <v>0.62</v>
      </c>
    </row>
    <row r="512" spans="1:4">
      <c r="A512">
        <f t="shared" si="18"/>
        <v>2017</v>
      </c>
      <c r="B512">
        <v>7</v>
      </c>
      <c r="C512">
        <v>1</v>
      </c>
      <c r="D512" s="16">
        <f t="shared" si="17"/>
        <v>0.62</v>
      </c>
    </row>
    <row r="513" spans="1:4">
      <c r="A513">
        <f t="shared" si="18"/>
        <v>2017</v>
      </c>
      <c r="B513">
        <v>8</v>
      </c>
      <c r="C513">
        <v>1</v>
      </c>
      <c r="D513" s="16">
        <f t="shared" si="17"/>
        <v>0.62</v>
      </c>
    </row>
    <row r="514" spans="1:4">
      <c r="A514">
        <f t="shared" si="18"/>
        <v>2017</v>
      </c>
      <c r="B514">
        <v>9</v>
      </c>
      <c r="C514">
        <v>1</v>
      </c>
      <c r="D514" s="16">
        <f t="shared" si="17"/>
        <v>0.75</v>
      </c>
    </row>
    <row r="515" spans="1:4">
      <c r="A515">
        <f t="shared" si="18"/>
        <v>2017</v>
      </c>
      <c r="B515">
        <v>10</v>
      </c>
      <c r="C515">
        <v>1</v>
      </c>
      <c r="D515" s="16">
        <f t="shared" ref="D515:D578" si="19">INDEX($G$2:$J$29,MATCH(A515,$F$2:$F$29,0),MATCH(VLOOKUP(B515&amp;"-"&amp;C515,$N$19:$O$42,2,0),$G$1:$J$1,0))</f>
        <v>0.75</v>
      </c>
    </row>
    <row r="516" spans="1:4">
      <c r="A516">
        <f t="shared" si="18"/>
        <v>2017</v>
      </c>
      <c r="B516">
        <v>11</v>
      </c>
      <c r="C516">
        <v>1</v>
      </c>
      <c r="D516" s="16">
        <f t="shared" si="19"/>
        <v>0.75</v>
      </c>
    </row>
    <row r="517" spans="1:4">
      <c r="A517">
        <f t="shared" si="18"/>
        <v>2017</v>
      </c>
      <c r="B517">
        <v>12</v>
      </c>
      <c r="C517">
        <v>1</v>
      </c>
      <c r="D517" s="16">
        <f t="shared" si="19"/>
        <v>0.75</v>
      </c>
    </row>
    <row r="518" spans="1:4">
      <c r="A518">
        <f t="shared" si="18"/>
        <v>2018</v>
      </c>
      <c r="B518">
        <v>1</v>
      </c>
      <c r="C518">
        <v>1</v>
      </c>
      <c r="D518" s="16">
        <f t="shared" si="19"/>
        <v>0.8528</v>
      </c>
    </row>
    <row r="519" spans="1:4">
      <c r="A519">
        <f t="shared" si="18"/>
        <v>2018</v>
      </c>
      <c r="B519">
        <v>2</v>
      </c>
      <c r="C519">
        <v>1</v>
      </c>
      <c r="D519" s="16">
        <f t="shared" si="19"/>
        <v>0.8528</v>
      </c>
    </row>
    <row r="520" spans="1:4">
      <c r="A520">
        <f t="shared" si="18"/>
        <v>2018</v>
      </c>
      <c r="B520">
        <v>3</v>
      </c>
      <c r="C520">
        <v>1</v>
      </c>
      <c r="D520" s="16">
        <f t="shared" si="19"/>
        <v>0.8528</v>
      </c>
    </row>
    <row r="521" spans="1:4">
      <c r="A521">
        <f t="shared" si="18"/>
        <v>2018</v>
      </c>
      <c r="B521">
        <v>4</v>
      </c>
      <c r="C521">
        <v>1</v>
      </c>
      <c r="D521" s="16">
        <f t="shared" si="19"/>
        <v>0.64480000000000004</v>
      </c>
    </row>
    <row r="522" spans="1:4">
      <c r="A522">
        <f t="shared" si="18"/>
        <v>2018</v>
      </c>
      <c r="B522">
        <v>5</v>
      </c>
      <c r="C522">
        <v>1</v>
      </c>
      <c r="D522" s="16">
        <f t="shared" si="19"/>
        <v>0.64480000000000004</v>
      </c>
    </row>
    <row r="523" spans="1:4">
      <c r="A523">
        <f t="shared" si="18"/>
        <v>2018</v>
      </c>
      <c r="B523">
        <v>6</v>
      </c>
      <c r="C523">
        <v>1</v>
      </c>
      <c r="D523" s="16">
        <f t="shared" si="19"/>
        <v>0.64480000000000004</v>
      </c>
    </row>
    <row r="524" spans="1:4">
      <c r="A524">
        <f t="shared" si="18"/>
        <v>2018</v>
      </c>
      <c r="B524">
        <v>7</v>
      </c>
      <c r="C524">
        <v>1</v>
      </c>
      <c r="D524" s="16">
        <f t="shared" si="19"/>
        <v>0.64480000000000004</v>
      </c>
    </row>
    <row r="525" spans="1:4">
      <c r="A525">
        <f t="shared" si="18"/>
        <v>2018</v>
      </c>
      <c r="B525">
        <v>8</v>
      </c>
      <c r="C525">
        <v>1</v>
      </c>
      <c r="D525" s="16">
        <f t="shared" si="19"/>
        <v>0.64480000000000004</v>
      </c>
    </row>
    <row r="526" spans="1:4">
      <c r="A526">
        <f t="shared" si="18"/>
        <v>2018</v>
      </c>
      <c r="B526">
        <v>9</v>
      </c>
      <c r="C526">
        <v>1</v>
      </c>
      <c r="D526" s="16">
        <f t="shared" si="19"/>
        <v>0.78</v>
      </c>
    </row>
    <row r="527" spans="1:4">
      <c r="A527">
        <f t="shared" si="18"/>
        <v>2018</v>
      </c>
      <c r="B527">
        <v>10</v>
      </c>
      <c r="C527">
        <v>1</v>
      </c>
      <c r="D527" s="16">
        <f t="shared" si="19"/>
        <v>0.78</v>
      </c>
    </row>
    <row r="528" spans="1:4">
      <c r="A528">
        <f t="shared" si="18"/>
        <v>2018</v>
      </c>
      <c r="B528">
        <v>11</v>
      </c>
      <c r="C528">
        <v>1</v>
      </c>
      <c r="D528" s="16">
        <f t="shared" si="19"/>
        <v>0.78</v>
      </c>
    </row>
    <row r="529" spans="1:4">
      <c r="A529">
        <f t="shared" si="18"/>
        <v>2018</v>
      </c>
      <c r="B529">
        <v>12</v>
      </c>
      <c r="C529">
        <v>1</v>
      </c>
      <c r="D529" s="16">
        <f t="shared" si="19"/>
        <v>0.78</v>
      </c>
    </row>
    <row r="530" spans="1:4">
      <c r="A530">
        <f t="shared" si="18"/>
        <v>2019</v>
      </c>
      <c r="B530">
        <v>1</v>
      </c>
      <c r="C530">
        <v>1</v>
      </c>
      <c r="D530" s="16">
        <f t="shared" si="19"/>
        <v>0.8746666666666667</v>
      </c>
    </row>
    <row r="531" spans="1:4">
      <c r="A531">
        <f t="shared" si="18"/>
        <v>2019</v>
      </c>
      <c r="B531">
        <v>2</v>
      </c>
      <c r="C531">
        <v>1</v>
      </c>
      <c r="D531" s="16">
        <f t="shared" si="19"/>
        <v>0.8746666666666667</v>
      </c>
    </row>
    <row r="532" spans="1:4">
      <c r="A532">
        <f t="shared" si="18"/>
        <v>2019</v>
      </c>
      <c r="B532">
        <v>3</v>
      </c>
      <c r="C532">
        <v>1</v>
      </c>
      <c r="D532" s="16">
        <f t="shared" si="19"/>
        <v>0.8746666666666667</v>
      </c>
    </row>
    <row r="533" spans="1:4">
      <c r="A533">
        <f t="shared" si="18"/>
        <v>2019</v>
      </c>
      <c r="B533">
        <v>4</v>
      </c>
      <c r="C533">
        <v>1</v>
      </c>
      <c r="D533" s="16">
        <f t="shared" si="19"/>
        <v>0.66133333333333333</v>
      </c>
    </row>
    <row r="534" spans="1:4">
      <c r="A534">
        <f t="shared" si="18"/>
        <v>2019</v>
      </c>
      <c r="B534">
        <v>5</v>
      </c>
      <c r="C534">
        <v>1</v>
      </c>
      <c r="D534" s="16">
        <f t="shared" si="19"/>
        <v>0.66133333333333333</v>
      </c>
    </row>
    <row r="535" spans="1:4">
      <c r="A535">
        <f t="shared" si="18"/>
        <v>2019</v>
      </c>
      <c r="B535">
        <v>6</v>
      </c>
      <c r="C535">
        <v>1</v>
      </c>
      <c r="D535" s="16">
        <f t="shared" si="19"/>
        <v>0.66133333333333333</v>
      </c>
    </row>
    <row r="536" spans="1:4">
      <c r="A536">
        <f t="shared" si="18"/>
        <v>2019</v>
      </c>
      <c r="B536">
        <v>7</v>
      </c>
      <c r="C536">
        <v>1</v>
      </c>
      <c r="D536" s="16">
        <f t="shared" si="19"/>
        <v>0.66133333333333333</v>
      </c>
    </row>
    <row r="537" spans="1:4">
      <c r="A537">
        <f t="shared" si="18"/>
        <v>2019</v>
      </c>
      <c r="B537">
        <v>8</v>
      </c>
      <c r="C537">
        <v>1</v>
      </c>
      <c r="D537" s="16">
        <f t="shared" si="19"/>
        <v>0.66133333333333333</v>
      </c>
    </row>
    <row r="538" spans="1:4">
      <c r="A538">
        <f t="shared" si="18"/>
        <v>2019</v>
      </c>
      <c r="B538">
        <v>9</v>
      </c>
      <c r="C538">
        <v>1</v>
      </c>
      <c r="D538" s="16">
        <f t="shared" si="19"/>
        <v>0.8</v>
      </c>
    </row>
    <row r="539" spans="1:4">
      <c r="A539">
        <f t="shared" si="18"/>
        <v>2019</v>
      </c>
      <c r="B539">
        <v>10</v>
      </c>
      <c r="C539">
        <v>1</v>
      </c>
      <c r="D539" s="16">
        <f t="shared" si="19"/>
        <v>0.8</v>
      </c>
    </row>
    <row r="540" spans="1:4">
      <c r="A540">
        <f t="shared" si="18"/>
        <v>2019</v>
      </c>
      <c r="B540">
        <v>11</v>
      </c>
      <c r="C540">
        <v>1</v>
      </c>
      <c r="D540" s="16">
        <f t="shared" si="19"/>
        <v>0.8</v>
      </c>
    </row>
    <row r="541" spans="1:4">
      <c r="A541">
        <f t="shared" si="18"/>
        <v>2019</v>
      </c>
      <c r="B541">
        <v>12</v>
      </c>
      <c r="C541">
        <v>1</v>
      </c>
      <c r="D541" s="16">
        <f t="shared" si="19"/>
        <v>0.8</v>
      </c>
    </row>
    <row r="542" spans="1:4">
      <c r="A542">
        <f t="shared" si="18"/>
        <v>2020</v>
      </c>
      <c r="B542">
        <v>1</v>
      </c>
      <c r="C542">
        <v>1</v>
      </c>
      <c r="D542" s="16">
        <f t="shared" si="19"/>
        <v>0.90746666666666653</v>
      </c>
    </row>
    <row r="543" spans="1:4">
      <c r="A543">
        <f t="shared" si="18"/>
        <v>2020</v>
      </c>
      <c r="B543">
        <v>2</v>
      </c>
      <c r="C543">
        <v>1</v>
      </c>
      <c r="D543" s="16">
        <f t="shared" si="19"/>
        <v>0.90746666666666653</v>
      </c>
    </row>
    <row r="544" spans="1:4">
      <c r="A544">
        <f t="shared" si="18"/>
        <v>2020</v>
      </c>
      <c r="B544">
        <v>3</v>
      </c>
      <c r="C544">
        <v>1</v>
      </c>
      <c r="D544" s="16">
        <f t="shared" si="19"/>
        <v>0.90746666666666653</v>
      </c>
    </row>
    <row r="545" spans="1:4">
      <c r="A545">
        <f t="shared" si="18"/>
        <v>2020</v>
      </c>
      <c r="B545">
        <v>4</v>
      </c>
      <c r="C545">
        <v>1</v>
      </c>
      <c r="D545" s="16">
        <f t="shared" si="19"/>
        <v>0.68613333333333326</v>
      </c>
    </row>
    <row r="546" spans="1:4">
      <c r="A546">
        <f t="shared" si="18"/>
        <v>2020</v>
      </c>
      <c r="B546">
        <v>5</v>
      </c>
      <c r="C546">
        <v>1</v>
      </c>
      <c r="D546" s="16">
        <f t="shared" si="19"/>
        <v>0.68613333333333326</v>
      </c>
    </row>
    <row r="547" spans="1:4">
      <c r="A547">
        <f t="shared" si="18"/>
        <v>2020</v>
      </c>
      <c r="B547">
        <v>6</v>
      </c>
      <c r="C547">
        <v>1</v>
      </c>
      <c r="D547" s="16">
        <f t="shared" si="19"/>
        <v>0.68613333333333326</v>
      </c>
    </row>
    <row r="548" spans="1:4">
      <c r="A548">
        <f t="shared" si="18"/>
        <v>2020</v>
      </c>
      <c r="B548">
        <v>7</v>
      </c>
      <c r="C548">
        <v>1</v>
      </c>
      <c r="D548" s="16">
        <f t="shared" si="19"/>
        <v>0.68613333333333326</v>
      </c>
    </row>
    <row r="549" spans="1:4">
      <c r="A549">
        <f t="shared" si="18"/>
        <v>2020</v>
      </c>
      <c r="B549">
        <v>8</v>
      </c>
      <c r="C549">
        <v>1</v>
      </c>
      <c r="D549" s="16">
        <f t="shared" si="19"/>
        <v>0.68613333333333326</v>
      </c>
    </row>
    <row r="550" spans="1:4">
      <c r="A550">
        <f t="shared" si="18"/>
        <v>2020</v>
      </c>
      <c r="B550">
        <v>9</v>
      </c>
      <c r="C550">
        <v>1</v>
      </c>
      <c r="D550" s="16">
        <f t="shared" si="19"/>
        <v>0.83</v>
      </c>
    </row>
    <row r="551" spans="1:4">
      <c r="A551">
        <f t="shared" si="18"/>
        <v>2020</v>
      </c>
      <c r="B551">
        <v>10</v>
      </c>
      <c r="C551">
        <v>1</v>
      </c>
      <c r="D551" s="16">
        <f t="shared" si="19"/>
        <v>0.83</v>
      </c>
    </row>
    <row r="552" spans="1:4">
      <c r="A552">
        <f t="shared" si="18"/>
        <v>2020</v>
      </c>
      <c r="B552">
        <v>11</v>
      </c>
      <c r="C552">
        <v>1</v>
      </c>
      <c r="D552" s="16">
        <f t="shared" si="19"/>
        <v>0.83</v>
      </c>
    </row>
    <row r="553" spans="1:4">
      <c r="A553">
        <f t="shared" si="18"/>
        <v>2020</v>
      </c>
      <c r="B553">
        <v>12</v>
      </c>
      <c r="C553">
        <v>1</v>
      </c>
      <c r="D553" s="16">
        <f t="shared" si="19"/>
        <v>0.83</v>
      </c>
    </row>
    <row r="554" spans="1:4">
      <c r="A554">
        <f t="shared" si="18"/>
        <v>2021</v>
      </c>
      <c r="B554">
        <v>1</v>
      </c>
      <c r="C554">
        <v>1</v>
      </c>
      <c r="D554" s="16">
        <f t="shared" si="19"/>
        <v>0.92933333333333323</v>
      </c>
    </row>
    <row r="555" spans="1:4">
      <c r="A555">
        <f t="shared" si="18"/>
        <v>2021</v>
      </c>
      <c r="B555">
        <v>2</v>
      </c>
      <c r="C555">
        <v>1</v>
      </c>
      <c r="D555" s="16">
        <f t="shared" si="19"/>
        <v>0.92933333333333323</v>
      </c>
    </row>
    <row r="556" spans="1:4">
      <c r="A556">
        <f t="shared" si="18"/>
        <v>2021</v>
      </c>
      <c r="B556">
        <v>3</v>
      </c>
      <c r="C556">
        <v>1</v>
      </c>
      <c r="D556" s="16">
        <f t="shared" si="19"/>
        <v>0.92933333333333323</v>
      </c>
    </row>
    <row r="557" spans="1:4">
      <c r="A557">
        <f t="shared" si="18"/>
        <v>2021</v>
      </c>
      <c r="B557">
        <v>4</v>
      </c>
      <c r="C557">
        <v>1</v>
      </c>
      <c r="D557" s="16">
        <f t="shared" si="19"/>
        <v>0.70266666666666666</v>
      </c>
    </row>
    <row r="558" spans="1:4">
      <c r="A558">
        <f t="shared" si="18"/>
        <v>2021</v>
      </c>
      <c r="B558">
        <v>5</v>
      </c>
      <c r="C558">
        <v>1</v>
      </c>
      <c r="D558" s="16">
        <f t="shared" si="19"/>
        <v>0.70266666666666666</v>
      </c>
    </row>
    <row r="559" spans="1:4">
      <c r="A559">
        <f t="shared" si="18"/>
        <v>2021</v>
      </c>
      <c r="B559">
        <v>6</v>
      </c>
      <c r="C559">
        <v>1</v>
      </c>
      <c r="D559" s="16">
        <f t="shared" si="19"/>
        <v>0.70266666666666666</v>
      </c>
    </row>
    <row r="560" spans="1:4">
      <c r="A560">
        <f t="shared" si="18"/>
        <v>2021</v>
      </c>
      <c r="B560">
        <v>7</v>
      </c>
      <c r="C560">
        <v>1</v>
      </c>
      <c r="D560" s="16">
        <f t="shared" si="19"/>
        <v>0.70266666666666666</v>
      </c>
    </row>
    <row r="561" spans="1:4">
      <c r="A561">
        <f t="shared" si="18"/>
        <v>2021</v>
      </c>
      <c r="B561">
        <v>8</v>
      </c>
      <c r="C561">
        <v>1</v>
      </c>
      <c r="D561" s="16">
        <f t="shared" si="19"/>
        <v>0.70266666666666666</v>
      </c>
    </row>
    <row r="562" spans="1:4">
      <c r="A562">
        <f t="shared" si="18"/>
        <v>2021</v>
      </c>
      <c r="B562">
        <v>9</v>
      </c>
      <c r="C562">
        <v>1</v>
      </c>
      <c r="D562" s="16">
        <f t="shared" si="19"/>
        <v>0.85</v>
      </c>
    </row>
    <row r="563" spans="1:4">
      <c r="A563">
        <f t="shared" si="18"/>
        <v>2021</v>
      </c>
      <c r="B563">
        <v>10</v>
      </c>
      <c r="C563">
        <v>1</v>
      </c>
      <c r="D563" s="16">
        <f t="shared" si="19"/>
        <v>0.85</v>
      </c>
    </row>
    <row r="564" spans="1:4">
      <c r="A564">
        <f t="shared" si="18"/>
        <v>2021</v>
      </c>
      <c r="B564">
        <v>11</v>
      </c>
      <c r="C564">
        <v>1</v>
      </c>
      <c r="D564" s="16">
        <f t="shared" si="19"/>
        <v>0.85</v>
      </c>
    </row>
    <row r="565" spans="1:4">
      <c r="A565">
        <f t="shared" si="18"/>
        <v>2021</v>
      </c>
      <c r="B565">
        <v>12</v>
      </c>
      <c r="C565">
        <v>1</v>
      </c>
      <c r="D565" s="16">
        <f t="shared" si="19"/>
        <v>0.85</v>
      </c>
    </row>
    <row r="566" spans="1:4">
      <c r="A566">
        <f t="shared" si="18"/>
        <v>2022</v>
      </c>
      <c r="B566">
        <v>1</v>
      </c>
      <c r="C566">
        <v>1</v>
      </c>
      <c r="D566" s="16">
        <f t="shared" si="19"/>
        <v>0.95119999999999993</v>
      </c>
    </row>
    <row r="567" spans="1:4">
      <c r="A567">
        <f t="shared" si="18"/>
        <v>2022</v>
      </c>
      <c r="B567">
        <v>2</v>
      </c>
      <c r="C567">
        <v>1</v>
      </c>
      <c r="D567" s="16">
        <f t="shared" si="19"/>
        <v>0.95119999999999993</v>
      </c>
    </row>
    <row r="568" spans="1:4">
      <c r="A568">
        <f t="shared" si="18"/>
        <v>2022</v>
      </c>
      <c r="B568">
        <v>3</v>
      </c>
      <c r="C568">
        <v>1</v>
      </c>
      <c r="D568" s="16">
        <f t="shared" si="19"/>
        <v>0.95119999999999993</v>
      </c>
    </row>
    <row r="569" spans="1:4">
      <c r="A569">
        <f t="shared" si="18"/>
        <v>2022</v>
      </c>
      <c r="B569">
        <v>4</v>
      </c>
      <c r="C569">
        <v>1</v>
      </c>
      <c r="D569" s="16">
        <f t="shared" si="19"/>
        <v>0.71919999999999995</v>
      </c>
    </row>
    <row r="570" spans="1:4">
      <c r="A570">
        <f t="shared" si="18"/>
        <v>2022</v>
      </c>
      <c r="B570">
        <v>5</v>
      </c>
      <c r="C570">
        <v>1</v>
      </c>
      <c r="D570" s="16">
        <f t="shared" si="19"/>
        <v>0.71919999999999995</v>
      </c>
    </row>
    <row r="571" spans="1:4">
      <c r="A571">
        <f t="shared" ref="A571:A634" si="20">A559+1</f>
        <v>2022</v>
      </c>
      <c r="B571">
        <v>6</v>
      </c>
      <c r="C571">
        <v>1</v>
      </c>
      <c r="D571" s="16">
        <f t="shared" si="19"/>
        <v>0.71919999999999995</v>
      </c>
    </row>
    <row r="572" spans="1:4">
      <c r="A572">
        <f t="shared" si="20"/>
        <v>2022</v>
      </c>
      <c r="B572">
        <v>7</v>
      </c>
      <c r="C572">
        <v>1</v>
      </c>
      <c r="D572" s="16">
        <f t="shared" si="19"/>
        <v>0.71919999999999995</v>
      </c>
    </row>
    <row r="573" spans="1:4">
      <c r="A573">
        <f t="shared" si="20"/>
        <v>2022</v>
      </c>
      <c r="B573">
        <v>8</v>
      </c>
      <c r="C573">
        <v>1</v>
      </c>
      <c r="D573" s="16">
        <f t="shared" si="19"/>
        <v>0.71919999999999995</v>
      </c>
    </row>
    <row r="574" spans="1:4">
      <c r="A574">
        <f t="shared" si="20"/>
        <v>2022</v>
      </c>
      <c r="B574">
        <v>9</v>
      </c>
      <c r="C574">
        <v>1</v>
      </c>
      <c r="D574" s="16">
        <f t="shared" si="19"/>
        <v>0.87</v>
      </c>
    </row>
    <row r="575" spans="1:4">
      <c r="A575">
        <f t="shared" si="20"/>
        <v>2022</v>
      </c>
      <c r="B575">
        <v>10</v>
      </c>
      <c r="C575">
        <v>1</v>
      </c>
      <c r="D575" s="16">
        <f t="shared" si="19"/>
        <v>0.87</v>
      </c>
    </row>
    <row r="576" spans="1:4">
      <c r="A576">
        <f t="shared" si="20"/>
        <v>2022</v>
      </c>
      <c r="B576">
        <v>11</v>
      </c>
      <c r="C576">
        <v>1</v>
      </c>
      <c r="D576" s="16">
        <f t="shared" si="19"/>
        <v>0.87</v>
      </c>
    </row>
    <row r="577" spans="1:4">
      <c r="A577">
        <f t="shared" si="20"/>
        <v>2022</v>
      </c>
      <c r="B577">
        <v>12</v>
      </c>
      <c r="C577">
        <v>1</v>
      </c>
      <c r="D577" s="16">
        <f t="shared" si="19"/>
        <v>0.87</v>
      </c>
    </row>
    <row r="578" spans="1:4">
      <c r="A578">
        <f t="shared" si="20"/>
        <v>2023</v>
      </c>
      <c r="B578">
        <v>1</v>
      </c>
      <c r="C578">
        <v>1</v>
      </c>
      <c r="D578" s="16">
        <f t="shared" si="19"/>
        <v>0.96213333333333328</v>
      </c>
    </row>
    <row r="579" spans="1:4">
      <c r="A579">
        <f t="shared" si="20"/>
        <v>2023</v>
      </c>
      <c r="B579">
        <v>2</v>
      </c>
      <c r="C579">
        <v>1</v>
      </c>
      <c r="D579" s="16">
        <f t="shared" ref="D579:D642" si="21">INDEX($G$2:$J$29,MATCH(A579,$F$2:$F$29,0),MATCH(VLOOKUP(B579&amp;"-"&amp;C579,$N$19:$O$42,2,0),$G$1:$J$1,0))</f>
        <v>0.96213333333333328</v>
      </c>
    </row>
    <row r="580" spans="1:4">
      <c r="A580">
        <f t="shared" si="20"/>
        <v>2023</v>
      </c>
      <c r="B580">
        <v>3</v>
      </c>
      <c r="C580">
        <v>1</v>
      </c>
      <c r="D580" s="16">
        <f t="shared" si="21"/>
        <v>0.96213333333333328</v>
      </c>
    </row>
    <row r="581" spans="1:4">
      <c r="A581">
        <f t="shared" si="20"/>
        <v>2023</v>
      </c>
      <c r="B581">
        <v>4</v>
      </c>
      <c r="C581">
        <v>1</v>
      </c>
      <c r="D581" s="16">
        <f t="shared" si="21"/>
        <v>0.72746666666666671</v>
      </c>
    </row>
    <row r="582" spans="1:4">
      <c r="A582">
        <f t="shared" si="20"/>
        <v>2023</v>
      </c>
      <c r="B582">
        <v>5</v>
      </c>
      <c r="C582">
        <v>1</v>
      </c>
      <c r="D582" s="16">
        <f t="shared" si="21"/>
        <v>0.72746666666666671</v>
      </c>
    </row>
    <row r="583" spans="1:4">
      <c r="A583">
        <f t="shared" si="20"/>
        <v>2023</v>
      </c>
      <c r="B583">
        <v>6</v>
      </c>
      <c r="C583">
        <v>1</v>
      </c>
      <c r="D583" s="16">
        <f t="shared" si="21"/>
        <v>0.72746666666666671</v>
      </c>
    </row>
    <row r="584" spans="1:4">
      <c r="A584">
        <f t="shared" si="20"/>
        <v>2023</v>
      </c>
      <c r="B584">
        <v>7</v>
      </c>
      <c r="C584">
        <v>1</v>
      </c>
      <c r="D584" s="16">
        <f t="shared" si="21"/>
        <v>0.72746666666666671</v>
      </c>
    </row>
    <row r="585" spans="1:4">
      <c r="A585">
        <f t="shared" si="20"/>
        <v>2023</v>
      </c>
      <c r="B585">
        <v>8</v>
      </c>
      <c r="C585">
        <v>1</v>
      </c>
      <c r="D585" s="16">
        <f t="shared" si="21"/>
        <v>0.72746666666666671</v>
      </c>
    </row>
    <row r="586" spans="1:4">
      <c r="A586">
        <f t="shared" si="20"/>
        <v>2023</v>
      </c>
      <c r="B586">
        <v>9</v>
      </c>
      <c r="C586">
        <v>1</v>
      </c>
      <c r="D586" s="16">
        <f t="shared" si="21"/>
        <v>0.88</v>
      </c>
    </row>
    <row r="587" spans="1:4">
      <c r="A587">
        <f t="shared" si="20"/>
        <v>2023</v>
      </c>
      <c r="B587">
        <v>10</v>
      </c>
      <c r="C587">
        <v>1</v>
      </c>
      <c r="D587" s="16">
        <f t="shared" si="21"/>
        <v>0.88</v>
      </c>
    </row>
    <row r="588" spans="1:4">
      <c r="A588">
        <f t="shared" si="20"/>
        <v>2023</v>
      </c>
      <c r="B588">
        <v>11</v>
      </c>
      <c r="C588">
        <v>1</v>
      </c>
      <c r="D588" s="16">
        <f t="shared" si="21"/>
        <v>0.88</v>
      </c>
    </row>
    <row r="589" spans="1:4">
      <c r="A589">
        <f t="shared" si="20"/>
        <v>2023</v>
      </c>
      <c r="B589">
        <v>12</v>
      </c>
      <c r="C589">
        <v>1</v>
      </c>
      <c r="D589" s="16">
        <f t="shared" si="21"/>
        <v>0.88</v>
      </c>
    </row>
    <row r="590" spans="1:4">
      <c r="A590">
        <f t="shared" si="20"/>
        <v>2024</v>
      </c>
      <c r="B590">
        <v>1</v>
      </c>
      <c r="C590">
        <v>1</v>
      </c>
      <c r="D590" s="16">
        <f t="shared" si="21"/>
        <v>0.97306666666666664</v>
      </c>
    </row>
    <row r="591" spans="1:4">
      <c r="A591">
        <f t="shared" si="20"/>
        <v>2024</v>
      </c>
      <c r="B591">
        <v>2</v>
      </c>
      <c r="C591">
        <v>1</v>
      </c>
      <c r="D591" s="16">
        <f t="shared" si="21"/>
        <v>0.97306666666666664</v>
      </c>
    </row>
    <row r="592" spans="1:4">
      <c r="A592">
        <f t="shared" si="20"/>
        <v>2024</v>
      </c>
      <c r="B592">
        <v>3</v>
      </c>
      <c r="C592">
        <v>1</v>
      </c>
      <c r="D592" s="16">
        <f t="shared" si="21"/>
        <v>0.97306666666666664</v>
      </c>
    </row>
    <row r="593" spans="1:4">
      <c r="A593">
        <f t="shared" si="20"/>
        <v>2024</v>
      </c>
      <c r="B593">
        <v>4</v>
      </c>
      <c r="C593">
        <v>1</v>
      </c>
      <c r="D593" s="16">
        <f t="shared" si="21"/>
        <v>0.73573333333333335</v>
      </c>
    </row>
    <row r="594" spans="1:4">
      <c r="A594">
        <f t="shared" si="20"/>
        <v>2024</v>
      </c>
      <c r="B594">
        <v>5</v>
      </c>
      <c r="C594">
        <v>1</v>
      </c>
      <c r="D594" s="16">
        <f t="shared" si="21"/>
        <v>0.73573333333333335</v>
      </c>
    </row>
    <row r="595" spans="1:4">
      <c r="A595">
        <f t="shared" si="20"/>
        <v>2024</v>
      </c>
      <c r="B595">
        <v>6</v>
      </c>
      <c r="C595">
        <v>1</v>
      </c>
      <c r="D595" s="16">
        <f t="shared" si="21"/>
        <v>0.73573333333333335</v>
      </c>
    </row>
    <row r="596" spans="1:4">
      <c r="A596">
        <f t="shared" si="20"/>
        <v>2024</v>
      </c>
      <c r="B596">
        <v>7</v>
      </c>
      <c r="C596">
        <v>1</v>
      </c>
      <c r="D596" s="16">
        <f t="shared" si="21"/>
        <v>0.73573333333333335</v>
      </c>
    </row>
    <row r="597" spans="1:4">
      <c r="A597">
        <f t="shared" si="20"/>
        <v>2024</v>
      </c>
      <c r="B597">
        <v>8</v>
      </c>
      <c r="C597">
        <v>1</v>
      </c>
      <c r="D597" s="16">
        <f t="shared" si="21"/>
        <v>0.73573333333333335</v>
      </c>
    </row>
    <row r="598" spans="1:4">
      <c r="A598">
        <f t="shared" si="20"/>
        <v>2024</v>
      </c>
      <c r="B598">
        <v>9</v>
      </c>
      <c r="C598">
        <v>1</v>
      </c>
      <c r="D598" s="16">
        <f t="shared" si="21"/>
        <v>0.89</v>
      </c>
    </row>
    <row r="599" spans="1:4">
      <c r="A599">
        <f t="shared" si="20"/>
        <v>2024</v>
      </c>
      <c r="B599">
        <v>10</v>
      </c>
      <c r="C599">
        <v>1</v>
      </c>
      <c r="D599" s="16">
        <f t="shared" si="21"/>
        <v>0.89</v>
      </c>
    </row>
    <row r="600" spans="1:4">
      <c r="A600">
        <f t="shared" si="20"/>
        <v>2024</v>
      </c>
      <c r="B600">
        <v>11</v>
      </c>
      <c r="C600">
        <v>1</v>
      </c>
      <c r="D600" s="16">
        <f t="shared" si="21"/>
        <v>0.89</v>
      </c>
    </row>
    <row r="601" spans="1:4">
      <c r="A601">
        <f t="shared" si="20"/>
        <v>2024</v>
      </c>
      <c r="B601">
        <v>12</v>
      </c>
      <c r="C601">
        <v>1</v>
      </c>
      <c r="D601" s="16">
        <f t="shared" si="21"/>
        <v>0.89</v>
      </c>
    </row>
    <row r="602" spans="1:4">
      <c r="A602">
        <f t="shared" si="20"/>
        <v>2025</v>
      </c>
      <c r="B602">
        <v>1</v>
      </c>
      <c r="C602">
        <v>1</v>
      </c>
      <c r="D602" s="16">
        <f t="shared" si="21"/>
        <v>0.98399999999999999</v>
      </c>
    </row>
    <row r="603" spans="1:4">
      <c r="A603">
        <f t="shared" si="20"/>
        <v>2025</v>
      </c>
      <c r="B603">
        <v>2</v>
      </c>
      <c r="C603">
        <v>1</v>
      </c>
      <c r="D603" s="16">
        <f t="shared" si="21"/>
        <v>0.98399999999999999</v>
      </c>
    </row>
    <row r="604" spans="1:4">
      <c r="A604">
        <f t="shared" si="20"/>
        <v>2025</v>
      </c>
      <c r="B604">
        <v>3</v>
      </c>
      <c r="C604">
        <v>1</v>
      </c>
      <c r="D604" s="16">
        <f t="shared" si="21"/>
        <v>0.98399999999999999</v>
      </c>
    </row>
    <row r="605" spans="1:4">
      <c r="A605">
        <f t="shared" si="20"/>
        <v>2025</v>
      </c>
      <c r="B605">
        <v>4</v>
      </c>
      <c r="C605">
        <v>1</v>
      </c>
      <c r="D605" s="16">
        <f t="shared" si="21"/>
        <v>0.74399999999999999</v>
      </c>
    </row>
    <row r="606" spans="1:4">
      <c r="A606">
        <f t="shared" si="20"/>
        <v>2025</v>
      </c>
      <c r="B606">
        <v>5</v>
      </c>
      <c r="C606">
        <v>1</v>
      </c>
      <c r="D606" s="16">
        <f t="shared" si="21"/>
        <v>0.74399999999999999</v>
      </c>
    </row>
    <row r="607" spans="1:4">
      <c r="A607">
        <f t="shared" si="20"/>
        <v>2025</v>
      </c>
      <c r="B607">
        <v>6</v>
      </c>
      <c r="C607">
        <v>1</v>
      </c>
      <c r="D607" s="16">
        <f t="shared" si="21"/>
        <v>0.74399999999999999</v>
      </c>
    </row>
    <row r="608" spans="1:4">
      <c r="A608">
        <f t="shared" si="20"/>
        <v>2025</v>
      </c>
      <c r="B608">
        <v>7</v>
      </c>
      <c r="C608">
        <v>1</v>
      </c>
      <c r="D608" s="16">
        <f t="shared" si="21"/>
        <v>0.74399999999999999</v>
      </c>
    </row>
    <row r="609" spans="1:4">
      <c r="A609">
        <f t="shared" si="20"/>
        <v>2025</v>
      </c>
      <c r="B609">
        <v>8</v>
      </c>
      <c r="C609">
        <v>1</v>
      </c>
      <c r="D609" s="16">
        <f t="shared" si="21"/>
        <v>0.74399999999999999</v>
      </c>
    </row>
    <row r="610" spans="1:4">
      <c r="A610">
        <f t="shared" si="20"/>
        <v>2025</v>
      </c>
      <c r="B610">
        <v>9</v>
      </c>
      <c r="C610">
        <v>1</v>
      </c>
      <c r="D610" s="16">
        <f t="shared" si="21"/>
        <v>0.9</v>
      </c>
    </row>
    <row r="611" spans="1:4">
      <c r="A611">
        <f t="shared" si="20"/>
        <v>2025</v>
      </c>
      <c r="B611">
        <v>10</v>
      </c>
      <c r="C611">
        <v>1</v>
      </c>
      <c r="D611" s="16">
        <f t="shared" si="21"/>
        <v>0.9</v>
      </c>
    </row>
    <row r="612" spans="1:4">
      <c r="A612">
        <f t="shared" si="20"/>
        <v>2025</v>
      </c>
      <c r="B612">
        <v>11</v>
      </c>
      <c r="C612">
        <v>1</v>
      </c>
      <c r="D612" s="16">
        <f t="shared" si="21"/>
        <v>0.9</v>
      </c>
    </row>
    <row r="613" spans="1:4">
      <c r="A613">
        <f t="shared" si="20"/>
        <v>2025</v>
      </c>
      <c r="B613">
        <v>12</v>
      </c>
      <c r="C613">
        <v>1</v>
      </c>
      <c r="D613" s="16">
        <f t="shared" si="21"/>
        <v>0.9</v>
      </c>
    </row>
    <row r="614" spans="1:4">
      <c r="A614">
        <f t="shared" si="20"/>
        <v>2026</v>
      </c>
      <c r="B614">
        <v>1</v>
      </c>
      <c r="C614">
        <v>1</v>
      </c>
      <c r="D614" s="16">
        <f t="shared" si="21"/>
        <v>0.98399999999999999</v>
      </c>
    </row>
    <row r="615" spans="1:4">
      <c r="A615">
        <f t="shared" si="20"/>
        <v>2026</v>
      </c>
      <c r="B615">
        <v>2</v>
      </c>
      <c r="C615">
        <v>1</v>
      </c>
      <c r="D615" s="16">
        <f t="shared" si="21"/>
        <v>0.98399999999999999</v>
      </c>
    </row>
    <row r="616" spans="1:4">
      <c r="A616">
        <f t="shared" si="20"/>
        <v>2026</v>
      </c>
      <c r="B616">
        <v>3</v>
      </c>
      <c r="C616">
        <v>1</v>
      </c>
      <c r="D616" s="16">
        <f t="shared" si="21"/>
        <v>0.98399999999999999</v>
      </c>
    </row>
    <row r="617" spans="1:4">
      <c r="A617">
        <f t="shared" si="20"/>
        <v>2026</v>
      </c>
      <c r="B617">
        <v>4</v>
      </c>
      <c r="C617">
        <v>1</v>
      </c>
      <c r="D617" s="16">
        <f t="shared" si="21"/>
        <v>0.74399999999999999</v>
      </c>
    </row>
    <row r="618" spans="1:4">
      <c r="A618">
        <f t="shared" si="20"/>
        <v>2026</v>
      </c>
      <c r="B618">
        <v>5</v>
      </c>
      <c r="C618">
        <v>1</v>
      </c>
      <c r="D618" s="16">
        <f t="shared" si="21"/>
        <v>0.74399999999999999</v>
      </c>
    </row>
    <row r="619" spans="1:4">
      <c r="A619">
        <f t="shared" si="20"/>
        <v>2026</v>
      </c>
      <c r="B619">
        <v>6</v>
      </c>
      <c r="C619">
        <v>1</v>
      </c>
      <c r="D619" s="16">
        <f t="shared" si="21"/>
        <v>0.74399999999999999</v>
      </c>
    </row>
    <row r="620" spans="1:4">
      <c r="A620">
        <f t="shared" si="20"/>
        <v>2026</v>
      </c>
      <c r="B620">
        <v>7</v>
      </c>
      <c r="C620">
        <v>1</v>
      </c>
      <c r="D620" s="16">
        <f t="shared" si="21"/>
        <v>0.74399999999999999</v>
      </c>
    </row>
    <row r="621" spans="1:4">
      <c r="A621">
        <f t="shared" si="20"/>
        <v>2026</v>
      </c>
      <c r="B621">
        <v>8</v>
      </c>
      <c r="C621">
        <v>1</v>
      </c>
      <c r="D621" s="16">
        <f t="shared" si="21"/>
        <v>0.74399999999999999</v>
      </c>
    </row>
    <row r="622" spans="1:4">
      <c r="A622">
        <f t="shared" si="20"/>
        <v>2026</v>
      </c>
      <c r="B622">
        <v>9</v>
      </c>
      <c r="C622">
        <v>1</v>
      </c>
      <c r="D622" s="16">
        <f t="shared" si="21"/>
        <v>0.9</v>
      </c>
    </row>
    <row r="623" spans="1:4">
      <c r="A623">
        <f t="shared" si="20"/>
        <v>2026</v>
      </c>
      <c r="B623">
        <v>10</v>
      </c>
      <c r="C623">
        <v>1</v>
      </c>
      <c r="D623" s="16">
        <f t="shared" si="21"/>
        <v>0.9</v>
      </c>
    </row>
    <row r="624" spans="1:4">
      <c r="A624">
        <f t="shared" si="20"/>
        <v>2026</v>
      </c>
      <c r="B624">
        <v>11</v>
      </c>
      <c r="C624">
        <v>1</v>
      </c>
      <c r="D624" s="16">
        <f t="shared" si="21"/>
        <v>0.9</v>
      </c>
    </row>
    <row r="625" spans="1:4">
      <c r="A625">
        <f t="shared" si="20"/>
        <v>2026</v>
      </c>
      <c r="B625">
        <v>12</v>
      </c>
      <c r="C625">
        <v>1</v>
      </c>
      <c r="D625" s="16">
        <f t="shared" si="21"/>
        <v>0.9</v>
      </c>
    </row>
    <row r="626" spans="1:4">
      <c r="A626">
        <f t="shared" si="20"/>
        <v>2027</v>
      </c>
      <c r="B626">
        <v>1</v>
      </c>
      <c r="C626">
        <v>1</v>
      </c>
      <c r="D626" s="16">
        <f t="shared" si="21"/>
        <v>0.98399999999999999</v>
      </c>
    </row>
    <row r="627" spans="1:4">
      <c r="A627">
        <f t="shared" si="20"/>
        <v>2027</v>
      </c>
      <c r="B627">
        <v>2</v>
      </c>
      <c r="C627">
        <v>1</v>
      </c>
      <c r="D627" s="16">
        <f t="shared" si="21"/>
        <v>0.98399999999999999</v>
      </c>
    </row>
    <row r="628" spans="1:4">
      <c r="A628">
        <f t="shared" si="20"/>
        <v>2027</v>
      </c>
      <c r="B628">
        <v>3</v>
      </c>
      <c r="C628">
        <v>1</v>
      </c>
      <c r="D628" s="16">
        <f t="shared" si="21"/>
        <v>0.98399999999999999</v>
      </c>
    </row>
    <row r="629" spans="1:4">
      <c r="A629">
        <f t="shared" si="20"/>
        <v>2027</v>
      </c>
      <c r="B629">
        <v>4</v>
      </c>
      <c r="C629">
        <v>1</v>
      </c>
      <c r="D629" s="16">
        <f t="shared" si="21"/>
        <v>0.74399999999999999</v>
      </c>
    </row>
    <row r="630" spans="1:4">
      <c r="A630">
        <f t="shared" si="20"/>
        <v>2027</v>
      </c>
      <c r="B630">
        <v>5</v>
      </c>
      <c r="C630">
        <v>1</v>
      </c>
      <c r="D630" s="16">
        <f t="shared" si="21"/>
        <v>0.74399999999999999</v>
      </c>
    </row>
    <row r="631" spans="1:4">
      <c r="A631">
        <f t="shared" si="20"/>
        <v>2027</v>
      </c>
      <c r="B631">
        <v>6</v>
      </c>
      <c r="C631">
        <v>1</v>
      </c>
      <c r="D631" s="16">
        <f t="shared" si="21"/>
        <v>0.74399999999999999</v>
      </c>
    </row>
    <row r="632" spans="1:4">
      <c r="A632">
        <f t="shared" si="20"/>
        <v>2027</v>
      </c>
      <c r="B632">
        <v>7</v>
      </c>
      <c r="C632">
        <v>1</v>
      </c>
      <c r="D632" s="16">
        <f t="shared" si="21"/>
        <v>0.74399999999999999</v>
      </c>
    </row>
    <row r="633" spans="1:4">
      <c r="A633">
        <f t="shared" si="20"/>
        <v>2027</v>
      </c>
      <c r="B633">
        <v>8</v>
      </c>
      <c r="C633">
        <v>1</v>
      </c>
      <c r="D633" s="16">
        <f t="shared" si="21"/>
        <v>0.74399999999999999</v>
      </c>
    </row>
    <row r="634" spans="1:4">
      <c r="A634">
        <f t="shared" si="20"/>
        <v>2027</v>
      </c>
      <c r="B634">
        <v>9</v>
      </c>
      <c r="C634">
        <v>1</v>
      </c>
      <c r="D634" s="16">
        <f t="shared" si="21"/>
        <v>0.9</v>
      </c>
    </row>
    <row r="635" spans="1:4">
      <c r="A635">
        <f t="shared" ref="A635:A649" si="22">A623+1</f>
        <v>2027</v>
      </c>
      <c r="B635">
        <v>10</v>
      </c>
      <c r="C635">
        <v>1</v>
      </c>
      <c r="D635" s="16">
        <f t="shared" si="21"/>
        <v>0.9</v>
      </c>
    </row>
    <row r="636" spans="1:4">
      <c r="A636">
        <f t="shared" si="22"/>
        <v>2027</v>
      </c>
      <c r="B636">
        <v>11</v>
      </c>
      <c r="C636">
        <v>1</v>
      </c>
      <c r="D636" s="16">
        <f t="shared" si="21"/>
        <v>0.9</v>
      </c>
    </row>
    <row r="637" spans="1:4">
      <c r="A637">
        <f t="shared" si="22"/>
        <v>2027</v>
      </c>
      <c r="B637">
        <v>12</v>
      </c>
      <c r="C637">
        <v>1</v>
      </c>
      <c r="D637" s="16">
        <f t="shared" si="21"/>
        <v>0.9</v>
      </c>
    </row>
    <row r="638" spans="1:4">
      <c r="A638">
        <f t="shared" si="22"/>
        <v>2028</v>
      </c>
      <c r="B638">
        <v>1</v>
      </c>
      <c r="C638">
        <v>1</v>
      </c>
      <c r="D638" s="16">
        <f t="shared" si="21"/>
        <v>0.98399999999999999</v>
      </c>
    </row>
    <row r="639" spans="1:4">
      <c r="A639">
        <f t="shared" si="22"/>
        <v>2028</v>
      </c>
      <c r="B639">
        <v>2</v>
      </c>
      <c r="C639">
        <v>1</v>
      </c>
      <c r="D639" s="16">
        <f t="shared" si="21"/>
        <v>0.98399999999999999</v>
      </c>
    </row>
    <row r="640" spans="1:4">
      <c r="A640">
        <f t="shared" si="22"/>
        <v>2028</v>
      </c>
      <c r="B640">
        <v>3</v>
      </c>
      <c r="C640">
        <v>1</v>
      </c>
      <c r="D640" s="16">
        <f t="shared" si="21"/>
        <v>0.98399999999999999</v>
      </c>
    </row>
    <row r="641" spans="1:4">
      <c r="A641">
        <f t="shared" si="22"/>
        <v>2028</v>
      </c>
      <c r="B641">
        <v>4</v>
      </c>
      <c r="C641">
        <v>1</v>
      </c>
      <c r="D641" s="16">
        <f t="shared" si="21"/>
        <v>0.74399999999999999</v>
      </c>
    </row>
    <row r="642" spans="1:4">
      <c r="A642">
        <f t="shared" si="22"/>
        <v>2028</v>
      </c>
      <c r="B642">
        <v>5</v>
      </c>
      <c r="C642">
        <v>1</v>
      </c>
      <c r="D642" s="16">
        <f t="shared" si="21"/>
        <v>0.74399999999999999</v>
      </c>
    </row>
    <row r="643" spans="1:4">
      <c r="A643">
        <f t="shared" si="22"/>
        <v>2028</v>
      </c>
      <c r="B643">
        <v>6</v>
      </c>
      <c r="C643">
        <v>1</v>
      </c>
      <c r="D643" s="16">
        <f t="shared" ref="D643:D673" si="23">INDEX($G$2:$J$29,MATCH(A643,$F$2:$F$29,0),MATCH(VLOOKUP(B643&amp;"-"&amp;C643,$N$19:$O$42,2,0),$G$1:$J$1,0))</f>
        <v>0.74399999999999999</v>
      </c>
    </row>
    <row r="644" spans="1:4">
      <c r="A644">
        <f t="shared" si="22"/>
        <v>2028</v>
      </c>
      <c r="B644">
        <v>7</v>
      </c>
      <c r="C644">
        <v>1</v>
      </c>
      <c r="D644" s="16">
        <f t="shared" si="23"/>
        <v>0.74399999999999999</v>
      </c>
    </row>
    <row r="645" spans="1:4">
      <c r="A645">
        <f t="shared" si="22"/>
        <v>2028</v>
      </c>
      <c r="B645">
        <v>8</v>
      </c>
      <c r="C645">
        <v>1</v>
      </c>
      <c r="D645" s="16">
        <f t="shared" si="23"/>
        <v>0.74399999999999999</v>
      </c>
    </row>
    <row r="646" spans="1:4">
      <c r="A646">
        <f t="shared" si="22"/>
        <v>2028</v>
      </c>
      <c r="B646">
        <v>9</v>
      </c>
      <c r="C646">
        <v>1</v>
      </c>
      <c r="D646" s="16">
        <f t="shared" si="23"/>
        <v>0.9</v>
      </c>
    </row>
    <row r="647" spans="1:4">
      <c r="A647">
        <f t="shared" si="22"/>
        <v>2028</v>
      </c>
      <c r="B647">
        <v>10</v>
      </c>
      <c r="C647">
        <v>1</v>
      </c>
      <c r="D647" s="16">
        <f t="shared" si="23"/>
        <v>0.9</v>
      </c>
    </row>
    <row r="648" spans="1:4">
      <c r="A648">
        <f t="shared" si="22"/>
        <v>2028</v>
      </c>
      <c r="B648">
        <v>11</v>
      </c>
      <c r="C648">
        <v>1</v>
      </c>
      <c r="D648" s="16">
        <f t="shared" si="23"/>
        <v>0.9</v>
      </c>
    </row>
    <row r="649" spans="1:4">
      <c r="A649">
        <f t="shared" si="22"/>
        <v>2028</v>
      </c>
      <c r="B649">
        <v>12</v>
      </c>
      <c r="C649">
        <v>1</v>
      </c>
      <c r="D649" s="16">
        <f t="shared" si="23"/>
        <v>0.9</v>
      </c>
    </row>
    <row r="650" spans="1:4">
      <c r="A650">
        <f>A638+1</f>
        <v>2029</v>
      </c>
      <c r="B650">
        <v>1</v>
      </c>
      <c r="C650">
        <v>1</v>
      </c>
      <c r="D650" s="16">
        <f t="shared" si="23"/>
        <v>0.98399999999999999</v>
      </c>
    </row>
    <row r="651" spans="1:4">
      <c r="A651">
        <f t="shared" ref="A651:A673" si="24">A639+1</f>
        <v>2029</v>
      </c>
      <c r="B651">
        <v>2</v>
      </c>
      <c r="C651">
        <v>1</v>
      </c>
      <c r="D651" s="16">
        <f t="shared" si="23"/>
        <v>0.98399999999999999</v>
      </c>
    </row>
    <row r="652" spans="1:4">
      <c r="A652">
        <f t="shared" si="24"/>
        <v>2029</v>
      </c>
      <c r="B652">
        <v>3</v>
      </c>
      <c r="C652">
        <v>1</v>
      </c>
      <c r="D652" s="16">
        <f t="shared" si="23"/>
        <v>0.98399999999999999</v>
      </c>
    </row>
    <row r="653" spans="1:4">
      <c r="A653">
        <f t="shared" si="24"/>
        <v>2029</v>
      </c>
      <c r="B653">
        <v>4</v>
      </c>
      <c r="C653">
        <v>1</v>
      </c>
      <c r="D653" s="16">
        <f t="shared" si="23"/>
        <v>0.74399999999999999</v>
      </c>
    </row>
    <row r="654" spans="1:4">
      <c r="A654">
        <f t="shared" si="24"/>
        <v>2029</v>
      </c>
      <c r="B654">
        <v>5</v>
      </c>
      <c r="C654">
        <v>1</v>
      </c>
      <c r="D654" s="16">
        <f t="shared" si="23"/>
        <v>0.74399999999999999</v>
      </c>
    </row>
    <row r="655" spans="1:4">
      <c r="A655">
        <f t="shared" si="24"/>
        <v>2029</v>
      </c>
      <c r="B655">
        <v>6</v>
      </c>
      <c r="C655">
        <v>1</v>
      </c>
      <c r="D655" s="16">
        <f t="shared" si="23"/>
        <v>0.74399999999999999</v>
      </c>
    </row>
    <row r="656" spans="1:4">
      <c r="A656">
        <f t="shared" si="24"/>
        <v>2029</v>
      </c>
      <c r="B656">
        <v>7</v>
      </c>
      <c r="C656">
        <v>1</v>
      </c>
      <c r="D656" s="16">
        <f t="shared" si="23"/>
        <v>0.74399999999999999</v>
      </c>
    </row>
    <row r="657" spans="1:4">
      <c r="A657">
        <f t="shared" si="24"/>
        <v>2029</v>
      </c>
      <c r="B657">
        <v>8</v>
      </c>
      <c r="C657">
        <v>1</v>
      </c>
      <c r="D657" s="16">
        <f t="shared" si="23"/>
        <v>0.74399999999999999</v>
      </c>
    </row>
    <row r="658" spans="1:4">
      <c r="A658">
        <f t="shared" si="24"/>
        <v>2029</v>
      </c>
      <c r="B658">
        <v>9</v>
      </c>
      <c r="C658">
        <v>1</v>
      </c>
      <c r="D658" s="16">
        <f t="shared" si="23"/>
        <v>0.9</v>
      </c>
    </row>
    <row r="659" spans="1:4">
      <c r="A659">
        <f t="shared" si="24"/>
        <v>2029</v>
      </c>
      <c r="B659">
        <v>10</v>
      </c>
      <c r="C659">
        <v>1</v>
      </c>
      <c r="D659" s="16">
        <f t="shared" si="23"/>
        <v>0.9</v>
      </c>
    </row>
    <row r="660" spans="1:4">
      <c r="A660">
        <f t="shared" si="24"/>
        <v>2029</v>
      </c>
      <c r="B660">
        <v>11</v>
      </c>
      <c r="C660">
        <v>1</v>
      </c>
      <c r="D660" s="16">
        <f t="shared" si="23"/>
        <v>0.9</v>
      </c>
    </row>
    <row r="661" spans="1:4">
      <c r="A661">
        <f t="shared" si="24"/>
        <v>2029</v>
      </c>
      <c r="B661">
        <v>12</v>
      </c>
      <c r="C661">
        <v>1</v>
      </c>
      <c r="D661" s="16">
        <f t="shared" si="23"/>
        <v>0.9</v>
      </c>
    </row>
    <row r="662" spans="1:4">
      <c r="A662">
        <f t="shared" si="24"/>
        <v>2030</v>
      </c>
      <c r="B662">
        <v>1</v>
      </c>
      <c r="C662">
        <v>1</v>
      </c>
      <c r="D662" s="16">
        <f t="shared" si="23"/>
        <v>0.98399999999999999</v>
      </c>
    </row>
    <row r="663" spans="1:4">
      <c r="A663">
        <f t="shared" si="24"/>
        <v>2030</v>
      </c>
      <c r="B663">
        <v>2</v>
      </c>
      <c r="C663">
        <v>1</v>
      </c>
      <c r="D663" s="16">
        <f t="shared" si="23"/>
        <v>0.98399999999999999</v>
      </c>
    </row>
    <row r="664" spans="1:4">
      <c r="A664">
        <f t="shared" si="24"/>
        <v>2030</v>
      </c>
      <c r="B664">
        <v>3</v>
      </c>
      <c r="C664">
        <v>1</v>
      </c>
      <c r="D664" s="16">
        <f t="shared" si="23"/>
        <v>0.98399999999999999</v>
      </c>
    </row>
    <row r="665" spans="1:4">
      <c r="A665">
        <f t="shared" si="24"/>
        <v>2030</v>
      </c>
      <c r="B665">
        <v>4</v>
      </c>
      <c r="C665">
        <v>1</v>
      </c>
      <c r="D665" s="16">
        <f t="shared" si="23"/>
        <v>0.74399999999999999</v>
      </c>
    </row>
    <row r="666" spans="1:4">
      <c r="A666">
        <f t="shared" si="24"/>
        <v>2030</v>
      </c>
      <c r="B666">
        <v>5</v>
      </c>
      <c r="C666">
        <v>1</v>
      </c>
      <c r="D666" s="16">
        <f t="shared" si="23"/>
        <v>0.74399999999999999</v>
      </c>
    </row>
    <row r="667" spans="1:4">
      <c r="A667">
        <f t="shared" si="24"/>
        <v>2030</v>
      </c>
      <c r="B667">
        <v>6</v>
      </c>
      <c r="C667">
        <v>1</v>
      </c>
      <c r="D667" s="16">
        <f t="shared" si="23"/>
        <v>0.74399999999999999</v>
      </c>
    </row>
    <row r="668" spans="1:4">
      <c r="A668">
        <f t="shared" si="24"/>
        <v>2030</v>
      </c>
      <c r="B668">
        <v>7</v>
      </c>
      <c r="C668">
        <v>1</v>
      </c>
      <c r="D668" s="16">
        <f t="shared" si="23"/>
        <v>0.74399999999999999</v>
      </c>
    </row>
    <row r="669" spans="1:4">
      <c r="A669">
        <f t="shared" si="24"/>
        <v>2030</v>
      </c>
      <c r="B669">
        <v>8</v>
      </c>
      <c r="C669">
        <v>1</v>
      </c>
      <c r="D669" s="16">
        <f t="shared" si="23"/>
        <v>0.74399999999999999</v>
      </c>
    </row>
    <row r="670" spans="1:4">
      <c r="A670">
        <f t="shared" si="24"/>
        <v>2030</v>
      </c>
      <c r="B670">
        <v>9</v>
      </c>
      <c r="C670">
        <v>1</v>
      </c>
      <c r="D670" s="16">
        <f t="shared" si="23"/>
        <v>0.9</v>
      </c>
    </row>
    <row r="671" spans="1:4">
      <c r="A671">
        <f t="shared" si="24"/>
        <v>2030</v>
      </c>
      <c r="B671">
        <v>10</v>
      </c>
      <c r="C671">
        <v>1</v>
      </c>
      <c r="D671" s="16">
        <f t="shared" si="23"/>
        <v>0.9</v>
      </c>
    </row>
    <row r="672" spans="1:4">
      <c r="A672">
        <f t="shared" si="24"/>
        <v>2030</v>
      </c>
      <c r="B672">
        <v>11</v>
      </c>
      <c r="C672">
        <v>1</v>
      </c>
      <c r="D672" s="16">
        <f t="shared" si="23"/>
        <v>0.9</v>
      </c>
    </row>
    <row r="673" spans="1:4">
      <c r="A673">
        <f t="shared" si="24"/>
        <v>2030</v>
      </c>
      <c r="B673">
        <v>12</v>
      </c>
      <c r="C673">
        <v>1</v>
      </c>
      <c r="D673" s="16">
        <f t="shared" si="23"/>
        <v>0.9</v>
      </c>
    </row>
  </sheetData>
  <hyperlinks>
    <hyperlink ref="R8" r:id="rId1" xr:uid="{D3455308-CE2B-4B73-8760-81C075D59222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CC66"/>
  </sheetPr>
  <dimension ref="A1:E6"/>
  <sheetViews>
    <sheetView workbookViewId="0"/>
  </sheetViews>
  <sheetFormatPr defaultRowHeight="14.4"/>
  <cols>
    <col min="3" max="3" width="18.88671875" customWidth="1"/>
    <col min="7" max="7" width="20.109375" customWidth="1"/>
    <col min="8" max="8" width="10.5546875" bestFit="1" customWidth="1"/>
    <col min="9" max="9" width="11.5546875" bestFit="1" customWidth="1"/>
  </cols>
  <sheetData>
    <row r="1" spans="1:5">
      <c r="A1" t="s">
        <v>6</v>
      </c>
      <c r="B1" t="s">
        <v>347</v>
      </c>
      <c r="C1" t="s">
        <v>348</v>
      </c>
      <c r="E1" s="7" t="s">
        <v>349</v>
      </c>
    </row>
    <row r="2" spans="1:5">
      <c r="A2" s="4">
        <v>1</v>
      </c>
      <c r="B2" s="4">
        <v>0.25</v>
      </c>
      <c r="C2" t="s">
        <v>346</v>
      </c>
      <c r="E2" s="7" t="s">
        <v>359</v>
      </c>
    </row>
    <row r="3" spans="1:5">
      <c r="A3" s="4">
        <v>2</v>
      </c>
      <c r="B3" s="4">
        <v>0.25</v>
      </c>
      <c r="C3" s="203" t="s">
        <v>345</v>
      </c>
    </row>
    <row r="4" spans="1:5">
      <c r="A4" s="4">
        <v>3</v>
      </c>
      <c r="B4" s="4">
        <v>0.5</v>
      </c>
      <c r="C4" s="203" t="s">
        <v>344</v>
      </c>
    </row>
    <row r="5" spans="1:5">
      <c r="A5" s="4">
        <v>4</v>
      </c>
      <c r="B5" s="4">
        <v>1</v>
      </c>
      <c r="C5" s="203" t="s">
        <v>240</v>
      </c>
    </row>
    <row r="6" spans="1:5">
      <c r="A6" s="4">
        <v>5</v>
      </c>
      <c r="B6" s="4">
        <v>1</v>
      </c>
      <c r="C6" s="203" t="s">
        <v>239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499984740745262"/>
  </sheetPr>
  <dimension ref="A1:O1048576"/>
  <sheetViews>
    <sheetView workbookViewId="0">
      <selection activeCell="C14" sqref="C14"/>
    </sheetView>
  </sheetViews>
  <sheetFormatPr defaultRowHeight="14.4"/>
  <cols>
    <col min="4" max="4" width="21.88671875" customWidth="1"/>
    <col min="5" max="5" width="18.33203125" customWidth="1"/>
    <col min="7" max="7" width="12.44140625" bestFit="1" customWidth="1"/>
    <col min="8" max="8" width="9.6640625" customWidth="1"/>
    <col min="9" max="9" width="10" customWidth="1"/>
    <col min="12" max="12" width="13.33203125" bestFit="1" customWidth="1"/>
    <col min="15" max="15" width="15.109375" bestFit="1" customWidth="1"/>
  </cols>
  <sheetData>
    <row r="1" spans="1:15">
      <c r="A1" s="15" t="s">
        <v>0</v>
      </c>
      <c r="B1" s="15" t="s">
        <v>220</v>
      </c>
      <c r="D1" s="7" t="s">
        <v>276</v>
      </c>
    </row>
    <row r="2" spans="1:15">
      <c r="A2">
        <v>1</v>
      </c>
      <c r="B2" s="102">
        <f>D5*3/5+D6*2/5</f>
        <v>0.39659999999999995</v>
      </c>
      <c r="J2" s="9" t="s">
        <v>277</v>
      </c>
    </row>
    <row r="3" spans="1:15">
      <c r="A3">
        <v>2</v>
      </c>
      <c r="B3" s="102">
        <f>D6</f>
        <v>0.34499999999999997</v>
      </c>
      <c r="D3" s="14" t="s">
        <v>224</v>
      </c>
      <c r="E3" s="14"/>
      <c r="K3" s="146">
        <f>N6*(1-O6)</f>
        <v>0.56397084402096576</v>
      </c>
      <c r="L3" t="s">
        <v>234</v>
      </c>
    </row>
    <row r="4" spans="1:15">
      <c r="A4">
        <v>3</v>
      </c>
      <c r="B4" s="102">
        <f>D7</f>
        <v>0.36599999999999999</v>
      </c>
      <c r="D4" s="15" t="s">
        <v>223</v>
      </c>
      <c r="E4" s="15" t="s">
        <v>222</v>
      </c>
      <c r="F4" s="15" t="s">
        <v>27</v>
      </c>
      <c r="G4" s="15" t="s">
        <v>229</v>
      </c>
      <c r="H4" s="15" t="s">
        <v>24</v>
      </c>
      <c r="I4" s="15"/>
      <c r="K4" s="148">
        <f>79%*art_coverage!K15</f>
        <v>0.54510000000000003</v>
      </c>
      <c r="L4" t="s">
        <v>233</v>
      </c>
    </row>
    <row r="5" spans="1:15">
      <c r="A5">
        <v>4</v>
      </c>
      <c r="B5" s="36">
        <f>D7</f>
        <v>0.36599999999999999</v>
      </c>
      <c r="D5" s="112">
        <v>0.43099999999999999</v>
      </c>
      <c r="E5" s="33">
        <f>1-D5</f>
        <v>0.56899999999999995</v>
      </c>
      <c r="F5" s="28" t="s">
        <v>221</v>
      </c>
      <c r="G5" s="101">
        <v>1000</v>
      </c>
      <c r="H5" s="3" t="s">
        <v>228</v>
      </c>
      <c r="I5" s="7"/>
      <c r="J5" s="104" t="s">
        <v>26</v>
      </c>
      <c r="K5" s="104" t="s">
        <v>27</v>
      </c>
      <c r="L5" s="104" t="s">
        <v>231</v>
      </c>
      <c r="M5" s="104" t="s">
        <v>212</v>
      </c>
      <c r="N5" s="104" t="s">
        <v>159</v>
      </c>
      <c r="O5" s="104" t="s">
        <v>232</v>
      </c>
    </row>
    <row r="6" spans="1:15">
      <c r="A6">
        <v>5</v>
      </c>
      <c r="B6" s="36">
        <f>D8</f>
        <v>0.186</v>
      </c>
      <c r="D6" s="112">
        <v>0.34499999999999997</v>
      </c>
      <c r="E6" s="33">
        <f>1-D6</f>
        <v>0.65500000000000003</v>
      </c>
      <c r="F6" s="28" t="s">
        <v>225</v>
      </c>
      <c r="G6" s="101">
        <v>1000</v>
      </c>
      <c r="H6" s="3" t="s">
        <v>228</v>
      </c>
      <c r="I6" s="7"/>
      <c r="J6" s="9" t="s">
        <v>33</v>
      </c>
      <c r="K6" s="9"/>
      <c r="L6" s="9"/>
      <c r="M6" s="103">
        <f>SUMPRODUCT(L7:L30,M7:M30)/SUM(L7:L30)</f>
        <v>3.3663028827179038E-2</v>
      </c>
      <c r="N6" s="103">
        <f>SUMPRODUCT($L$7:$L$30,$M$7:$M$30,N7:N30)/SUMPRODUCT($L$7:$L$30,$M$7:$M$30)</f>
        <v>0.69471748144609602</v>
      </c>
      <c r="O6" s="103">
        <f>SUMPRODUCT($L$7:$L$30,$M$7:$M$30,$N$7:$N$30,O7:O30)/SUMPRODUCT($L$7:$L$30,$M$7:$M$30,$N$7:$N$30)</f>
        <v>0.18820116222348865</v>
      </c>
    </row>
    <row r="7" spans="1:15">
      <c r="A7">
        <v>6</v>
      </c>
      <c r="B7" s="36">
        <f>B6</f>
        <v>0.186</v>
      </c>
      <c r="D7" s="112">
        <v>0.36599999999999999</v>
      </c>
      <c r="E7" s="33">
        <f>1-D7</f>
        <v>0.63400000000000001</v>
      </c>
      <c r="F7" s="28" t="s">
        <v>226</v>
      </c>
      <c r="G7" s="101">
        <v>1000</v>
      </c>
      <c r="H7" s="3" t="s">
        <v>228</v>
      </c>
      <c r="I7" s="7"/>
      <c r="J7">
        <v>0</v>
      </c>
      <c r="K7">
        <v>1</v>
      </c>
      <c r="L7" s="147">
        <f>population!D74</f>
        <v>2938867</v>
      </c>
      <c r="M7" s="36">
        <f>age_specific_prevalence!D2</f>
        <v>2.3E-2</v>
      </c>
      <c r="N7" s="145">
        <f>art_coverage!$J$15</f>
        <v>0.72</v>
      </c>
      <c r="O7" s="16">
        <f t="shared" ref="O7:O18" si="0">B2</f>
        <v>0.39659999999999995</v>
      </c>
    </row>
    <row r="8" spans="1:15">
      <c r="A8">
        <v>7</v>
      </c>
      <c r="B8" s="102">
        <f>D9</f>
        <v>0.13300000000000001</v>
      </c>
      <c r="D8" s="112">
        <v>0.186</v>
      </c>
      <c r="E8" s="33">
        <f>1-D8</f>
        <v>0.81400000000000006</v>
      </c>
      <c r="F8" s="28" t="s">
        <v>230</v>
      </c>
      <c r="G8" s="101">
        <v>1000</v>
      </c>
      <c r="H8" s="3" t="s">
        <v>228</v>
      </c>
      <c r="I8" s="7"/>
      <c r="J8">
        <v>0</v>
      </c>
      <c r="K8">
        <v>2</v>
      </c>
      <c r="L8" s="147">
        <f>population!D75</f>
        <v>2765047</v>
      </c>
      <c r="M8" s="36">
        <f>age_specific_prevalence!D3</f>
        <v>8.9999999999999993E-3</v>
      </c>
      <c r="N8" s="145">
        <f>art_coverage!$J$15</f>
        <v>0.72</v>
      </c>
      <c r="O8" s="16">
        <f t="shared" si="0"/>
        <v>0.34499999999999997</v>
      </c>
    </row>
    <row r="9" spans="1:15">
      <c r="A9">
        <v>8</v>
      </c>
      <c r="B9" s="102">
        <f>$B$8</f>
        <v>0.13300000000000001</v>
      </c>
      <c r="D9" s="112">
        <v>0.13300000000000001</v>
      </c>
      <c r="E9" s="33">
        <f>1-D9</f>
        <v>0.86699999999999999</v>
      </c>
      <c r="F9" s="28" t="s">
        <v>227</v>
      </c>
      <c r="G9" s="101">
        <v>1000</v>
      </c>
      <c r="H9" s="3" t="s">
        <v>228</v>
      </c>
      <c r="I9" s="7"/>
      <c r="J9">
        <v>0</v>
      </c>
      <c r="K9">
        <v>3</v>
      </c>
      <c r="L9" s="147">
        <f>population!D76</f>
        <v>2469542</v>
      </c>
      <c r="M9" s="36">
        <f>age_specific_prevalence!D4</f>
        <v>5.0000000000000001E-3</v>
      </c>
      <c r="N9" s="145">
        <f>art_coverage!$J$15</f>
        <v>0.72</v>
      </c>
      <c r="O9" s="16">
        <f t="shared" si="0"/>
        <v>0.36599999999999999</v>
      </c>
    </row>
    <row r="10" spans="1:15">
      <c r="A10">
        <v>9</v>
      </c>
      <c r="B10" s="102">
        <f>$B$8</f>
        <v>0.13300000000000001</v>
      </c>
      <c r="J10">
        <v>0</v>
      </c>
      <c r="K10">
        <v>4</v>
      </c>
      <c r="L10" s="147">
        <f>population!D77</f>
        <v>2045890</v>
      </c>
      <c r="M10" s="36">
        <f>age_specific_prevalence!D5</f>
        <v>1.0999999999999999E-2</v>
      </c>
      <c r="N10" s="145">
        <f>art_coverage!$H$15</f>
        <v>0.76359999999999995</v>
      </c>
      <c r="O10" s="16">
        <f t="shared" si="0"/>
        <v>0.36599999999999999</v>
      </c>
    </row>
    <row r="11" spans="1:15">
      <c r="A11">
        <v>10</v>
      </c>
      <c r="B11" s="102">
        <f>$B$8</f>
        <v>0.13300000000000001</v>
      </c>
      <c r="J11">
        <v>0</v>
      </c>
      <c r="K11">
        <v>5</v>
      </c>
      <c r="L11" s="147">
        <f>population!D78</f>
        <v>2020998</v>
      </c>
      <c r="M11" s="36">
        <f>age_specific_prevalence!D6</f>
        <v>4.5999999999999999E-2</v>
      </c>
      <c r="N11" s="145">
        <f>art_coverage!$H$15</f>
        <v>0.76359999999999995</v>
      </c>
      <c r="O11" s="16">
        <f t="shared" si="0"/>
        <v>0.186</v>
      </c>
    </row>
    <row r="12" spans="1:15">
      <c r="A12">
        <v>11</v>
      </c>
      <c r="B12" s="102">
        <f>$B$8</f>
        <v>0.13300000000000001</v>
      </c>
      <c r="E12" s="165"/>
      <c r="J12">
        <v>0</v>
      </c>
      <c r="K12">
        <v>6</v>
      </c>
      <c r="L12" s="147">
        <f>population!D79</f>
        <v>1672110</v>
      </c>
      <c r="M12" s="36">
        <f>age_specific_prevalence!D7</f>
        <v>7.9000000000000001E-2</v>
      </c>
      <c r="N12" s="145">
        <f>art_coverage!$H$15</f>
        <v>0.76359999999999995</v>
      </c>
      <c r="O12" s="16">
        <f t="shared" si="0"/>
        <v>0.186</v>
      </c>
    </row>
    <row r="13" spans="1:15">
      <c r="A13">
        <v>12</v>
      </c>
      <c r="B13" s="102">
        <f>$B$8</f>
        <v>0.13300000000000001</v>
      </c>
      <c r="J13">
        <v>0</v>
      </c>
      <c r="K13">
        <v>7</v>
      </c>
      <c r="L13" s="147">
        <f>population!D80</f>
        <v>1262471</v>
      </c>
      <c r="M13" s="36">
        <f>age_specific_prevalence!D8</f>
        <v>6.6000000000000003E-2</v>
      </c>
      <c r="N13" s="145">
        <f>art_coverage!$H$15</f>
        <v>0.76359999999999995</v>
      </c>
      <c r="O13" s="16">
        <f t="shared" si="0"/>
        <v>0.13300000000000001</v>
      </c>
    </row>
    <row r="14" spans="1:15">
      <c r="B14" s="13"/>
      <c r="C14" s="13"/>
      <c r="D14" s="93"/>
      <c r="I14" s="7"/>
      <c r="J14">
        <v>0</v>
      </c>
      <c r="K14">
        <v>8</v>
      </c>
      <c r="L14" s="147">
        <f>population!D81</f>
        <v>1004271</v>
      </c>
      <c r="M14" s="36">
        <f>age_specific_prevalence!D9</f>
        <v>0.123</v>
      </c>
      <c r="N14" s="145">
        <f>art_coverage!$H$15</f>
        <v>0.76359999999999995</v>
      </c>
      <c r="O14" s="16">
        <f t="shared" si="0"/>
        <v>0.13300000000000001</v>
      </c>
    </row>
    <row r="15" spans="1:15">
      <c r="C15" s="13"/>
      <c r="D15" s="112"/>
      <c r="E15" s="84"/>
      <c r="F15" s="15"/>
      <c r="G15" s="46"/>
      <c r="I15" s="7"/>
      <c r="J15">
        <v>0</v>
      </c>
      <c r="K15">
        <v>9</v>
      </c>
      <c r="L15" s="147">
        <f>population!D82</f>
        <v>732575</v>
      </c>
      <c r="M15" s="36">
        <f>age_specific_prevalence!D10</f>
        <v>0.106</v>
      </c>
      <c r="N15" s="145">
        <f>art_coverage!$H$15</f>
        <v>0.76359999999999995</v>
      </c>
      <c r="O15" s="16">
        <f t="shared" si="0"/>
        <v>0.13300000000000001</v>
      </c>
    </row>
    <row r="16" spans="1:15">
      <c r="D16" s="112"/>
      <c r="E16" s="113"/>
      <c r="F16" s="28"/>
      <c r="I16" s="7"/>
      <c r="J16">
        <v>0</v>
      </c>
      <c r="K16">
        <v>10</v>
      </c>
      <c r="L16" s="147">
        <f>population!D83</f>
        <v>637469</v>
      </c>
      <c r="M16" s="36">
        <f>age_specific_prevalence!D11</f>
        <v>0.107</v>
      </c>
      <c r="N16" s="145">
        <f>art_coverage!$H$15</f>
        <v>0.76359999999999995</v>
      </c>
      <c r="O16" s="16">
        <f t="shared" si="0"/>
        <v>0.13300000000000001</v>
      </c>
    </row>
    <row r="17" spans="4:15">
      <c r="D17" s="112"/>
      <c r="E17" s="113"/>
      <c r="F17" s="28"/>
      <c r="I17" s="7"/>
      <c r="J17">
        <v>0</v>
      </c>
      <c r="K17">
        <v>11</v>
      </c>
      <c r="L17" s="147">
        <f>population!D84</f>
        <v>477860</v>
      </c>
      <c r="M17" s="36">
        <f>age_specific_prevalence!D12</f>
        <v>0.10199999999999999</v>
      </c>
      <c r="N17" s="145">
        <f>art_coverage!$H$15</f>
        <v>0.76359999999999995</v>
      </c>
      <c r="O17" s="16">
        <f t="shared" si="0"/>
        <v>0.13300000000000001</v>
      </c>
    </row>
    <row r="18" spans="4:15">
      <c r="F18" s="15"/>
      <c r="I18" s="7"/>
      <c r="J18">
        <v>0</v>
      </c>
      <c r="K18">
        <v>12</v>
      </c>
      <c r="L18" s="147">
        <f>population!D85</f>
        <v>352497</v>
      </c>
      <c r="M18" s="36">
        <f>age_specific_prevalence!D13</f>
        <v>5.0999999999999997E-2</v>
      </c>
      <c r="N18" s="145">
        <f>art_coverage!$H$15</f>
        <v>0.76359999999999995</v>
      </c>
      <c r="O18" s="16">
        <f t="shared" si="0"/>
        <v>0.13300000000000001</v>
      </c>
    </row>
    <row r="19" spans="4:15">
      <c r="F19" s="15"/>
      <c r="I19" s="7"/>
      <c r="J19">
        <v>1</v>
      </c>
      <c r="K19">
        <v>1</v>
      </c>
      <c r="L19" s="147">
        <f>population!D86</f>
        <v>3000439</v>
      </c>
      <c r="M19" s="36">
        <f>age_specific_prevalence!D14</f>
        <v>8.9999999999999993E-3</v>
      </c>
      <c r="N19" s="145">
        <f>art_coverage!$J$15</f>
        <v>0.72</v>
      </c>
      <c r="O19" s="16">
        <f>O7</f>
        <v>0.39659999999999995</v>
      </c>
    </row>
    <row r="20" spans="4:15">
      <c r="D20" s="42"/>
      <c r="E20" s="42"/>
      <c r="F20" s="15"/>
      <c r="I20" s="7"/>
      <c r="J20">
        <v>1</v>
      </c>
      <c r="K20">
        <v>2</v>
      </c>
      <c r="L20" s="147">
        <f>population!D87</f>
        <v>2832669</v>
      </c>
      <c r="M20" s="36">
        <f>age_specific_prevalence!D15</f>
        <v>6.0000000000000001E-3</v>
      </c>
      <c r="N20" s="145">
        <f>art_coverage!$J$15</f>
        <v>0.72</v>
      </c>
      <c r="O20" s="16">
        <f t="shared" ref="O20:O30" si="1">O8</f>
        <v>0.34499999999999997</v>
      </c>
    </row>
    <row r="21" spans="4:15">
      <c r="E21" s="114"/>
      <c r="F21" s="15"/>
      <c r="I21" s="7"/>
      <c r="J21">
        <v>1</v>
      </c>
      <c r="K21">
        <v>3</v>
      </c>
      <c r="L21" s="147">
        <f>population!D88</f>
        <v>2565313</v>
      </c>
      <c r="M21" s="36">
        <f>age_specific_prevalence!D16</f>
        <v>6.0000000000000001E-3</v>
      </c>
      <c r="N21" s="145">
        <f>art_coverage!$J$15</f>
        <v>0.72</v>
      </c>
      <c r="O21" s="16">
        <f t="shared" si="1"/>
        <v>0.36599999999999999</v>
      </c>
    </row>
    <row r="22" spans="4:15">
      <c r="J22">
        <v>1</v>
      </c>
      <c r="K22">
        <v>4</v>
      </c>
      <c r="L22" s="147">
        <f>population!D89</f>
        <v>2123653</v>
      </c>
      <c r="M22" s="36">
        <f>age_specific_prevalence!D17</f>
        <v>8.9999999999999993E-3</v>
      </c>
      <c r="N22" s="145">
        <f>art_coverage!$I$15</f>
        <v>0.57039999999999991</v>
      </c>
      <c r="O22" s="16">
        <f t="shared" si="1"/>
        <v>0.36599999999999999</v>
      </c>
    </row>
    <row r="23" spans="4:15">
      <c r="J23">
        <v>1</v>
      </c>
      <c r="K23">
        <v>5</v>
      </c>
      <c r="L23" s="147">
        <f>population!D90</f>
        <v>1754105</v>
      </c>
      <c r="M23" s="36">
        <f>age_specific_prevalence!D18</f>
        <v>1.2999999999999999E-2</v>
      </c>
      <c r="N23" s="145">
        <f>art_coverage!$I$15</f>
        <v>0.57039999999999991</v>
      </c>
      <c r="O23" s="16">
        <f t="shared" si="1"/>
        <v>0.186</v>
      </c>
    </row>
    <row r="24" spans="4:15">
      <c r="J24">
        <v>1</v>
      </c>
      <c r="K24">
        <v>6</v>
      </c>
      <c r="L24" s="147">
        <f>population!D91</f>
        <v>1529116</v>
      </c>
      <c r="M24" s="36">
        <f>age_specific_prevalence!D19</f>
        <v>4.2999999999999997E-2</v>
      </c>
      <c r="N24" s="145">
        <f>art_coverage!$I$15</f>
        <v>0.57039999999999991</v>
      </c>
      <c r="O24" s="16">
        <f t="shared" si="1"/>
        <v>0.186</v>
      </c>
    </row>
    <row r="25" spans="4:15">
      <c r="J25">
        <v>1</v>
      </c>
      <c r="K25">
        <v>7</v>
      </c>
      <c r="L25" s="147">
        <f>population!D92</f>
        <v>1257035</v>
      </c>
      <c r="M25" s="36">
        <f>age_specific_prevalence!D20</f>
        <v>6.6000000000000003E-2</v>
      </c>
      <c r="N25" s="145">
        <f>art_coverage!$I$15</f>
        <v>0.57039999999999991</v>
      </c>
      <c r="O25" s="16">
        <f t="shared" si="1"/>
        <v>0.13300000000000001</v>
      </c>
    </row>
    <row r="26" spans="4:15">
      <c r="J26">
        <v>1</v>
      </c>
      <c r="K26">
        <v>8</v>
      </c>
      <c r="L26" s="147">
        <f>population!D93</f>
        <v>1004361</v>
      </c>
      <c r="M26" s="36">
        <f>age_specific_prevalence!D21</f>
        <v>0.05</v>
      </c>
      <c r="N26" s="145">
        <f>art_coverage!$I$15</f>
        <v>0.57039999999999991</v>
      </c>
      <c r="O26" s="16">
        <f t="shared" si="1"/>
        <v>0.13300000000000001</v>
      </c>
    </row>
    <row r="27" spans="4:15">
      <c r="J27">
        <v>1</v>
      </c>
      <c r="K27">
        <v>9</v>
      </c>
      <c r="L27" s="147">
        <f>population!D94</f>
        <v>743594</v>
      </c>
      <c r="M27" s="36">
        <f>age_specific_prevalence!D22</f>
        <v>8.1000000000000003E-2</v>
      </c>
      <c r="N27" s="145">
        <f>art_coverage!$I$15</f>
        <v>0.57039999999999991</v>
      </c>
      <c r="O27" s="16">
        <f t="shared" si="1"/>
        <v>0.13300000000000001</v>
      </c>
    </row>
    <row r="28" spans="4:15">
      <c r="J28">
        <v>1</v>
      </c>
      <c r="K28">
        <v>10</v>
      </c>
      <c r="L28" s="147">
        <f>population!D95</f>
        <v>635276</v>
      </c>
      <c r="M28" s="36">
        <f>age_specific_prevalence!D23</f>
        <v>8.8999999999999996E-2</v>
      </c>
      <c r="N28" s="145">
        <f>art_coverage!$I$15</f>
        <v>0.57039999999999991</v>
      </c>
      <c r="O28" s="16">
        <f t="shared" si="1"/>
        <v>0.13300000000000001</v>
      </c>
    </row>
    <row r="29" spans="4:15">
      <c r="J29">
        <v>1</v>
      </c>
      <c r="K29">
        <v>11</v>
      </c>
      <c r="L29" s="147">
        <f>population!D96</f>
        <v>478346</v>
      </c>
      <c r="M29" s="36">
        <f>age_specific_prevalence!D24</f>
        <v>6.7000000000000004E-2</v>
      </c>
      <c r="N29" s="145">
        <f>art_coverage!$I$15</f>
        <v>0.57039999999999991</v>
      </c>
      <c r="O29" s="16">
        <f t="shared" si="1"/>
        <v>0.13300000000000001</v>
      </c>
    </row>
    <row r="30" spans="4:15">
      <c r="J30">
        <v>1</v>
      </c>
      <c r="K30">
        <v>12</v>
      </c>
      <c r="L30" s="147">
        <f>population!D97</f>
        <v>359466</v>
      </c>
      <c r="M30" s="36">
        <f>age_specific_prevalence!D25</f>
        <v>3.6999999999999998E-2</v>
      </c>
      <c r="N30" s="145">
        <f>art_coverage!$I$15</f>
        <v>0.57039999999999991</v>
      </c>
      <c r="O30" s="16">
        <f t="shared" si="1"/>
        <v>0.13300000000000001</v>
      </c>
    </row>
    <row r="1048576" spans="5:5">
      <c r="E1048576" s="10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Q73"/>
  <sheetViews>
    <sheetView workbookViewId="0">
      <pane ySplit="1" topLeftCell="A2" activePane="bottomLeft" state="frozen"/>
      <selection pane="bottomLeft" activeCell="K5" sqref="K5"/>
    </sheetView>
  </sheetViews>
  <sheetFormatPr defaultRowHeight="14.4"/>
  <cols>
    <col min="4" max="4" width="9.109375" style="67"/>
    <col min="7" max="7" width="10.109375" customWidth="1"/>
    <col min="8" max="12" width="12.109375" customWidth="1"/>
    <col min="13" max="13" width="13.5546875" customWidth="1"/>
    <col min="14" max="14" width="12.109375" customWidth="1"/>
    <col min="17" max="17" width="20.44140625" bestFit="1" customWidth="1"/>
  </cols>
  <sheetData>
    <row r="1" spans="1:17">
      <c r="A1" s="15" t="s">
        <v>7</v>
      </c>
      <c r="B1" s="15" t="s">
        <v>0</v>
      </c>
      <c r="C1" s="15" t="s">
        <v>1</v>
      </c>
      <c r="D1" s="105" t="s">
        <v>2</v>
      </c>
      <c r="F1" t="s">
        <v>247</v>
      </c>
      <c r="H1" s="1"/>
    </row>
    <row r="2" spans="1:17">
      <c r="A2" s="4">
        <v>1979</v>
      </c>
      <c r="B2" s="4">
        <v>1</v>
      </c>
      <c r="C2" s="4">
        <v>0</v>
      </c>
      <c r="D2" s="68">
        <f t="shared" ref="D2:D33" si="0">INDEX($H$9:$N$20,MATCH(B2,$F$9:$F$20,0),MATCH(A2,$H$8:$N$8,0))</f>
        <v>0</v>
      </c>
      <c r="F2" s="7" t="s">
        <v>182</v>
      </c>
    </row>
    <row r="3" spans="1:17">
      <c r="A3" s="4">
        <v>1979</v>
      </c>
      <c r="B3" s="4">
        <v>2</v>
      </c>
      <c r="C3" s="4">
        <v>0</v>
      </c>
      <c r="D3" s="68">
        <f t="shared" si="0"/>
        <v>0</v>
      </c>
      <c r="F3" s="7" t="s">
        <v>84</v>
      </c>
    </row>
    <row r="4" spans="1:17">
      <c r="A4" s="4">
        <v>1979</v>
      </c>
      <c r="B4" s="4">
        <v>3</v>
      </c>
      <c r="C4" s="4">
        <v>0</v>
      </c>
      <c r="D4" s="68">
        <f t="shared" si="0"/>
        <v>0</v>
      </c>
      <c r="G4" s="2"/>
      <c r="H4" s="58"/>
    </row>
    <row r="5" spans="1:17" ht="15" customHeight="1" thickBot="1">
      <c r="A5" s="4">
        <v>1979</v>
      </c>
      <c r="B5" s="4">
        <v>4</v>
      </c>
      <c r="C5" s="4">
        <v>0</v>
      </c>
      <c r="D5" s="68">
        <f t="shared" si="0"/>
        <v>0.16800000000000001</v>
      </c>
    </row>
    <row r="6" spans="1:17" ht="15" thickBot="1">
      <c r="A6" s="4">
        <v>1979</v>
      </c>
      <c r="B6" s="4">
        <v>5</v>
      </c>
      <c r="C6" s="4">
        <v>0</v>
      </c>
      <c r="D6" s="68">
        <f t="shared" si="0"/>
        <v>0.34200000000000003</v>
      </c>
      <c r="G6" s="74" t="s">
        <v>177</v>
      </c>
      <c r="H6" s="52" t="s">
        <v>154</v>
      </c>
      <c r="I6" s="52"/>
      <c r="J6" s="52"/>
      <c r="K6" s="52"/>
      <c r="L6" s="52"/>
      <c r="M6" s="52"/>
      <c r="N6" s="52"/>
    </row>
    <row r="7" spans="1:17" ht="15" customHeight="1">
      <c r="A7" s="4">
        <v>1979</v>
      </c>
      <c r="B7" s="4">
        <v>6</v>
      </c>
      <c r="C7" s="4">
        <v>0</v>
      </c>
      <c r="D7" s="68">
        <f t="shared" si="0"/>
        <v>0.35699999999999998</v>
      </c>
      <c r="G7" s="49" t="s">
        <v>178</v>
      </c>
      <c r="H7" s="57" t="s">
        <v>162</v>
      </c>
      <c r="I7" s="57" t="s">
        <v>164</v>
      </c>
      <c r="J7" s="50" t="s">
        <v>166</v>
      </c>
      <c r="K7" s="57" t="s">
        <v>168</v>
      </c>
      <c r="L7" s="57" t="s">
        <v>106</v>
      </c>
      <c r="M7" s="49" t="s">
        <v>170</v>
      </c>
      <c r="N7" s="49" t="s">
        <v>172</v>
      </c>
    </row>
    <row r="8" spans="1:17" ht="15" customHeight="1" thickBot="1">
      <c r="A8" s="4">
        <v>1979</v>
      </c>
      <c r="B8" s="4">
        <v>7</v>
      </c>
      <c r="C8" s="4">
        <v>0</v>
      </c>
      <c r="D8" s="68">
        <f t="shared" si="0"/>
        <v>0.29299999999999998</v>
      </c>
      <c r="G8" s="59" t="s">
        <v>179</v>
      </c>
      <c r="H8" s="179">
        <v>1979</v>
      </c>
      <c r="I8" s="180">
        <v>1989</v>
      </c>
      <c r="J8" s="180">
        <v>1993</v>
      </c>
      <c r="K8" s="180">
        <v>1998</v>
      </c>
      <c r="L8" s="180">
        <v>2003</v>
      </c>
      <c r="M8" s="180">
        <v>2009</v>
      </c>
      <c r="N8" s="180">
        <v>2014</v>
      </c>
    </row>
    <row r="9" spans="1:17" ht="15" customHeight="1">
      <c r="A9" s="4">
        <v>1979</v>
      </c>
      <c r="B9" s="4">
        <v>8</v>
      </c>
      <c r="C9" s="4">
        <v>0</v>
      </c>
      <c r="D9" s="68">
        <f t="shared" si="0"/>
        <v>0.23899999999999999</v>
      </c>
      <c r="F9" s="4">
        <v>1</v>
      </c>
      <c r="G9" s="48" t="s">
        <v>62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</row>
    <row r="10" spans="1:17" ht="15" customHeight="1">
      <c r="A10" s="4">
        <v>1979</v>
      </c>
      <c r="B10" s="4">
        <v>9</v>
      </c>
      <c r="C10" s="4">
        <v>0</v>
      </c>
      <c r="D10" s="68">
        <f t="shared" si="0"/>
        <v>0.14499999999999999</v>
      </c>
      <c r="F10" s="4">
        <v>2</v>
      </c>
      <c r="G10" s="50" t="s">
        <v>131</v>
      </c>
      <c r="H10" s="62">
        <v>0</v>
      </c>
      <c r="I10" s="62">
        <v>0</v>
      </c>
      <c r="J10" s="62">
        <v>0</v>
      </c>
      <c r="K10" s="62">
        <v>0</v>
      </c>
      <c r="L10" s="62">
        <v>0</v>
      </c>
      <c r="M10" s="62">
        <v>0</v>
      </c>
      <c r="N10" s="62">
        <v>0</v>
      </c>
    </row>
    <row r="11" spans="1:17" ht="15" customHeight="1">
      <c r="A11" s="4">
        <v>1979</v>
      </c>
      <c r="B11" s="4">
        <v>10</v>
      </c>
      <c r="C11" s="4">
        <v>0</v>
      </c>
      <c r="D11" s="68">
        <f t="shared" si="0"/>
        <v>5.8999999999999997E-2</v>
      </c>
      <c r="F11" s="4">
        <v>3</v>
      </c>
      <c r="G11" s="48" t="s">
        <v>132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</row>
    <row r="12" spans="1:17" ht="15" customHeight="1">
      <c r="A12" s="4">
        <v>1979</v>
      </c>
      <c r="B12" s="4">
        <v>11</v>
      </c>
      <c r="C12" s="4">
        <v>0</v>
      </c>
      <c r="D12" s="68">
        <f t="shared" si="0"/>
        <v>0</v>
      </c>
      <c r="F12" s="4">
        <v>4</v>
      </c>
      <c r="G12" s="50" t="s">
        <v>133</v>
      </c>
      <c r="H12" s="63">
        <v>0.16800000000000001</v>
      </c>
      <c r="I12" s="63">
        <v>0.152</v>
      </c>
      <c r="J12" s="63">
        <v>0.11</v>
      </c>
      <c r="K12" s="63">
        <v>0.111</v>
      </c>
      <c r="L12" s="63">
        <v>0.114</v>
      </c>
      <c r="M12" s="63">
        <v>0.10299999999999999</v>
      </c>
      <c r="N12" s="63">
        <v>9.6000000000000002E-2</v>
      </c>
    </row>
    <row r="13" spans="1:17" ht="15" customHeight="1">
      <c r="A13" s="4">
        <v>1979</v>
      </c>
      <c r="B13" s="4">
        <v>12</v>
      </c>
      <c r="C13" s="4">
        <v>0</v>
      </c>
      <c r="D13" s="68">
        <f t="shared" si="0"/>
        <v>0</v>
      </c>
      <c r="F13" s="4">
        <v>5</v>
      </c>
      <c r="G13" s="48" t="s">
        <v>134</v>
      </c>
      <c r="H13" s="64">
        <v>0.34200000000000003</v>
      </c>
      <c r="I13" s="64">
        <v>0.314</v>
      </c>
      <c r="J13" s="64">
        <v>0.25700000000000001</v>
      </c>
      <c r="K13" s="64">
        <v>0.248</v>
      </c>
      <c r="L13" s="64">
        <v>0.24299999999999999</v>
      </c>
      <c r="M13" s="64">
        <v>0.23799999999999999</v>
      </c>
      <c r="N13" s="64">
        <v>0.20599999999999999</v>
      </c>
      <c r="O13" s="77"/>
      <c r="P13" s="77"/>
      <c r="Q13" s="77"/>
    </row>
    <row r="14" spans="1:17">
      <c r="A14" s="4">
        <v>1993</v>
      </c>
      <c r="B14" s="4">
        <v>1</v>
      </c>
      <c r="C14" s="4">
        <v>0</v>
      </c>
      <c r="D14" s="68">
        <f t="shared" si="0"/>
        <v>0</v>
      </c>
      <c r="F14" s="4">
        <v>6</v>
      </c>
      <c r="G14" s="50" t="s">
        <v>135</v>
      </c>
      <c r="H14" s="63">
        <v>0.35699999999999998</v>
      </c>
      <c r="I14" s="63">
        <v>0.30299999999999999</v>
      </c>
      <c r="J14" s="63">
        <v>0.24099999999999999</v>
      </c>
      <c r="K14" s="63">
        <v>0.218</v>
      </c>
      <c r="L14" s="63">
        <v>0.23100000000000001</v>
      </c>
      <c r="M14" s="63">
        <v>0.216</v>
      </c>
      <c r="N14" s="63">
        <v>0.183</v>
      </c>
      <c r="Q14" s="108"/>
    </row>
    <row r="15" spans="1:17">
      <c r="A15" s="4">
        <v>1993</v>
      </c>
      <c r="B15" s="4">
        <v>2</v>
      </c>
      <c r="C15" s="4">
        <v>0</v>
      </c>
      <c r="D15" s="68">
        <f t="shared" si="0"/>
        <v>0</v>
      </c>
      <c r="F15" s="4">
        <v>7</v>
      </c>
      <c r="G15" s="48" t="s">
        <v>136</v>
      </c>
      <c r="H15" s="64">
        <v>0.29299999999999998</v>
      </c>
      <c r="I15" s="64">
        <v>0.255</v>
      </c>
      <c r="J15" s="64">
        <v>0.19700000000000001</v>
      </c>
      <c r="K15" s="64">
        <v>0.188</v>
      </c>
      <c r="L15" s="64">
        <v>0.19600000000000001</v>
      </c>
      <c r="M15" s="64">
        <v>0.17499999999999999</v>
      </c>
      <c r="N15" s="64">
        <v>0.14799999999999999</v>
      </c>
      <c r="Q15" s="13"/>
    </row>
    <row r="16" spans="1:17">
      <c r="A16" s="4">
        <v>1993</v>
      </c>
      <c r="B16" s="4">
        <v>3</v>
      </c>
      <c r="C16" s="4">
        <v>0</v>
      </c>
      <c r="D16" s="68">
        <f t="shared" si="0"/>
        <v>0</v>
      </c>
      <c r="F16" s="4">
        <v>8</v>
      </c>
      <c r="G16" s="50" t="s">
        <v>137</v>
      </c>
      <c r="H16" s="63">
        <v>0.23899999999999999</v>
      </c>
      <c r="I16" s="63">
        <v>0.183</v>
      </c>
      <c r="J16" s="63">
        <v>0.154</v>
      </c>
      <c r="K16" s="63">
        <v>0.109</v>
      </c>
      <c r="L16" s="63">
        <v>0.123</v>
      </c>
      <c r="M16" s="63">
        <v>0.11799999999999999</v>
      </c>
      <c r="N16" s="63">
        <v>0.1</v>
      </c>
      <c r="Q16" s="13"/>
    </row>
    <row r="17" spans="1:17">
      <c r="A17" s="4">
        <v>1993</v>
      </c>
      <c r="B17" s="4">
        <v>4</v>
      </c>
      <c r="C17" s="4">
        <v>0</v>
      </c>
      <c r="D17" s="68">
        <f t="shared" si="0"/>
        <v>0.11</v>
      </c>
      <c r="F17" s="4">
        <v>9</v>
      </c>
      <c r="G17" s="48" t="s">
        <v>138</v>
      </c>
      <c r="H17" s="64">
        <v>0.14499999999999999</v>
      </c>
      <c r="I17" s="64">
        <v>9.9000000000000005E-2</v>
      </c>
      <c r="J17" s="64">
        <v>7.0000000000000007E-2</v>
      </c>
      <c r="K17" s="64">
        <v>5.0999999999999997E-2</v>
      </c>
      <c r="L17" s="64">
        <v>5.5E-2</v>
      </c>
      <c r="M17" s="64">
        <v>0.05</v>
      </c>
      <c r="N17" s="64">
        <v>3.7999999999999999E-2</v>
      </c>
      <c r="Q17" s="13"/>
    </row>
    <row r="18" spans="1:17">
      <c r="A18" s="4">
        <v>1993</v>
      </c>
      <c r="B18" s="4">
        <v>5</v>
      </c>
      <c r="C18" s="4">
        <v>0</v>
      </c>
      <c r="D18" s="68">
        <f t="shared" si="0"/>
        <v>0.25700000000000001</v>
      </c>
      <c r="F18" s="4">
        <v>10</v>
      </c>
      <c r="G18" s="50" t="s">
        <v>139</v>
      </c>
      <c r="H18" s="63">
        <v>5.8999999999999997E-2</v>
      </c>
      <c r="I18" s="63">
        <v>3.5000000000000003E-2</v>
      </c>
      <c r="J18" s="63">
        <v>0.05</v>
      </c>
      <c r="K18" s="63">
        <v>1.6E-2</v>
      </c>
      <c r="L18" s="63">
        <v>1.4999999999999999E-2</v>
      </c>
      <c r="M18" s="63">
        <v>1.2E-2</v>
      </c>
      <c r="N18" s="63">
        <v>8.9999999999999993E-3</v>
      </c>
      <c r="Q18" s="13"/>
    </row>
    <row r="19" spans="1:17">
      <c r="A19" s="4">
        <v>1993</v>
      </c>
      <c r="B19" s="4">
        <v>6</v>
      </c>
      <c r="C19" s="4">
        <v>0</v>
      </c>
      <c r="D19" s="68">
        <f t="shared" si="0"/>
        <v>0.24099999999999999</v>
      </c>
      <c r="F19" s="4">
        <v>11</v>
      </c>
      <c r="G19" s="48" t="s">
        <v>140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Q19" s="13"/>
    </row>
    <row r="20" spans="1:17" ht="15" thickBot="1">
      <c r="A20" s="4">
        <v>1993</v>
      </c>
      <c r="B20" s="4">
        <v>7</v>
      </c>
      <c r="C20" s="4">
        <v>0</v>
      </c>
      <c r="D20" s="68">
        <f t="shared" si="0"/>
        <v>0.19700000000000001</v>
      </c>
      <c r="F20" s="4">
        <v>12</v>
      </c>
      <c r="G20" s="51" t="s">
        <v>141</v>
      </c>
      <c r="H20" s="65">
        <v>0</v>
      </c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</row>
    <row r="21" spans="1:17">
      <c r="A21" s="4">
        <v>1993</v>
      </c>
      <c r="B21" s="4">
        <v>8</v>
      </c>
      <c r="C21" s="4">
        <v>0</v>
      </c>
      <c r="D21" s="68">
        <f t="shared" si="0"/>
        <v>0.154</v>
      </c>
      <c r="Q21" s="13"/>
    </row>
    <row r="22" spans="1:17">
      <c r="A22" s="4">
        <v>1993</v>
      </c>
      <c r="B22" s="4">
        <v>9</v>
      </c>
      <c r="C22" s="4">
        <v>0</v>
      </c>
      <c r="D22" s="68">
        <f t="shared" si="0"/>
        <v>7.0000000000000007E-2</v>
      </c>
      <c r="Q22" s="13"/>
    </row>
    <row r="23" spans="1:17">
      <c r="A23" s="4">
        <v>1993</v>
      </c>
      <c r="B23" s="4">
        <v>10</v>
      </c>
      <c r="C23" s="4">
        <v>0</v>
      </c>
      <c r="D23" s="68">
        <f t="shared" si="0"/>
        <v>0.05</v>
      </c>
      <c r="Q23" s="13"/>
    </row>
    <row r="24" spans="1:17">
      <c r="A24" s="4">
        <v>1993</v>
      </c>
      <c r="B24" s="4">
        <v>11</v>
      </c>
      <c r="C24" s="4">
        <v>0</v>
      </c>
      <c r="D24" s="68">
        <f t="shared" si="0"/>
        <v>0</v>
      </c>
      <c r="Q24" s="13"/>
    </row>
    <row r="25" spans="1:17">
      <c r="A25" s="4">
        <v>1993</v>
      </c>
      <c r="B25" s="4">
        <v>12</v>
      </c>
      <c r="C25" s="4">
        <v>0</v>
      </c>
      <c r="D25" s="68">
        <f t="shared" si="0"/>
        <v>0</v>
      </c>
      <c r="Q25" s="13"/>
    </row>
    <row r="26" spans="1:17">
      <c r="A26" s="4">
        <v>1998</v>
      </c>
      <c r="B26" s="4">
        <v>1</v>
      </c>
      <c r="C26" s="4">
        <v>0</v>
      </c>
      <c r="D26" s="68">
        <f t="shared" si="0"/>
        <v>0</v>
      </c>
      <c r="Q26" s="13"/>
    </row>
    <row r="27" spans="1:17">
      <c r="A27" s="4">
        <v>1998</v>
      </c>
      <c r="B27" s="4">
        <v>2</v>
      </c>
      <c r="C27" s="4">
        <v>0</v>
      </c>
      <c r="D27" s="68">
        <f t="shared" si="0"/>
        <v>0</v>
      </c>
      <c r="Q27" s="13"/>
    </row>
    <row r="28" spans="1:17">
      <c r="A28" s="4">
        <v>1998</v>
      </c>
      <c r="B28" s="4">
        <v>3</v>
      </c>
      <c r="C28" s="4">
        <v>0</v>
      </c>
      <c r="D28" s="68">
        <f t="shared" si="0"/>
        <v>0</v>
      </c>
      <c r="Q28" s="13"/>
    </row>
    <row r="29" spans="1:17">
      <c r="A29" s="4">
        <v>1998</v>
      </c>
      <c r="B29" s="4">
        <v>4</v>
      </c>
      <c r="C29" s="4">
        <v>0</v>
      </c>
      <c r="D29" s="68">
        <f t="shared" si="0"/>
        <v>0.111</v>
      </c>
      <c r="Q29" s="13"/>
    </row>
    <row r="30" spans="1:17">
      <c r="A30" s="4">
        <v>1998</v>
      </c>
      <c r="B30" s="4">
        <v>5</v>
      </c>
      <c r="C30" s="4">
        <v>0</v>
      </c>
      <c r="D30" s="68">
        <f t="shared" si="0"/>
        <v>0.248</v>
      </c>
      <c r="Q30" s="13"/>
    </row>
    <row r="31" spans="1:17">
      <c r="A31" s="4">
        <v>1998</v>
      </c>
      <c r="B31" s="4">
        <v>6</v>
      </c>
      <c r="C31" s="4">
        <v>0</v>
      </c>
      <c r="D31" s="68">
        <f t="shared" si="0"/>
        <v>0.218</v>
      </c>
      <c r="Q31" s="13"/>
    </row>
    <row r="32" spans="1:17">
      <c r="A32" s="4">
        <v>1998</v>
      </c>
      <c r="B32" s="4">
        <v>7</v>
      </c>
      <c r="C32" s="4">
        <v>0</v>
      </c>
      <c r="D32" s="68">
        <f t="shared" si="0"/>
        <v>0.188</v>
      </c>
    </row>
    <row r="33" spans="1:4">
      <c r="A33" s="4">
        <v>1998</v>
      </c>
      <c r="B33" s="4">
        <v>8</v>
      </c>
      <c r="C33" s="4">
        <v>0</v>
      </c>
      <c r="D33" s="68">
        <f t="shared" si="0"/>
        <v>0.109</v>
      </c>
    </row>
    <row r="34" spans="1:4">
      <c r="A34" s="4">
        <v>1998</v>
      </c>
      <c r="B34" s="4">
        <v>9</v>
      </c>
      <c r="C34" s="4">
        <v>0</v>
      </c>
      <c r="D34" s="68">
        <f t="shared" ref="D34:D65" si="1">INDEX($H$9:$N$20,MATCH(B34,$F$9:$F$20,0),MATCH(A34,$H$8:$N$8,0))</f>
        <v>5.0999999999999997E-2</v>
      </c>
    </row>
    <row r="35" spans="1:4">
      <c r="A35" s="4">
        <v>1998</v>
      </c>
      <c r="B35" s="4">
        <v>10</v>
      </c>
      <c r="C35" s="4">
        <v>0</v>
      </c>
      <c r="D35" s="68">
        <f t="shared" si="1"/>
        <v>1.6E-2</v>
      </c>
    </row>
    <row r="36" spans="1:4">
      <c r="A36" s="4">
        <v>1998</v>
      </c>
      <c r="B36" s="4">
        <v>11</v>
      </c>
      <c r="C36" s="4">
        <v>0</v>
      </c>
      <c r="D36" s="68">
        <f t="shared" si="1"/>
        <v>0</v>
      </c>
    </row>
    <row r="37" spans="1:4">
      <c r="A37" s="4">
        <v>1998</v>
      </c>
      <c r="B37" s="4">
        <v>12</v>
      </c>
      <c r="C37" s="4">
        <v>0</v>
      </c>
      <c r="D37" s="68">
        <f t="shared" si="1"/>
        <v>0</v>
      </c>
    </row>
    <row r="38" spans="1:4">
      <c r="A38" s="4">
        <v>2003</v>
      </c>
      <c r="B38" s="4">
        <v>1</v>
      </c>
      <c r="C38" s="4">
        <v>0</v>
      </c>
      <c r="D38" s="68">
        <f t="shared" si="1"/>
        <v>0</v>
      </c>
    </row>
    <row r="39" spans="1:4">
      <c r="A39" s="4">
        <v>2003</v>
      </c>
      <c r="B39" s="4">
        <v>2</v>
      </c>
      <c r="C39" s="4">
        <v>0</v>
      </c>
      <c r="D39" s="68">
        <f t="shared" si="1"/>
        <v>0</v>
      </c>
    </row>
    <row r="40" spans="1:4">
      <c r="A40" s="4">
        <v>2003</v>
      </c>
      <c r="B40" s="4">
        <v>3</v>
      </c>
      <c r="C40" s="4">
        <v>0</v>
      </c>
      <c r="D40" s="68">
        <f t="shared" si="1"/>
        <v>0</v>
      </c>
    </row>
    <row r="41" spans="1:4">
      <c r="A41" s="4">
        <v>2003</v>
      </c>
      <c r="B41" s="4">
        <v>4</v>
      </c>
      <c r="C41" s="4">
        <v>0</v>
      </c>
      <c r="D41" s="68">
        <f t="shared" si="1"/>
        <v>0.114</v>
      </c>
    </row>
    <row r="42" spans="1:4">
      <c r="A42" s="4">
        <v>2003</v>
      </c>
      <c r="B42" s="4">
        <v>5</v>
      </c>
      <c r="C42" s="4">
        <v>0</v>
      </c>
      <c r="D42" s="68">
        <f t="shared" si="1"/>
        <v>0.24299999999999999</v>
      </c>
    </row>
    <row r="43" spans="1:4">
      <c r="A43" s="4">
        <v>2003</v>
      </c>
      <c r="B43" s="4">
        <v>6</v>
      </c>
      <c r="C43" s="4">
        <v>0</v>
      </c>
      <c r="D43" s="68">
        <f t="shared" si="1"/>
        <v>0.23100000000000001</v>
      </c>
    </row>
    <row r="44" spans="1:4">
      <c r="A44" s="4">
        <v>2003</v>
      </c>
      <c r="B44" s="4">
        <v>7</v>
      </c>
      <c r="C44" s="4">
        <v>0</v>
      </c>
      <c r="D44" s="68">
        <f t="shared" si="1"/>
        <v>0.19600000000000001</v>
      </c>
    </row>
    <row r="45" spans="1:4">
      <c r="A45" s="4">
        <v>2003</v>
      </c>
      <c r="B45" s="4">
        <v>8</v>
      </c>
      <c r="C45" s="4">
        <v>0</v>
      </c>
      <c r="D45" s="68">
        <f t="shared" si="1"/>
        <v>0.123</v>
      </c>
    </row>
    <row r="46" spans="1:4">
      <c r="A46" s="4">
        <v>2003</v>
      </c>
      <c r="B46" s="4">
        <v>9</v>
      </c>
      <c r="C46" s="4">
        <v>0</v>
      </c>
      <c r="D46" s="68">
        <f t="shared" si="1"/>
        <v>5.5E-2</v>
      </c>
    </row>
    <row r="47" spans="1:4">
      <c r="A47" s="4">
        <v>2003</v>
      </c>
      <c r="B47" s="4">
        <v>10</v>
      </c>
      <c r="C47" s="4">
        <v>0</v>
      </c>
      <c r="D47" s="68">
        <f t="shared" si="1"/>
        <v>1.4999999999999999E-2</v>
      </c>
    </row>
    <row r="48" spans="1:4">
      <c r="A48" s="4">
        <v>2003</v>
      </c>
      <c r="B48" s="4">
        <v>11</v>
      </c>
      <c r="C48" s="4">
        <v>0</v>
      </c>
      <c r="D48" s="68">
        <f t="shared" si="1"/>
        <v>0</v>
      </c>
    </row>
    <row r="49" spans="1:4">
      <c r="A49" s="4">
        <v>2003</v>
      </c>
      <c r="B49" s="4">
        <v>12</v>
      </c>
      <c r="C49" s="4">
        <v>0</v>
      </c>
      <c r="D49" s="68">
        <f t="shared" si="1"/>
        <v>0</v>
      </c>
    </row>
    <row r="50" spans="1:4">
      <c r="A50" s="4">
        <v>2009</v>
      </c>
      <c r="B50" s="4">
        <v>1</v>
      </c>
      <c r="C50" s="4">
        <v>0</v>
      </c>
      <c r="D50" s="68">
        <f t="shared" si="1"/>
        <v>0</v>
      </c>
    </row>
    <row r="51" spans="1:4">
      <c r="A51" s="4">
        <v>2009</v>
      </c>
      <c r="B51" s="4">
        <v>2</v>
      </c>
      <c r="C51" s="4">
        <v>0</v>
      </c>
      <c r="D51" s="68">
        <f t="shared" si="1"/>
        <v>0</v>
      </c>
    </row>
    <row r="52" spans="1:4">
      <c r="A52" s="4">
        <v>2009</v>
      </c>
      <c r="B52" s="4">
        <v>3</v>
      </c>
      <c r="C52" s="4">
        <v>0</v>
      </c>
      <c r="D52" s="68">
        <f t="shared" si="1"/>
        <v>0</v>
      </c>
    </row>
    <row r="53" spans="1:4">
      <c r="A53" s="4">
        <v>2009</v>
      </c>
      <c r="B53" s="4">
        <v>4</v>
      </c>
      <c r="C53" s="4">
        <v>0</v>
      </c>
      <c r="D53" s="68">
        <f t="shared" si="1"/>
        <v>0.10299999999999999</v>
      </c>
    </row>
    <row r="54" spans="1:4">
      <c r="A54" s="4">
        <v>2009</v>
      </c>
      <c r="B54" s="4">
        <v>5</v>
      </c>
      <c r="C54" s="4">
        <v>0</v>
      </c>
      <c r="D54" s="68">
        <f t="shared" si="1"/>
        <v>0.23799999999999999</v>
      </c>
    </row>
    <row r="55" spans="1:4">
      <c r="A55" s="4">
        <v>2009</v>
      </c>
      <c r="B55" s="4">
        <v>6</v>
      </c>
      <c r="C55" s="4">
        <v>0</v>
      </c>
      <c r="D55" s="68">
        <f t="shared" si="1"/>
        <v>0.216</v>
      </c>
    </row>
    <row r="56" spans="1:4">
      <c r="A56" s="4">
        <v>2009</v>
      </c>
      <c r="B56" s="4">
        <v>7</v>
      </c>
      <c r="C56" s="4">
        <v>0</v>
      </c>
      <c r="D56" s="68">
        <f t="shared" si="1"/>
        <v>0.17499999999999999</v>
      </c>
    </row>
    <row r="57" spans="1:4">
      <c r="A57" s="4">
        <v>2009</v>
      </c>
      <c r="B57" s="4">
        <v>8</v>
      </c>
      <c r="C57" s="4">
        <v>0</v>
      </c>
      <c r="D57" s="68">
        <f t="shared" si="1"/>
        <v>0.11799999999999999</v>
      </c>
    </row>
    <row r="58" spans="1:4">
      <c r="A58" s="4">
        <v>2009</v>
      </c>
      <c r="B58" s="4">
        <v>9</v>
      </c>
      <c r="C58" s="4">
        <v>0</v>
      </c>
      <c r="D58" s="68">
        <f t="shared" si="1"/>
        <v>0.05</v>
      </c>
    </row>
    <row r="59" spans="1:4">
      <c r="A59" s="4">
        <v>2009</v>
      </c>
      <c r="B59" s="4">
        <v>10</v>
      </c>
      <c r="C59" s="4">
        <v>0</v>
      </c>
      <c r="D59" s="68">
        <f t="shared" si="1"/>
        <v>1.2E-2</v>
      </c>
    </row>
    <row r="60" spans="1:4">
      <c r="A60" s="4">
        <v>2009</v>
      </c>
      <c r="B60" s="4">
        <v>11</v>
      </c>
      <c r="C60" s="4">
        <v>0</v>
      </c>
      <c r="D60" s="68">
        <f t="shared" si="1"/>
        <v>0</v>
      </c>
    </row>
    <row r="61" spans="1:4">
      <c r="A61" s="4">
        <v>2009</v>
      </c>
      <c r="B61" s="4">
        <v>12</v>
      </c>
      <c r="C61" s="4">
        <v>0</v>
      </c>
      <c r="D61" s="68">
        <f t="shared" si="1"/>
        <v>0</v>
      </c>
    </row>
    <row r="62" spans="1:4">
      <c r="A62" s="4">
        <v>2014</v>
      </c>
      <c r="B62" s="4">
        <v>1</v>
      </c>
      <c r="C62" s="4">
        <v>0</v>
      </c>
      <c r="D62" s="68">
        <f t="shared" si="1"/>
        <v>0</v>
      </c>
    </row>
    <row r="63" spans="1:4">
      <c r="A63" s="4">
        <v>2014</v>
      </c>
      <c r="B63" s="4">
        <v>2</v>
      </c>
      <c r="C63" s="4">
        <v>0</v>
      </c>
      <c r="D63" s="68">
        <f t="shared" si="1"/>
        <v>0</v>
      </c>
    </row>
    <row r="64" spans="1:4">
      <c r="A64" s="4">
        <v>2014</v>
      </c>
      <c r="B64" s="4">
        <v>3</v>
      </c>
      <c r="C64" s="4">
        <v>0</v>
      </c>
      <c r="D64" s="68">
        <f t="shared" si="1"/>
        <v>0</v>
      </c>
    </row>
    <row r="65" spans="1:4">
      <c r="A65" s="4">
        <v>2014</v>
      </c>
      <c r="B65" s="4">
        <v>4</v>
      </c>
      <c r="C65" s="4">
        <v>0</v>
      </c>
      <c r="D65" s="68">
        <f t="shared" si="1"/>
        <v>9.6000000000000002E-2</v>
      </c>
    </row>
    <row r="66" spans="1:4">
      <c r="A66" s="4">
        <v>2014</v>
      </c>
      <c r="B66" s="4">
        <v>5</v>
      </c>
      <c r="C66" s="4">
        <v>0</v>
      </c>
      <c r="D66" s="68">
        <f t="shared" ref="D66:D73" si="2">INDEX($H$9:$N$20,MATCH(B66,$F$9:$F$20,0),MATCH(A66,$H$8:$N$8,0))</f>
        <v>0.20599999999999999</v>
      </c>
    </row>
    <row r="67" spans="1:4">
      <c r="A67" s="4">
        <v>2014</v>
      </c>
      <c r="B67" s="4">
        <v>6</v>
      </c>
      <c r="C67" s="4">
        <v>0</v>
      </c>
      <c r="D67" s="68">
        <f t="shared" si="2"/>
        <v>0.183</v>
      </c>
    </row>
    <row r="68" spans="1:4">
      <c r="A68" s="4">
        <v>2014</v>
      </c>
      <c r="B68" s="4">
        <v>7</v>
      </c>
      <c r="C68" s="4">
        <v>0</v>
      </c>
      <c r="D68" s="68">
        <f t="shared" si="2"/>
        <v>0.14799999999999999</v>
      </c>
    </row>
    <row r="69" spans="1:4">
      <c r="A69" s="4">
        <v>2014</v>
      </c>
      <c r="B69" s="4">
        <v>8</v>
      </c>
      <c r="C69" s="4">
        <v>0</v>
      </c>
      <c r="D69" s="68">
        <f t="shared" si="2"/>
        <v>0.1</v>
      </c>
    </row>
    <row r="70" spans="1:4">
      <c r="A70" s="4">
        <v>2014</v>
      </c>
      <c r="B70" s="4">
        <v>9</v>
      </c>
      <c r="C70" s="4">
        <v>0</v>
      </c>
      <c r="D70" s="68">
        <f t="shared" si="2"/>
        <v>3.7999999999999999E-2</v>
      </c>
    </row>
    <row r="71" spans="1:4">
      <c r="A71" s="4">
        <v>2014</v>
      </c>
      <c r="B71" s="4">
        <v>10</v>
      </c>
      <c r="C71" s="4">
        <v>0</v>
      </c>
      <c r="D71" s="68">
        <f t="shared" si="2"/>
        <v>8.9999999999999993E-3</v>
      </c>
    </row>
    <row r="72" spans="1:4">
      <c r="A72" s="4">
        <v>2014</v>
      </c>
      <c r="B72" s="4">
        <v>11</v>
      </c>
      <c r="C72" s="4">
        <v>0</v>
      </c>
      <c r="D72" s="68">
        <f t="shared" si="2"/>
        <v>0</v>
      </c>
    </row>
    <row r="73" spans="1:4">
      <c r="A73" s="4">
        <v>2014</v>
      </c>
      <c r="B73" s="4">
        <v>12</v>
      </c>
      <c r="C73" s="4">
        <v>0</v>
      </c>
      <c r="D73" s="68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CC66"/>
  </sheetPr>
  <dimension ref="A1:G123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4.4"/>
  <cols>
    <col min="3" max="3" width="9.109375" style="67"/>
    <col min="7" max="7" width="10.109375" customWidth="1"/>
    <col min="8" max="15" width="12.109375" customWidth="1"/>
    <col min="16" max="16" width="15" bestFit="1" customWidth="1"/>
  </cols>
  <sheetData>
    <row r="1" spans="1:7" ht="15" customHeight="1">
      <c r="A1" t="s">
        <v>6</v>
      </c>
      <c r="B1" s="32" t="s">
        <v>0</v>
      </c>
      <c r="C1" s="68" t="s">
        <v>181</v>
      </c>
      <c r="F1" t="s">
        <v>184</v>
      </c>
    </row>
    <row r="2" spans="1:7" ht="15" customHeight="1">
      <c r="A2" s="4">
        <v>1</v>
      </c>
      <c r="B2" s="4">
        <v>4</v>
      </c>
      <c r="C2" s="130">
        <v>1</v>
      </c>
      <c r="F2" s="7" t="s">
        <v>183</v>
      </c>
    </row>
    <row r="3" spans="1:7" ht="15" customHeight="1">
      <c r="A3" s="4">
        <v>1</v>
      </c>
      <c r="B3" s="4">
        <v>5</v>
      </c>
      <c r="C3" s="130">
        <v>1</v>
      </c>
      <c r="F3" s="7" t="s">
        <v>320</v>
      </c>
    </row>
    <row r="4" spans="1:7" ht="15" customHeight="1">
      <c r="A4" s="4">
        <v>1</v>
      </c>
      <c r="B4" s="4">
        <v>6</v>
      </c>
      <c r="C4" s="130">
        <v>1</v>
      </c>
    </row>
    <row r="5" spans="1:7" ht="15" customHeight="1">
      <c r="A5" s="4">
        <v>1</v>
      </c>
      <c r="B5" s="4">
        <v>7</v>
      </c>
      <c r="C5" s="130">
        <v>1</v>
      </c>
      <c r="F5" s="90">
        <v>0.72</v>
      </c>
      <c r="G5" t="s">
        <v>321</v>
      </c>
    </row>
    <row r="6" spans="1:7" ht="15" customHeight="1">
      <c r="A6" s="4">
        <v>1</v>
      </c>
      <c r="B6" s="4">
        <v>8</v>
      </c>
      <c r="C6" s="130">
        <v>1</v>
      </c>
    </row>
    <row r="7" spans="1:7">
      <c r="A7" s="4">
        <v>1</v>
      </c>
      <c r="B7" s="4">
        <v>9</v>
      </c>
      <c r="C7" s="130">
        <v>1</v>
      </c>
      <c r="F7" t="s">
        <v>27</v>
      </c>
      <c r="G7" t="s">
        <v>322</v>
      </c>
    </row>
    <row r="8" spans="1:7">
      <c r="A8" s="4">
        <v>1</v>
      </c>
      <c r="B8" s="4">
        <v>10</v>
      </c>
      <c r="C8" s="130">
        <v>1</v>
      </c>
      <c r="F8" s="4">
        <v>4</v>
      </c>
      <c r="G8" s="130">
        <v>2.02</v>
      </c>
    </row>
    <row r="9" spans="1:7" ht="15" customHeight="1">
      <c r="A9" s="4">
        <v>2</v>
      </c>
      <c r="B9" s="4">
        <v>4</v>
      </c>
      <c r="C9" s="68">
        <f t="shared" ref="C9:C36" si="0">$F$5*INDEX($G$8:$G$14,MATCH(B9,$F$8:$F$14,0))</f>
        <v>1.4543999999999999</v>
      </c>
      <c r="F9" s="4">
        <v>5</v>
      </c>
      <c r="G9" s="130">
        <v>1</v>
      </c>
    </row>
    <row r="10" spans="1:7" ht="15" customHeight="1">
      <c r="A10" s="4">
        <v>2</v>
      </c>
      <c r="B10" s="4">
        <v>5</v>
      </c>
      <c r="C10" s="68">
        <f t="shared" si="0"/>
        <v>0.72</v>
      </c>
      <c r="F10" s="4">
        <v>6</v>
      </c>
      <c r="G10" s="130">
        <v>0.86</v>
      </c>
    </row>
    <row r="11" spans="1:7" ht="15" customHeight="1">
      <c r="A11" s="4">
        <v>2</v>
      </c>
      <c r="B11" s="4">
        <v>6</v>
      </c>
      <c r="C11" s="68">
        <f t="shared" si="0"/>
        <v>0.61919999999999997</v>
      </c>
      <c r="F11" s="4">
        <v>7</v>
      </c>
      <c r="G11" s="130">
        <v>0.69</v>
      </c>
    </row>
    <row r="12" spans="1:7" ht="15" customHeight="1">
      <c r="A12" s="4">
        <v>2</v>
      </c>
      <c r="B12" s="4">
        <v>7</v>
      </c>
      <c r="C12" s="68">
        <f t="shared" si="0"/>
        <v>0.49679999999999996</v>
      </c>
      <c r="F12" s="4">
        <v>8</v>
      </c>
      <c r="G12" s="130">
        <v>0.73</v>
      </c>
    </row>
    <row r="13" spans="1:7" ht="15" customHeight="1">
      <c r="A13" s="4">
        <v>2</v>
      </c>
      <c r="B13" s="4">
        <v>8</v>
      </c>
      <c r="C13" s="68">
        <f t="shared" si="0"/>
        <v>0.52559999999999996</v>
      </c>
      <c r="F13" s="4">
        <v>9</v>
      </c>
      <c r="G13" s="130">
        <v>0.46</v>
      </c>
    </row>
    <row r="14" spans="1:7">
      <c r="A14" s="4">
        <v>2</v>
      </c>
      <c r="B14" s="4">
        <v>9</v>
      </c>
      <c r="C14" s="68">
        <f t="shared" si="0"/>
        <v>0.33119999999999999</v>
      </c>
      <c r="F14" s="4">
        <v>10</v>
      </c>
      <c r="G14" s="130">
        <v>0.9</v>
      </c>
    </row>
    <row r="15" spans="1:7">
      <c r="A15" s="4">
        <v>2</v>
      </c>
      <c r="B15" s="4">
        <v>10</v>
      </c>
      <c r="C15" s="68">
        <f t="shared" si="0"/>
        <v>0.64800000000000002</v>
      </c>
    </row>
    <row r="16" spans="1:7" ht="15" customHeight="1">
      <c r="A16" s="4">
        <v>3</v>
      </c>
      <c r="B16" s="4">
        <v>4</v>
      </c>
      <c r="C16" s="68">
        <f t="shared" si="0"/>
        <v>1.4543999999999999</v>
      </c>
    </row>
    <row r="17" spans="1:3" ht="15" customHeight="1">
      <c r="A17" s="4">
        <v>3</v>
      </c>
      <c r="B17" s="4">
        <v>5</v>
      </c>
      <c r="C17" s="68">
        <f t="shared" si="0"/>
        <v>0.72</v>
      </c>
    </row>
    <row r="18" spans="1:3" ht="15" customHeight="1">
      <c r="A18" s="4">
        <v>3</v>
      </c>
      <c r="B18" s="4">
        <v>6</v>
      </c>
      <c r="C18" s="68">
        <f t="shared" si="0"/>
        <v>0.61919999999999997</v>
      </c>
    </row>
    <row r="19" spans="1:3" ht="15" customHeight="1">
      <c r="A19" s="4">
        <v>3</v>
      </c>
      <c r="B19" s="4">
        <v>7</v>
      </c>
      <c r="C19" s="68">
        <f t="shared" si="0"/>
        <v>0.49679999999999996</v>
      </c>
    </row>
    <row r="20" spans="1:3" ht="15" customHeight="1">
      <c r="A20" s="4">
        <v>3</v>
      </c>
      <c r="B20" s="4">
        <v>8</v>
      </c>
      <c r="C20" s="68">
        <f t="shared" si="0"/>
        <v>0.52559999999999996</v>
      </c>
    </row>
    <row r="21" spans="1:3">
      <c r="A21" s="4">
        <v>3</v>
      </c>
      <c r="B21" s="4">
        <v>9</v>
      </c>
      <c r="C21" s="68">
        <f t="shared" si="0"/>
        <v>0.33119999999999999</v>
      </c>
    </row>
    <row r="22" spans="1:3">
      <c r="A22" s="4">
        <v>3</v>
      </c>
      <c r="B22" s="4">
        <v>10</v>
      </c>
      <c r="C22" s="68">
        <f t="shared" si="0"/>
        <v>0.64800000000000002</v>
      </c>
    </row>
    <row r="23" spans="1:3" ht="15" customHeight="1">
      <c r="A23" s="4">
        <v>4</v>
      </c>
      <c r="B23" s="4">
        <v>4</v>
      </c>
      <c r="C23" s="68">
        <f t="shared" si="0"/>
        <v>1.4543999999999999</v>
      </c>
    </row>
    <row r="24" spans="1:3" ht="15" customHeight="1">
      <c r="A24" s="4">
        <v>4</v>
      </c>
      <c r="B24" s="4">
        <v>5</v>
      </c>
      <c r="C24" s="68">
        <f t="shared" si="0"/>
        <v>0.72</v>
      </c>
    </row>
    <row r="25" spans="1:3" ht="15" customHeight="1">
      <c r="A25" s="4">
        <v>4</v>
      </c>
      <c r="B25" s="4">
        <v>6</v>
      </c>
      <c r="C25" s="68">
        <f t="shared" si="0"/>
        <v>0.61919999999999997</v>
      </c>
    </row>
    <row r="26" spans="1:3" ht="15" customHeight="1">
      <c r="A26" s="4">
        <v>4</v>
      </c>
      <c r="B26" s="4">
        <v>7</v>
      </c>
      <c r="C26" s="68">
        <f t="shared" si="0"/>
        <v>0.49679999999999996</v>
      </c>
    </row>
    <row r="27" spans="1:3" ht="15" customHeight="1">
      <c r="A27" s="4">
        <v>4</v>
      </c>
      <c r="B27" s="4">
        <v>8</v>
      </c>
      <c r="C27" s="68">
        <f t="shared" si="0"/>
        <v>0.52559999999999996</v>
      </c>
    </row>
    <row r="28" spans="1:3">
      <c r="A28" s="4">
        <v>4</v>
      </c>
      <c r="B28" s="4">
        <v>9</v>
      </c>
      <c r="C28" s="68">
        <f t="shared" si="0"/>
        <v>0.33119999999999999</v>
      </c>
    </row>
    <row r="29" spans="1:3">
      <c r="A29" s="4">
        <v>4</v>
      </c>
      <c r="B29" s="4">
        <v>10</v>
      </c>
      <c r="C29" s="68">
        <f t="shared" si="0"/>
        <v>0.64800000000000002</v>
      </c>
    </row>
    <row r="30" spans="1:3" ht="15" customHeight="1">
      <c r="A30" s="4">
        <v>5</v>
      </c>
      <c r="B30" s="4">
        <v>4</v>
      </c>
      <c r="C30" s="68">
        <f t="shared" si="0"/>
        <v>1.4543999999999999</v>
      </c>
    </row>
    <row r="31" spans="1:3" ht="15" customHeight="1">
      <c r="A31" s="4">
        <v>5</v>
      </c>
      <c r="B31" s="4">
        <v>5</v>
      </c>
      <c r="C31" s="68">
        <f t="shared" si="0"/>
        <v>0.72</v>
      </c>
    </row>
    <row r="32" spans="1:3" ht="15" customHeight="1">
      <c r="A32" s="4">
        <v>5</v>
      </c>
      <c r="B32" s="4">
        <v>6</v>
      </c>
      <c r="C32" s="68">
        <f t="shared" si="0"/>
        <v>0.61919999999999997</v>
      </c>
    </row>
    <row r="33" spans="1:3" ht="15" customHeight="1">
      <c r="A33" s="4">
        <v>5</v>
      </c>
      <c r="B33" s="4">
        <v>7</v>
      </c>
      <c r="C33" s="68">
        <f t="shared" si="0"/>
        <v>0.49679999999999996</v>
      </c>
    </row>
    <row r="34" spans="1:3" ht="15" customHeight="1">
      <c r="A34" s="4">
        <v>5</v>
      </c>
      <c r="B34" s="4">
        <v>8</v>
      </c>
      <c r="C34" s="68">
        <f t="shared" si="0"/>
        <v>0.52559999999999996</v>
      </c>
    </row>
    <row r="35" spans="1:3">
      <c r="A35" s="4">
        <v>5</v>
      </c>
      <c r="B35" s="4">
        <v>9</v>
      </c>
      <c r="C35" s="68">
        <f t="shared" si="0"/>
        <v>0.33119999999999999</v>
      </c>
    </row>
    <row r="36" spans="1:3">
      <c r="A36" s="4">
        <v>5</v>
      </c>
      <c r="B36" s="4">
        <v>10</v>
      </c>
      <c r="C36" s="68">
        <f t="shared" si="0"/>
        <v>0.64800000000000002</v>
      </c>
    </row>
    <row r="37" spans="1:3" ht="15" customHeight="1">
      <c r="A37" s="4">
        <v>6</v>
      </c>
      <c r="B37" s="4">
        <v>4</v>
      </c>
      <c r="C37" s="130">
        <v>1</v>
      </c>
    </row>
    <row r="38" spans="1:3" ht="15" customHeight="1">
      <c r="A38" s="4">
        <v>6</v>
      </c>
      <c r="B38" s="4">
        <v>5</v>
      </c>
      <c r="C38" s="130">
        <v>1</v>
      </c>
    </row>
    <row r="39" spans="1:3" ht="15" customHeight="1">
      <c r="A39" s="4">
        <v>6</v>
      </c>
      <c r="B39" s="4">
        <v>6</v>
      </c>
      <c r="C39" s="130">
        <v>1</v>
      </c>
    </row>
    <row r="40" spans="1:3" ht="15" customHeight="1">
      <c r="A40" s="4">
        <v>6</v>
      </c>
      <c r="B40" s="4">
        <v>7</v>
      </c>
      <c r="C40" s="130">
        <v>1</v>
      </c>
    </row>
    <row r="41" spans="1:3" ht="15" customHeight="1">
      <c r="A41" s="4">
        <v>6</v>
      </c>
      <c r="B41" s="4">
        <v>8</v>
      </c>
      <c r="C41" s="130">
        <v>1</v>
      </c>
    </row>
    <row r="42" spans="1:3">
      <c r="A42" s="4">
        <v>6</v>
      </c>
      <c r="B42" s="4">
        <v>9</v>
      </c>
      <c r="C42" s="130">
        <v>1</v>
      </c>
    </row>
    <row r="43" spans="1:3">
      <c r="A43" s="4">
        <v>6</v>
      </c>
      <c r="B43" s="4">
        <v>10</v>
      </c>
      <c r="C43" s="130">
        <v>1</v>
      </c>
    </row>
    <row r="44" spans="1:3">
      <c r="B44" s="4"/>
      <c r="C44" s="68"/>
    </row>
    <row r="45" spans="1:3">
      <c r="B45" s="4"/>
      <c r="C45" s="68"/>
    </row>
    <row r="46" spans="1:3">
      <c r="B46" s="4"/>
      <c r="C46" s="68"/>
    </row>
    <row r="47" spans="1:3">
      <c r="B47" s="4"/>
      <c r="C47" s="68"/>
    </row>
    <row r="48" spans="1:3">
      <c r="B48" s="4"/>
      <c r="C48" s="68"/>
    </row>
    <row r="49" spans="2:3">
      <c r="B49" s="4"/>
      <c r="C49" s="68"/>
    </row>
    <row r="50" spans="2:3">
      <c r="B50" s="4"/>
      <c r="C50" s="68"/>
    </row>
    <row r="51" spans="2:3">
      <c r="B51" s="4"/>
      <c r="C51" s="68"/>
    </row>
    <row r="52" spans="2:3">
      <c r="B52" s="4"/>
      <c r="C52" s="68"/>
    </row>
    <row r="53" spans="2:3">
      <c r="B53" s="4"/>
      <c r="C53" s="68"/>
    </row>
    <row r="54" spans="2:3">
      <c r="B54" s="4"/>
      <c r="C54" s="68"/>
    </row>
    <row r="55" spans="2:3">
      <c r="B55" s="4"/>
      <c r="C55" s="68"/>
    </row>
    <row r="56" spans="2:3">
      <c r="B56" s="4"/>
      <c r="C56" s="68"/>
    </row>
    <row r="57" spans="2:3">
      <c r="B57" s="4"/>
      <c r="C57" s="68"/>
    </row>
    <row r="58" spans="2:3">
      <c r="B58" s="4"/>
      <c r="C58" s="68"/>
    </row>
    <row r="59" spans="2:3">
      <c r="B59" s="4"/>
      <c r="C59" s="68"/>
    </row>
    <row r="60" spans="2:3">
      <c r="B60" s="4"/>
      <c r="C60" s="68"/>
    </row>
    <row r="61" spans="2:3">
      <c r="B61" s="4"/>
      <c r="C61" s="68"/>
    </row>
    <row r="62" spans="2:3">
      <c r="B62" s="4"/>
      <c r="C62" s="68"/>
    </row>
    <row r="63" spans="2:3">
      <c r="B63" s="4"/>
      <c r="C63" s="68"/>
    </row>
    <row r="64" spans="2:3">
      <c r="B64" s="4"/>
      <c r="C64" s="68"/>
    </row>
    <row r="65" spans="2:3">
      <c r="B65" s="4"/>
      <c r="C65" s="68"/>
    </row>
    <row r="66" spans="2:3">
      <c r="B66" s="4"/>
      <c r="C66" s="68"/>
    </row>
    <row r="67" spans="2:3">
      <c r="B67" s="4"/>
      <c r="C67" s="68"/>
    </row>
    <row r="68" spans="2:3">
      <c r="B68" s="4"/>
      <c r="C68" s="68"/>
    </row>
    <row r="69" spans="2:3">
      <c r="B69" s="4"/>
      <c r="C69" s="68"/>
    </row>
    <row r="70" spans="2:3">
      <c r="B70" s="4"/>
      <c r="C70" s="68"/>
    </row>
    <row r="71" spans="2:3">
      <c r="B71" s="4"/>
      <c r="C71" s="68"/>
    </row>
    <row r="72" spans="2:3">
      <c r="B72" s="4"/>
      <c r="C72" s="68"/>
    </row>
    <row r="73" spans="2:3">
      <c r="B73" s="4"/>
      <c r="C73" s="68"/>
    </row>
    <row r="74" spans="2:3">
      <c r="B74" s="4"/>
      <c r="C74" s="68"/>
    </row>
    <row r="75" spans="2:3">
      <c r="B75" s="4"/>
      <c r="C75" s="68"/>
    </row>
    <row r="76" spans="2:3">
      <c r="B76" s="4"/>
      <c r="C76" s="68"/>
    </row>
    <row r="77" spans="2:3">
      <c r="B77" s="4"/>
      <c r="C77" s="68"/>
    </row>
    <row r="78" spans="2:3">
      <c r="B78" s="4"/>
      <c r="C78" s="68"/>
    </row>
    <row r="79" spans="2:3">
      <c r="B79" s="4"/>
      <c r="C79" s="68"/>
    </row>
    <row r="80" spans="2:3">
      <c r="B80" s="4"/>
      <c r="C80" s="68"/>
    </row>
    <row r="81" spans="2:3">
      <c r="B81" s="4"/>
      <c r="C81" s="68"/>
    </row>
    <row r="82" spans="2:3">
      <c r="B82" s="4"/>
      <c r="C82" s="68"/>
    </row>
    <row r="83" spans="2:3">
      <c r="B83" s="4"/>
      <c r="C83" s="68"/>
    </row>
    <row r="84" spans="2:3">
      <c r="B84" s="4"/>
      <c r="C84" s="68"/>
    </row>
    <row r="85" spans="2:3">
      <c r="B85" s="4"/>
      <c r="C85" s="68"/>
    </row>
    <row r="86" spans="2:3">
      <c r="B86" s="4"/>
      <c r="C86" s="68"/>
    </row>
    <row r="87" spans="2:3">
      <c r="B87" s="4"/>
      <c r="C87" s="68"/>
    </row>
    <row r="88" spans="2:3">
      <c r="B88" s="4"/>
      <c r="C88" s="68"/>
    </row>
    <row r="89" spans="2:3">
      <c r="B89" s="4"/>
      <c r="C89" s="68"/>
    </row>
    <row r="90" spans="2:3">
      <c r="B90" s="4"/>
      <c r="C90" s="68"/>
    </row>
    <row r="91" spans="2:3">
      <c r="B91" s="4"/>
      <c r="C91" s="68"/>
    </row>
    <row r="92" spans="2:3">
      <c r="B92" s="4"/>
      <c r="C92" s="68"/>
    </row>
    <row r="93" spans="2:3">
      <c r="B93" s="4"/>
      <c r="C93" s="68"/>
    </row>
    <row r="94" spans="2:3">
      <c r="B94" s="4"/>
      <c r="C94" s="68"/>
    </row>
    <row r="95" spans="2:3">
      <c r="B95" s="4"/>
      <c r="C95" s="68"/>
    </row>
    <row r="96" spans="2:3">
      <c r="B96" s="4"/>
      <c r="C96" s="68"/>
    </row>
    <row r="97" spans="2:3">
      <c r="B97" s="4"/>
      <c r="C97" s="68"/>
    </row>
    <row r="98" spans="2:3">
      <c r="B98" s="4"/>
      <c r="C98" s="68"/>
    </row>
    <row r="99" spans="2:3">
      <c r="B99" s="4"/>
      <c r="C99" s="68"/>
    </row>
    <row r="100" spans="2:3">
      <c r="B100" s="4"/>
      <c r="C100" s="68"/>
    </row>
    <row r="101" spans="2:3">
      <c r="B101" s="4"/>
      <c r="C101" s="68"/>
    </row>
    <row r="102" spans="2:3">
      <c r="B102" s="4"/>
      <c r="C102" s="68"/>
    </row>
    <row r="103" spans="2:3">
      <c r="B103" s="4"/>
      <c r="C103" s="68"/>
    </row>
    <row r="104" spans="2:3">
      <c r="B104" s="4"/>
      <c r="C104" s="68"/>
    </row>
    <row r="105" spans="2:3">
      <c r="B105" s="4"/>
      <c r="C105" s="68"/>
    </row>
    <row r="106" spans="2:3">
      <c r="B106" s="4"/>
      <c r="C106" s="68"/>
    </row>
    <row r="107" spans="2:3">
      <c r="B107" s="4"/>
      <c r="C107" s="68"/>
    </row>
    <row r="108" spans="2:3">
      <c r="B108" s="4"/>
      <c r="C108" s="68"/>
    </row>
    <row r="109" spans="2:3">
      <c r="B109" s="4"/>
      <c r="C109" s="68"/>
    </row>
    <row r="110" spans="2:3">
      <c r="B110" s="4"/>
      <c r="C110" s="68"/>
    </row>
    <row r="111" spans="2:3">
      <c r="B111" s="4"/>
      <c r="C111" s="68"/>
    </row>
    <row r="112" spans="2:3">
      <c r="B112" s="4"/>
      <c r="C112" s="68"/>
    </row>
    <row r="113" spans="2:3">
      <c r="B113" s="4"/>
      <c r="C113" s="68"/>
    </row>
    <row r="114" spans="2:3">
      <c r="B114" s="4"/>
      <c r="C114" s="68"/>
    </row>
    <row r="115" spans="2:3">
      <c r="B115" s="4"/>
      <c r="C115" s="68"/>
    </row>
    <row r="116" spans="2:3">
      <c r="B116" s="4"/>
      <c r="C116" s="68"/>
    </row>
    <row r="117" spans="2:3">
      <c r="B117" s="4"/>
      <c r="C117" s="68"/>
    </row>
    <row r="118" spans="2:3">
      <c r="B118" s="4"/>
      <c r="C118" s="68"/>
    </row>
    <row r="119" spans="2:3">
      <c r="B119" s="4"/>
      <c r="C119" s="68"/>
    </row>
    <row r="120" spans="2:3">
      <c r="B120" s="4"/>
      <c r="C120" s="68"/>
    </row>
    <row r="121" spans="2:3">
      <c r="B121" s="4"/>
      <c r="C121" s="68"/>
    </row>
    <row r="122" spans="2:3">
      <c r="B122" s="4"/>
      <c r="C122" s="68"/>
    </row>
    <row r="123" spans="2:3">
      <c r="B123" s="4"/>
      <c r="C123" s="6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32</vt:i4>
      </vt:variant>
    </vt:vector>
  </HeadingPairs>
  <TitlesOfParts>
    <vt:vector size="64" baseType="lpstr">
      <vt:lpstr>Sources</vt:lpstr>
      <vt:lpstr>initial_population</vt:lpstr>
      <vt:lpstr>art_coverage</vt:lpstr>
      <vt:lpstr>art_coverage_sensL</vt:lpstr>
      <vt:lpstr>art_coverage_sensH</vt:lpstr>
      <vt:lpstr>cd4_probs</vt:lpstr>
      <vt:lpstr>art_dropout</vt:lpstr>
      <vt:lpstr>base_fertility</vt:lpstr>
      <vt:lpstr>fert_red</vt:lpstr>
      <vt:lpstr>vertical_transmission</vt:lpstr>
      <vt:lpstr>pregnancy</vt:lpstr>
      <vt:lpstr>circumcision</vt:lpstr>
      <vt:lpstr>background_mortality</vt:lpstr>
      <vt:lpstr>hiv_mortality</vt:lpstr>
      <vt:lpstr>disease_progression</vt:lpstr>
      <vt:lpstr>deltas</vt:lpstr>
      <vt:lpstr>epsilons</vt:lpstr>
      <vt:lpstr>risk_int</vt:lpstr>
      <vt:lpstr>risk_proportions</vt:lpstr>
      <vt:lpstr>partners_per_year</vt:lpstr>
      <vt:lpstr>acts_per_partnership</vt:lpstr>
      <vt:lpstr>STIs</vt:lpstr>
      <vt:lpstr>transmission_probabilities</vt:lpstr>
      <vt:lpstr>risk_reduction</vt:lpstr>
      <vt:lpstr>DALYs</vt:lpstr>
      <vt:lpstr>population</vt:lpstr>
      <vt:lpstr>adult_prevalence</vt:lpstr>
      <vt:lpstr>aya_prevalence</vt:lpstr>
      <vt:lpstr>age_specific_prevalence</vt:lpstr>
      <vt:lpstr>adult_prevalence (UNAIDS model)</vt:lpstr>
      <vt:lpstr>aya_prevalence (UNAIDS model)</vt:lpstr>
      <vt:lpstr>incidence (UNAIDS model)</vt:lpstr>
      <vt:lpstr>acts_per_partnership</vt:lpstr>
      <vt:lpstr>adult_prevalence</vt:lpstr>
      <vt:lpstr>adult_prevalence_unaids</vt:lpstr>
      <vt:lpstr>age_specific_prevalence</vt:lpstr>
      <vt:lpstr>art_coverage</vt:lpstr>
      <vt:lpstr>art_coverage_sensH!art_coverage_H</vt:lpstr>
      <vt:lpstr>art_coverage_sensL!art_coverage_L</vt:lpstr>
      <vt:lpstr>art_dropout</vt:lpstr>
      <vt:lpstr>aya_prevalence!aya_prevalence</vt:lpstr>
      <vt:lpstr>'aya_prevalence (UNAIDS model)'!aya_prevalence_unaids</vt:lpstr>
      <vt:lpstr>background_mortality</vt:lpstr>
      <vt:lpstr>base_fertility</vt:lpstr>
      <vt:lpstr>cd4_probs</vt:lpstr>
      <vt:lpstr>circ</vt:lpstr>
      <vt:lpstr>DALYs</vt:lpstr>
      <vt:lpstr>deltas</vt:lpstr>
      <vt:lpstr>disease_progression</vt:lpstr>
      <vt:lpstr>dropout</vt:lpstr>
      <vt:lpstr>epsilons</vt:lpstr>
      <vt:lpstr>fert_red</vt:lpstr>
      <vt:lpstr>hiv_mortality</vt:lpstr>
      <vt:lpstr>incidence</vt:lpstr>
      <vt:lpstr>initial_population!initial_population</vt:lpstr>
      <vt:lpstr>partners_per_year</vt:lpstr>
      <vt:lpstr>pop_data</vt:lpstr>
      <vt:lpstr>pregnancy</vt:lpstr>
      <vt:lpstr>risk_int</vt:lpstr>
      <vt:lpstr>risk_proportions</vt:lpstr>
      <vt:lpstr>risk_reduction</vt:lpstr>
      <vt:lpstr>sti</vt:lpstr>
      <vt:lpstr>trans_probs</vt:lpstr>
      <vt:lpstr>vertical_transmission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Culhane</dc:creator>
  <cp:lastModifiedBy>Jessica Culhane</cp:lastModifiedBy>
  <dcterms:created xsi:type="dcterms:W3CDTF">2017-12-03T22:35:06Z</dcterms:created>
  <dcterms:modified xsi:type="dcterms:W3CDTF">2019-11-14T05:49:26Z</dcterms:modified>
</cp:coreProperties>
</file>