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600" windowHeight="7995"/>
  </bookViews>
  <sheets>
    <sheet name="RES-USA" sheetId="4" r:id="rId1"/>
    <sheet name="CES-USA" sheetId="3" r:id="rId2"/>
    <sheet name="CarbTax-USA" sheetId="2" r:id="rId3"/>
    <sheet name="Baseline-USA" sheetId="1" r:id="rId4"/>
  </sheets>
  <definedNames>
    <definedName name="_xlnm.Print_Area" localSheetId="3">'Baseline-USA'!$B$2:$Y$64</definedName>
    <definedName name="_xlnm.Print_Area" localSheetId="2">'CarbTax-USA'!$B$2:$Y$64</definedName>
    <definedName name="_xlnm.Print_Area" localSheetId="1">'CES-USA'!$B$2:$Y$64</definedName>
    <definedName name="_xlnm.Print_Area" localSheetId="0">'RES-USA'!$B$2:$Y$64</definedName>
    <definedName name="unit_data" localSheetId="2">#REF!</definedName>
    <definedName name="unit_data" localSheetId="1">#REF!</definedName>
    <definedName name="unit_data" localSheetId="0">#REF!</definedName>
    <definedName name="unit_data">#REF!</definedName>
  </definedNames>
  <calcPr calcId="145621"/>
</workbook>
</file>

<file path=xl/calcChain.xml><?xml version="1.0" encoding="utf-8"?>
<calcChain xmlns="http://schemas.openxmlformats.org/spreadsheetml/2006/main">
  <c r="L15" i="2" l="1"/>
  <c r="I16" i="2"/>
  <c r="J16" i="2"/>
  <c r="I17" i="2"/>
  <c r="J17" i="2"/>
  <c r="E18" i="2"/>
  <c r="F18" i="2"/>
  <c r="G18" i="2"/>
  <c r="H18" i="2"/>
  <c r="I18" i="2"/>
  <c r="J18" i="2"/>
  <c r="Y63" i="4"/>
  <c r="X63" i="4"/>
  <c r="W63" i="4"/>
  <c r="V63" i="4"/>
  <c r="U63" i="4"/>
  <c r="T63" i="4"/>
  <c r="S63" i="4"/>
  <c r="R63" i="4"/>
  <c r="Q63" i="4"/>
  <c r="L63" i="4"/>
  <c r="K63" i="4"/>
  <c r="J63" i="4"/>
  <c r="I63" i="4"/>
  <c r="H63" i="4"/>
  <c r="G63" i="4"/>
  <c r="F63" i="4"/>
  <c r="E63" i="4"/>
  <c r="D63" i="4"/>
  <c r="Y62" i="4"/>
  <c r="X62" i="4"/>
  <c r="W62" i="4"/>
  <c r="V62" i="4"/>
  <c r="U62" i="4"/>
  <c r="T62" i="4"/>
  <c r="S62" i="4"/>
  <c r="R62" i="4"/>
  <c r="Q62" i="4"/>
  <c r="L62" i="4"/>
  <c r="K62" i="4"/>
  <c r="J62" i="4"/>
  <c r="I62" i="4"/>
  <c r="H62" i="4"/>
  <c r="G62" i="4"/>
  <c r="F62" i="4"/>
  <c r="E62" i="4"/>
  <c r="D62" i="4"/>
  <c r="Y61" i="4"/>
  <c r="X61" i="4"/>
  <c r="W61" i="4"/>
  <c r="V61" i="4"/>
  <c r="U61" i="4"/>
  <c r="T61" i="4"/>
  <c r="S61" i="4"/>
  <c r="R61" i="4"/>
  <c r="Q61" i="4"/>
  <c r="L61" i="4"/>
  <c r="K61" i="4"/>
  <c r="J61" i="4"/>
  <c r="I61" i="4"/>
  <c r="H61" i="4"/>
  <c r="G61" i="4"/>
  <c r="F61" i="4"/>
  <c r="E61" i="4"/>
  <c r="D61" i="4"/>
  <c r="Y60" i="4"/>
  <c r="X60" i="4"/>
  <c r="W60" i="4"/>
  <c r="V60" i="4"/>
  <c r="U60" i="4"/>
  <c r="T60" i="4"/>
  <c r="S60" i="4"/>
  <c r="R60" i="4"/>
  <c r="Q60" i="4"/>
  <c r="L60" i="4"/>
  <c r="K60" i="4"/>
  <c r="J60" i="4"/>
  <c r="I60" i="4"/>
  <c r="H60" i="4"/>
  <c r="G60" i="4"/>
  <c r="F60" i="4"/>
  <c r="E60" i="4"/>
  <c r="D60" i="4"/>
  <c r="Y59" i="4"/>
  <c r="X59" i="4"/>
  <c r="W59" i="4"/>
  <c r="V59" i="4"/>
  <c r="U59" i="4"/>
  <c r="T59" i="4"/>
  <c r="S59" i="4"/>
  <c r="R59" i="4"/>
  <c r="Q59" i="4"/>
  <c r="O59" i="4"/>
  <c r="L59" i="4"/>
  <c r="K59" i="4"/>
  <c r="J59" i="4"/>
  <c r="I59" i="4"/>
  <c r="H59" i="4"/>
  <c r="G59" i="4"/>
  <c r="F59" i="4"/>
  <c r="E59" i="4"/>
  <c r="D59" i="4"/>
  <c r="Y58" i="4"/>
  <c r="X58" i="4"/>
  <c r="W58" i="4"/>
  <c r="V58" i="4"/>
  <c r="U58" i="4"/>
  <c r="T58" i="4"/>
  <c r="S58" i="4"/>
  <c r="R58" i="4"/>
  <c r="Q58" i="4"/>
  <c r="L58" i="4"/>
  <c r="K58" i="4"/>
  <c r="J58" i="4"/>
  <c r="I58" i="4"/>
  <c r="H58" i="4"/>
  <c r="G58" i="4"/>
  <c r="F58" i="4"/>
  <c r="E58" i="4"/>
  <c r="D58" i="4"/>
  <c r="Y57" i="4"/>
  <c r="X57" i="4"/>
  <c r="W57" i="4"/>
  <c r="V57" i="4"/>
  <c r="U57" i="4"/>
  <c r="T57" i="4"/>
  <c r="S57" i="4"/>
  <c r="R57" i="4"/>
  <c r="Q57" i="4"/>
  <c r="L57" i="4"/>
  <c r="K57" i="4"/>
  <c r="J57" i="4"/>
  <c r="I57" i="4"/>
  <c r="H57" i="4"/>
  <c r="G57" i="4"/>
  <c r="F57" i="4"/>
  <c r="E57" i="4"/>
  <c r="D57" i="4"/>
  <c r="Y56" i="4"/>
  <c r="X56" i="4"/>
  <c r="W56" i="4"/>
  <c r="V56" i="4"/>
  <c r="U56" i="4"/>
  <c r="T56" i="4"/>
  <c r="S56" i="4"/>
  <c r="R56" i="4"/>
  <c r="Q56" i="4"/>
  <c r="L56" i="4"/>
  <c r="K56" i="4"/>
  <c r="J56" i="4"/>
  <c r="I56" i="4"/>
  <c r="H56" i="4"/>
  <c r="G56" i="4"/>
  <c r="F56" i="4"/>
  <c r="E56" i="4"/>
  <c r="D56" i="4"/>
  <c r="Y55" i="4"/>
  <c r="X55" i="4"/>
  <c r="W55" i="4"/>
  <c r="V55" i="4"/>
  <c r="U55" i="4"/>
  <c r="T55" i="4"/>
  <c r="S55" i="4"/>
  <c r="R55" i="4"/>
  <c r="Q55" i="4"/>
  <c r="L55" i="4"/>
  <c r="K55" i="4"/>
  <c r="J55" i="4"/>
  <c r="I55" i="4"/>
  <c r="H55" i="4"/>
  <c r="G55" i="4"/>
  <c r="F55" i="4"/>
  <c r="E55" i="4"/>
  <c r="D55" i="4"/>
  <c r="Y54" i="4"/>
  <c r="X54" i="4"/>
  <c r="W54" i="4"/>
  <c r="V54" i="4"/>
  <c r="U54" i="4"/>
  <c r="T54" i="4"/>
  <c r="S54" i="4"/>
  <c r="R54" i="4"/>
  <c r="Q54" i="4"/>
  <c r="L54" i="4"/>
  <c r="K54" i="4"/>
  <c r="J54" i="4"/>
  <c r="I54" i="4"/>
  <c r="H54" i="4"/>
  <c r="G54" i="4"/>
  <c r="F54" i="4"/>
  <c r="E54" i="4"/>
  <c r="D54" i="4"/>
  <c r="Y53" i="4"/>
  <c r="X53" i="4"/>
  <c r="W53" i="4"/>
  <c r="V53" i="4"/>
  <c r="U53" i="4"/>
  <c r="T53" i="4"/>
  <c r="S53" i="4"/>
  <c r="R53" i="4"/>
  <c r="Q53" i="4"/>
  <c r="L53" i="4"/>
  <c r="K53" i="4"/>
  <c r="J53" i="4"/>
  <c r="I53" i="4"/>
  <c r="H53" i="4"/>
  <c r="G53" i="4"/>
  <c r="F53" i="4"/>
  <c r="E53" i="4"/>
  <c r="D53" i="4"/>
  <c r="Y52" i="4"/>
  <c r="X52" i="4"/>
  <c r="W52" i="4"/>
  <c r="V52" i="4"/>
  <c r="U52" i="4"/>
  <c r="T52" i="4"/>
  <c r="S52" i="4"/>
  <c r="R52" i="4"/>
  <c r="Q52" i="4"/>
  <c r="L52" i="4"/>
  <c r="K52" i="4"/>
  <c r="J52" i="4"/>
  <c r="I52" i="4"/>
  <c r="H52" i="4"/>
  <c r="G52" i="4"/>
  <c r="F52" i="4"/>
  <c r="E52" i="4"/>
  <c r="D52" i="4"/>
  <c r="Y51" i="4"/>
  <c r="X51" i="4"/>
  <c r="W51" i="4"/>
  <c r="V51" i="4"/>
  <c r="U51" i="4"/>
  <c r="T51" i="4"/>
  <c r="S51" i="4"/>
  <c r="R51" i="4"/>
  <c r="Q51" i="4"/>
  <c r="L51" i="4"/>
  <c r="K51" i="4"/>
  <c r="J51" i="4"/>
  <c r="I51" i="4"/>
  <c r="H51" i="4"/>
  <c r="G51" i="4"/>
  <c r="F51" i="4"/>
  <c r="E51" i="4"/>
  <c r="D51" i="4"/>
  <c r="Y50" i="4"/>
  <c r="X50" i="4"/>
  <c r="W50" i="4"/>
  <c r="V50" i="4"/>
  <c r="U50" i="4"/>
  <c r="T50" i="4"/>
  <c r="S50" i="4"/>
  <c r="R50" i="4"/>
  <c r="Q50" i="4"/>
  <c r="L50" i="4"/>
  <c r="K50" i="4"/>
  <c r="J50" i="4"/>
  <c r="I50" i="4"/>
  <c r="H50" i="4"/>
  <c r="G50" i="4"/>
  <c r="F50" i="4"/>
  <c r="E50" i="4"/>
  <c r="D50" i="4"/>
  <c r="Y49" i="4"/>
  <c r="X49" i="4"/>
  <c r="W49" i="4"/>
  <c r="V49" i="4"/>
  <c r="U49" i="4"/>
  <c r="T49" i="4"/>
  <c r="S49" i="4"/>
  <c r="R49" i="4"/>
  <c r="Q49" i="4"/>
  <c r="L49" i="4"/>
  <c r="K49" i="4"/>
  <c r="J49" i="4"/>
  <c r="I49" i="4"/>
  <c r="H49" i="4"/>
  <c r="G49" i="4"/>
  <c r="F49" i="4"/>
  <c r="E49" i="4"/>
  <c r="D49" i="4"/>
  <c r="Y48" i="4"/>
  <c r="X48" i="4"/>
  <c r="W48" i="4"/>
  <c r="V48" i="4"/>
  <c r="U48" i="4"/>
  <c r="T48" i="4"/>
  <c r="S48" i="4"/>
  <c r="R48" i="4"/>
  <c r="Q48" i="4"/>
  <c r="L48" i="4"/>
  <c r="K48" i="4"/>
  <c r="J48" i="4"/>
  <c r="I48" i="4"/>
  <c r="H48" i="4"/>
  <c r="G48" i="4"/>
  <c r="F48" i="4"/>
  <c r="E48" i="4"/>
  <c r="D48" i="4"/>
  <c r="Y47" i="4"/>
  <c r="X47" i="4"/>
  <c r="W47" i="4"/>
  <c r="V47" i="4"/>
  <c r="U47" i="4"/>
  <c r="T47" i="4"/>
  <c r="S47" i="4"/>
  <c r="R47" i="4"/>
  <c r="Q47" i="4"/>
  <c r="Y46" i="4"/>
  <c r="X46" i="4"/>
  <c r="W46" i="4"/>
  <c r="V46" i="4"/>
  <c r="U46" i="4"/>
  <c r="T46" i="4"/>
  <c r="S46" i="4"/>
  <c r="R46" i="4"/>
  <c r="Q46" i="4"/>
  <c r="Y45" i="4"/>
  <c r="X45" i="4"/>
  <c r="W45" i="4"/>
  <c r="V45" i="4"/>
  <c r="U45" i="4"/>
  <c r="T45" i="4"/>
  <c r="S45" i="4"/>
  <c r="R45" i="4"/>
  <c r="Q45" i="4"/>
  <c r="Y44" i="4"/>
  <c r="X44" i="4"/>
  <c r="W44" i="4"/>
  <c r="V44" i="4"/>
  <c r="U44" i="4"/>
  <c r="T44" i="4"/>
  <c r="S44" i="4"/>
  <c r="R44" i="4"/>
  <c r="Q44" i="4"/>
  <c r="Y43" i="4"/>
  <c r="X43" i="4"/>
  <c r="W43" i="4"/>
  <c r="V43" i="4"/>
  <c r="U43" i="4"/>
  <c r="T43" i="4"/>
  <c r="S43" i="4"/>
  <c r="R43" i="4"/>
  <c r="Q43" i="4"/>
  <c r="Y42" i="4"/>
  <c r="X42" i="4"/>
  <c r="W42" i="4"/>
  <c r="V42" i="4"/>
  <c r="U42" i="4"/>
  <c r="T42" i="4"/>
  <c r="S42" i="4"/>
  <c r="R42" i="4"/>
  <c r="Q42" i="4"/>
  <c r="Y41" i="4"/>
  <c r="X41" i="4"/>
  <c r="W41" i="4"/>
  <c r="V41" i="4"/>
  <c r="U41" i="4"/>
  <c r="T41" i="4"/>
  <c r="S41" i="4"/>
  <c r="R41" i="4"/>
  <c r="Q41" i="4"/>
  <c r="Y40" i="4"/>
  <c r="X40" i="4"/>
  <c r="W40" i="4"/>
  <c r="V40" i="4"/>
  <c r="U40" i="4"/>
  <c r="T40" i="4"/>
  <c r="S40" i="4"/>
  <c r="R40" i="4"/>
  <c r="Q40" i="4"/>
  <c r="Y39" i="4"/>
  <c r="X39" i="4"/>
  <c r="W39" i="4"/>
  <c r="V39" i="4"/>
  <c r="U39" i="4"/>
  <c r="T39" i="4"/>
  <c r="S39" i="4"/>
  <c r="R39" i="4"/>
  <c r="Q39" i="4"/>
  <c r="Y38" i="4"/>
  <c r="X38" i="4"/>
  <c r="W38" i="4"/>
  <c r="V38" i="4"/>
  <c r="U38" i="4"/>
  <c r="T38" i="4"/>
  <c r="S38" i="4"/>
  <c r="R38" i="4"/>
  <c r="Q38" i="4"/>
  <c r="L38" i="4"/>
  <c r="K38" i="4"/>
  <c r="J38" i="4"/>
  <c r="I38" i="4"/>
  <c r="H38" i="4"/>
  <c r="G38" i="4"/>
  <c r="F38" i="4"/>
  <c r="E38" i="4"/>
  <c r="D38" i="4"/>
  <c r="Y37" i="4"/>
  <c r="X37" i="4"/>
  <c r="W37" i="4"/>
  <c r="V37" i="4"/>
  <c r="U37" i="4"/>
  <c r="T37" i="4"/>
  <c r="S37" i="4"/>
  <c r="R37" i="4"/>
  <c r="Q37" i="4"/>
  <c r="L37" i="4"/>
  <c r="K37" i="4"/>
  <c r="J37" i="4"/>
  <c r="I37" i="4"/>
  <c r="H37" i="4"/>
  <c r="G37" i="4"/>
  <c r="F37" i="4"/>
  <c r="E37" i="4"/>
  <c r="D37" i="4"/>
  <c r="Y36" i="4"/>
  <c r="X36" i="4"/>
  <c r="W36" i="4"/>
  <c r="V36" i="4"/>
  <c r="U36" i="4"/>
  <c r="T36" i="4"/>
  <c r="S36" i="4"/>
  <c r="R36" i="4"/>
  <c r="Q36" i="4"/>
  <c r="L36" i="4"/>
  <c r="K36" i="4"/>
  <c r="J36" i="4"/>
  <c r="I36" i="4"/>
  <c r="H36" i="4"/>
  <c r="G36" i="4"/>
  <c r="F36" i="4"/>
  <c r="E36" i="4"/>
  <c r="D36" i="4"/>
  <c r="Y35" i="4"/>
  <c r="X35" i="4"/>
  <c r="W35" i="4"/>
  <c r="V35" i="4"/>
  <c r="U35" i="4"/>
  <c r="T35" i="4"/>
  <c r="S35" i="4"/>
  <c r="R35" i="4"/>
  <c r="Q35" i="4"/>
  <c r="L35" i="4"/>
  <c r="K35" i="4"/>
  <c r="J35" i="4"/>
  <c r="I35" i="4"/>
  <c r="H35" i="4"/>
  <c r="G35" i="4"/>
  <c r="F35" i="4"/>
  <c r="E35" i="4"/>
  <c r="D35" i="4"/>
  <c r="Y34" i="4"/>
  <c r="X34" i="4"/>
  <c r="W34" i="4"/>
  <c r="V34" i="4"/>
  <c r="U34" i="4"/>
  <c r="T34" i="4"/>
  <c r="S34" i="4"/>
  <c r="R34" i="4"/>
  <c r="Q34" i="4"/>
  <c r="L34" i="4"/>
  <c r="K34" i="4"/>
  <c r="J34" i="4"/>
  <c r="I34" i="4"/>
  <c r="H34" i="4"/>
  <c r="G34" i="4"/>
  <c r="F34" i="4"/>
  <c r="E34" i="4"/>
  <c r="D34" i="4"/>
  <c r="Y33" i="4"/>
  <c r="X33" i="4"/>
  <c r="W33" i="4"/>
  <c r="V33" i="4"/>
  <c r="U33" i="4"/>
  <c r="T33" i="4"/>
  <c r="S33" i="4"/>
  <c r="R33" i="4"/>
  <c r="Q33" i="4"/>
  <c r="L33" i="4"/>
  <c r="K33" i="4"/>
  <c r="J33" i="4"/>
  <c r="I33" i="4"/>
  <c r="H33" i="4"/>
  <c r="G33" i="4"/>
  <c r="F33" i="4"/>
  <c r="E33" i="4"/>
  <c r="D33" i="4"/>
  <c r="Y32" i="4"/>
  <c r="X32" i="4"/>
  <c r="W32" i="4"/>
  <c r="V32" i="4"/>
  <c r="U32" i="4"/>
  <c r="T32" i="4"/>
  <c r="S32" i="4"/>
  <c r="R32" i="4"/>
  <c r="Q32" i="4"/>
  <c r="L32" i="4"/>
  <c r="K32" i="4"/>
  <c r="J32" i="4"/>
  <c r="I32" i="4"/>
  <c r="H32" i="4"/>
  <c r="G32" i="4"/>
  <c r="F32" i="4"/>
  <c r="E32" i="4"/>
  <c r="D32" i="4"/>
  <c r="Y31" i="4"/>
  <c r="X31" i="4"/>
  <c r="W31" i="4"/>
  <c r="V31" i="4"/>
  <c r="U31" i="4"/>
  <c r="T31" i="4"/>
  <c r="S31" i="4"/>
  <c r="R31" i="4"/>
  <c r="Q31" i="4"/>
  <c r="L31" i="4"/>
  <c r="K31" i="4"/>
  <c r="J31" i="4"/>
  <c r="I31" i="4"/>
  <c r="H31" i="4"/>
  <c r="G31" i="4"/>
  <c r="F31" i="4"/>
  <c r="E31" i="4"/>
  <c r="D31" i="4"/>
  <c r="Y30" i="4"/>
  <c r="X30" i="4"/>
  <c r="W30" i="4"/>
  <c r="V30" i="4"/>
  <c r="U30" i="4"/>
  <c r="T30" i="4"/>
  <c r="S30" i="4"/>
  <c r="R30" i="4"/>
  <c r="Q30" i="4"/>
  <c r="L30" i="4"/>
  <c r="K30" i="4"/>
  <c r="J30" i="4"/>
  <c r="I30" i="4"/>
  <c r="H30" i="4"/>
  <c r="G30" i="4"/>
  <c r="F30" i="4"/>
  <c r="E30" i="4"/>
  <c r="D30" i="4"/>
  <c r="Y29" i="4"/>
  <c r="X29" i="4"/>
  <c r="W29" i="4"/>
  <c r="V29" i="4"/>
  <c r="U29" i="4"/>
  <c r="T29" i="4"/>
  <c r="S29" i="4"/>
  <c r="R29" i="4"/>
  <c r="Q29" i="4"/>
  <c r="L29" i="4"/>
  <c r="K29" i="4"/>
  <c r="J29" i="4"/>
  <c r="I29" i="4"/>
  <c r="H29" i="4"/>
  <c r="G29" i="4"/>
  <c r="F29" i="4"/>
  <c r="E29" i="4"/>
  <c r="D29" i="4"/>
  <c r="Y28" i="4"/>
  <c r="X28" i="4"/>
  <c r="W28" i="4"/>
  <c r="V28" i="4"/>
  <c r="U28" i="4"/>
  <c r="T28" i="4"/>
  <c r="S28" i="4"/>
  <c r="R28" i="4"/>
  <c r="Q28" i="4"/>
  <c r="L28" i="4"/>
  <c r="K28" i="4"/>
  <c r="J28" i="4"/>
  <c r="I28" i="4"/>
  <c r="H28" i="4"/>
  <c r="G28" i="4"/>
  <c r="F28" i="4"/>
  <c r="E28" i="4"/>
  <c r="D28" i="4"/>
  <c r="Y27" i="4"/>
  <c r="X27" i="4"/>
  <c r="W27" i="4"/>
  <c r="V27" i="4"/>
  <c r="U27" i="4"/>
  <c r="T27" i="4"/>
  <c r="S27" i="4"/>
  <c r="R27" i="4"/>
  <c r="Q27" i="4"/>
  <c r="L27" i="4"/>
  <c r="K27" i="4"/>
  <c r="J27" i="4"/>
  <c r="I27" i="4"/>
  <c r="H27" i="4"/>
  <c r="G27" i="4"/>
  <c r="F27" i="4"/>
  <c r="E27" i="4"/>
  <c r="D27" i="4"/>
  <c r="Y26" i="4"/>
  <c r="X26" i="4"/>
  <c r="W26" i="4"/>
  <c r="V26" i="4"/>
  <c r="U26" i="4"/>
  <c r="T26" i="4"/>
  <c r="S26" i="4"/>
  <c r="R26" i="4"/>
  <c r="Q26" i="4"/>
  <c r="L26" i="4"/>
  <c r="K26" i="4"/>
  <c r="J26" i="4"/>
  <c r="I26" i="4"/>
  <c r="H26" i="4"/>
  <c r="G26" i="4"/>
  <c r="F26" i="4"/>
  <c r="E26" i="4"/>
  <c r="D26" i="4"/>
  <c r="Y25" i="4"/>
  <c r="X25" i="4"/>
  <c r="W25" i="4"/>
  <c r="V25" i="4"/>
  <c r="U25" i="4"/>
  <c r="T25" i="4"/>
  <c r="S25" i="4"/>
  <c r="R25" i="4"/>
  <c r="Q25" i="4"/>
  <c r="L25" i="4"/>
  <c r="K25" i="4"/>
  <c r="J25" i="4"/>
  <c r="I25" i="4"/>
  <c r="H25" i="4"/>
  <c r="G25" i="4"/>
  <c r="F25" i="4"/>
  <c r="E25" i="4"/>
  <c r="D25" i="4"/>
  <c r="Y24" i="4"/>
  <c r="X24" i="4"/>
  <c r="W24" i="4"/>
  <c r="V24" i="4"/>
  <c r="U24" i="4"/>
  <c r="T24" i="4"/>
  <c r="S24" i="4"/>
  <c r="R24" i="4"/>
  <c r="Q24" i="4"/>
  <c r="L24" i="4"/>
  <c r="K24" i="4"/>
  <c r="J24" i="4"/>
  <c r="I24" i="4"/>
  <c r="H24" i="4"/>
  <c r="G24" i="4"/>
  <c r="F24" i="4"/>
  <c r="E24" i="4"/>
  <c r="D24" i="4"/>
  <c r="Y23" i="4"/>
  <c r="X23" i="4"/>
  <c r="W23" i="4"/>
  <c r="V23" i="4"/>
  <c r="U23" i="4"/>
  <c r="T23" i="4"/>
  <c r="S23" i="4"/>
  <c r="R23" i="4"/>
  <c r="Q23" i="4"/>
  <c r="L23" i="4"/>
  <c r="K23" i="4"/>
  <c r="J23" i="4"/>
  <c r="I23" i="4"/>
  <c r="H23" i="4"/>
  <c r="G23" i="4"/>
  <c r="F23" i="4"/>
  <c r="E23" i="4"/>
  <c r="D23" i="4"/>
  <c r="Y22" i="4"/>
  <c r="X22" i="4"/>
  <c r="W22" i="4"/>
  <c r="V22" i="4"/>
  <c r="U22" i="4"/>
  <c r="T22" i="4"/>
  <c r="S22" i="4"/>
  <c r="R22" i="4"/>
  <c r="Q22" i="4"/>
  <c r="L22" i="4"/>
  <c r="K22" i="4"/>
  <c r="J22" i="4"/>
  <c r="I22" i="4"/>
  <c r="H22" i="4"/>
  <c r="G22" i="4"/>
  <c r="F22" i="4"/>
  <c r="E22" i="4"/>
  <c r="D22" i="4"/>
  <c r="Y21" i="4"/>
  <c r="X21" i="4"/>
  <c r="W21" i="4"/>
  <c r="V21" i="4"/>
  <c r="U21" i="4"/>
  <c r="T21" i="4"/>
  <c r="S21" i="4"/>
  <c r="R21" i="4"/>
  <c r="Q21" i="4"/>
  <c r="L21" i="4"/>
  <c r="K21" i="4"/>
  <c r="J21" i="4"/>
  <c r="I21" i="4"/>
  <c r="H21" i="4"/>
  <c r="G21" i="4"/>
  <c r="F21" i="4"/>
  <c r="E21" i="4"/>
  <c r="D21" i="4"/>
  <c r="Y20" i="4"/>
  <c r="X20" i="4"/>
  <c r="W20" i="4"/>
  <c r="V20" i="4"/>
  <c r="U20" i="4"/>
  <c r="T20" i="4"/>
  <c r="S20" i="4"/>
  <c r="R20" i="4"/>
  <c r="Q20" i="4"/>
  <c r="L20" i="4"/>
  <c r="K20" i="4"/>
  <c r="J20" i="4"/>
  <c r="I20" i="4"/>
  <c r="H20" i="4"/>
  <c r="G20" i="4"/>
  <c r="F20" i="4"/>
  <c r="E20" i="4"/>
  <c r="D20" i="4"/>
  <c r="Y19" i="4"/>
  <c r="X19" i="4"/>
  <c r="W19" i="4"/>
  <c r="V19" i="4"/>
  <c r="U19" i="4"/>
  <c r="T19" i="4"/>
  <c r="S19" i="4"/>
  <c r="R19" i="4"/>
  <c r="Q19" i="4"/>
  <c r="L19" i="4"/>
  <c r="K19" i="4"/>
  <c r="J19" i="4"/>
  <c r="I19" i="4"/>
  <c r="H19" i="4"/>
  <c r="G19" i="4"/>
  <c r="F19" i="4"/>
  <c r="E19" i="4"/>
  <c r="D19" i="4"/>
  <c r="Y18" i="4"/>
  <c r="X18" i="4"/>
  <c r="W18" i="4"/>
  <c r="V18" i="4"/>
  <c r="U18" i="4"/>
  <c r="T18" i="4"/>
  <c r="S18" i="4"/>
  <c r="R18" i="4"/>
  <c r="Q18" i="4"/>
  <c r="L18" i="4"/>
  <c r="K18" i="4"/>
  <c r="J18" i="4"/>
  <c r="I18" i="4"/>
  <c r="H18" i="4"/>
  <c r="G18" i="4"/>
  <c r="F18" i="4"/>
  <c r="E18" i="4"/>
  <c r="D18" i="4"/>
  <c r="Y17" i="4"/>
  <c r="X17" i="4"/>
  <c r="W17" i="4"/>
  <c r="V17" i="4"/>
  <c r="U17" i="4"/>
  <c r="T17" i="4"/>
  <c r="S17" i="4"/>
  <c r="R17" i="4"/>
  <c r="Q17" i="4"/>
  <c r="L17" i="4"/>
  <c r="K17" i="4"/>
  <c r="J17" i="4"/>
  <c r="I17" i="4"/>
  <c r="H17" i="4"/>
  <c r="G17" i="4"/>
  <c r="F17" i="4"/>
  <c r="E17" i="4"/>
  <c r="D17" i="4"/>
  <c r="L16" i="4"/>
  <c r="K16" i="4"/>
  <c r="J16" i="4"/>
  <c r="I16" i="4"/>
  <c r="H16" i="4"/>
  <c r="G16" i="4"/>
  <c r="F16" i="4"/>
  <c r="E16" i="4"/>
  <c r="D16" i="4"/>
  <c r="Y15" i="4"/>
  <c r="X15" i="4"/>
  <c r="W15" i="4"/>
  <c r="V15" i="4"/>
  <c r="U15" i="4"/>
  <c r="T15" i="4"/>
  <c r="S15" i="4"/>
  <c r="R15" i="4"/>
  <c r="Q15" i="4"/>
  <c r="L15" i="4"/>
  <c r="K15" i="4"/>
  <c r="J15" i="4"/>
  <c r="I15" i="4"/>
  <c r="H15" i="4"/>
  <c r="G15" i="4"/>
  <c r="F15" i="4"/>
  <c r="E15" i="4"/>
  <c r="D15" i="4"/>
  <c r="Y14" i="4"/>
  <c r="X14" i="4"/>
  <c r="W14" i="4"/>
  <c r="V14" i="4"/>
  <c r="U14" i="4"/>
  <c r="T14" i="4"/>
  <c r="S14" i="4"/>
  <c r="R14" i="4"/>
  <c r="Q14" i="4"/>
  <c r="L14" i="4"/>
  <c r="K14" i="4"/>
  <c r="J14" i="4"/>
  <c r="I14" i="4"/>
  <c r="H14" i="4"/>
  <c r="G14" i="4"/>
  <c r="F14" i="4"/>
  <c r="E14" i="4"/>
  <c r="D14" i="4"/>
  <c r="Y13" i="4"/>
  <c r="X13" i="4"/>
  <c r="W13" i="4"/>
  <c r="V13" i="4"/>
  <c r="U13" i="4"/>
  <c r="T13" i="4"/>
  <c r="S13" i="4"/>
  <c r="R13" i="4"/>
  <c r="Q13" i="4"/>
  <c r="L13" i="4"/>
  <c r="K13" i="4"/>
  <c r="J13" i="4"/>
  <c r="I13" i="4"/>
  <c r="H13" i="4"/>
  <c r="G13" i="4"/>
  <c r="F13" i="4"/>
  <c r="E13" i="4"/>
  <c r="D13" i="4"/>
  <c r="B13" i="4"/>
  <c r="Y12" i="4"/>
  <c r="X12" i="4"/>
  <c r="W12" i="4"/>
  <c r="V12" i="4"/>
  <c r="U12" i="4"/>
  <c r="T12" i="4"/>
  <c r="S12" i="4"/>
  <c r="R12" i="4"/>
  <c r="Q12" i="4"/>
  <c r="Y11" i="4"/>
  <c r="X11" i="4"/>
  <c r="W11" i="4"/>
  <c r="V11" i="4"/>
  <c r="U11" i="4"/>
  <c r="T11" i="4"/>
  <c r="S11" i="4"/>
  <c r="R11" i="4"/>
  <c r="Q11" i="4"/>
  <c r="L11" i="4"/>
  <c r="K11" i="4"/>
  <c r="J11" i="4"/>
  <c r="I11" i="4"/>
  <c r="H11" i="4"/>
  <c r="G11" i="4"/>
  <c r="F11" i="4"/>
  <c r="E11" i="4"/>
  <c r="D11" i="4"/>
  <c r="Y10" i="4"/>
  <c r="X10" i="4"/>
  <c r="W10" i="4"/>
  <c r="V10" i="4"/>
  <c r="U10" i="4"/>
  <c r="T10" i="4"/>
  <c r="S10" i="4"/>
  <c r="R10" i="4"/>
  <c r="Q10" i="4"/>
  <c r="L10" i="4"/>
  <c r="K10" i="4"/>
  <c r="J10" i="4"/>
  <c r="I10" i="4"/>
  <c r="H10" i="4"/>
  <c r="G10" i="4"/>
  <c r="F10" i="4"/>
  <c r="E10" i="4"/>
  <c r="D10" i="4"/>
  <c r="Y9" i="4"/>
  <c r="X9" i="4"/>
  <c r="W9" i="4"/>
  <c r="V9" i="4"/>
  <c r="U9" i="4"/>
  <c r="T9" i="4"/>
  <c r="S9" i="4"/>
  <c r="R9" i="4"/>
  <c r="Q9" i="4"/>
  <c r="L9" i="4"/>
  <c r="K9" i="4"/>
  <c r="J9" i="4"/>
  <c r="I9" i="4"/>
  <c r="H9" i="4"/>
  <c r="G9" i="4"/>
  <c r="F9" i="4"/>
  <c r="E9" i="4"/>
  <c r="D9" i="4"/>
  <c r="Y8" i="4"/>
  <c r="X8" i="4"/>
  <c r="W8" i="4"/>
  <c r="V8" i="4"/>
  <c r="U8" i="4"/>
  <c r="T8" i="4"/>
  <c r="S8" i="4"/>
  <c r="R8" i="4"/>
  <c r="Q8" i="4"/>
  <c r="L8" i="4"/>
  <c r="K8" i="4"/>
  <c r="J8" i="4"/>
  <c r="I8" i="4"/>
  <c r="H8" i="4"/>
  <c r="G8" i="4"/>
  <c r="F8" i="4"/>
  <c r="E8" i="4"/>
  <c r="D8" i="4"/>
  <c r="Y7" i="4"/>
  <c r="X7" i="4"/>
  <c r="W7" i="4"/>
  <c r="V7" i="4"/>
  <c r="U7" i="4"/>
  <c r="T7" i="4"/>
  <c r="S7" i="4"/>
  <c r="R7" i="4"/>
  <c r="Q7" i="4"/>
  <c r="L7" i="4"/>
  <c r="K7" i="4"/>
  <c r="J7" i="4"/>
  <c r="I7" i="4"/>
  <c r="H7" i="4"/>
  <c r="G7" i="4"/>
  <c r="F7" i="4"/>
  <c r="E7" i="4"/>
  <c r="D7" i="4"/>
  <c r="Y6" i="4"/>
  <c r="X6" i="4"/>
  <c r="W6" i="4"/>
  <c r="V6" i="4"/>
  <c r="U6" i="4"/>
  <c r="T6" i="4"/>
  <c r="S6" i="4"/>
  <c r="R6" i="4"/>
  <c r="Q6" i="4"/>
  <c r="L6" i="4"/>
  <c r="K6" i="4"/>
  <c r="J6" i="4"/>
  <c r="I6" i="4"/>
  <c r="H6" i="4"/>
  <c r="G6" i="4"/>
  <c r="F6" i="4"/>
  <c r="E6" i="4"/>
  <c r="D6" i="4"/>
  <c r="Y5" i="4"/>
  <c r="X5" i="4"/>
  <c r="W5" i="4"/>
  <c r="V5" i="4"/>
  <c r="U5" i="4"/>
  <c r="T5" i="4"/>
  <c r="S5" i="4"/>
  <c r="R5" i="4"/>
  <c r="Q5" i="4"/>
  <c r="L5" i="4"/>
  <c r="K5" i="4"/>
  <c r="J5" i="4"/>
  <c r="I5" i="4"/>
  <c r="H5" i="4"/>
  <c r="G5" i="4"/>
  <c r="F5" i="4"/>
  <c r="E5" i="4"/>
  <c r="D5" i="4"/>
  <c r="Y4" i="4"/>
  <c r="X4" i="4"/>
  <c r="W4" i="4"/>
  <c r="V4" i="4"/>
  <c r="U4" i="4"/>
  <c r="T4" i="4"/>
  <c r="S4" i="4"/>
  <c r="R4" i="4"/>
  <c r="Q4" i="4"/>
  <c r="L4" i="4"/>
  <c r="K4" i="4"/>
  <c r="J4" i="4"/>
  <c r="I4" i="4"/>
  <c r="H4" i="4"/>
  <c r="G4" i="4"/>
  <c r="F4" i="4"/>
  <c r="E4" i="4"/>
  <c r="D4" i="4"/>
  <c r="Y3" i="4"/>
  <c r="X3" i="4"/>
  <c r="W3" i="4"/>
  <c r="V3" i="4"/>
  <c r="U3" i="4"/>
  <c r="T3" i="4"/>
  <c r="S3" i="4"/>
  <c r="R3" i="4"/>
  <c r="Q3" i="4"/>
  <c r="L3" i="4"/>
  <c r="K3" i="4"/>
  <c r="J3" i="4"/>
  <c r="I3" i="4"/>
  <c r="H3" i="4"/>
  <c r="G3" i="4"/>
  <c r="F3" i="4"/>
  <c r="E3" i="4"/>
  <c r="D3" i="4"/>
  <c r="B2" i="4"/>
  <c r="Y63" i="3"/>
  <c r="X63" i="3"/>
  <c r="W63" i="3"/>
  <c r="V63" i="3"/>
  <c r="U63" i="3"/>
  <c r="T63" i="3"/>
  <c r="S63" i="3"/>
  <c r="R63" i="3"/>
  <c r="Q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O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Y46" i="3"/>
  <c r="X46" i="3"/>
  <c r="W46" i="3"/>
  <c r="V46" i="3"/>
  <c r="U46" i="3"/>
  <c r="T46" i="3"/>
  <c r="S46" i="3"/>
  <c r="R46" i="3"/>
  <c r="Q46" i="3"/>
  <c r="Y45" i="3"/>
  <c r="X45" i="3"/>
  <c r="W45" i="3"/>
  <c r="V45" i="3"/>
  <c r="U45" i="3"/>
  <c r="T45" i="3"/>
  <c r="S45" i="3"/>
  <c r="R45" i="3"/>
  <c r="Q45" i="3"/>
  <c r="Y44" i="3"/>
  <c r="X44" i="3"/>
  <c r="W44" i="3"/>
  <c r="V44" i="3"/>
  <c r="U44" i="3"/>
  <c r="T44" i="3"/>
  <c r="S44" i="3"/>
  <c r="R44" i="3"/>
  <c r="Q44" i="3"/>
  <c r="Y43" i="3"/>
  <c r="X43" i="3"/>
  <c r="W43" i="3"/>
  <c r="V43" i="3"/>
  <c r="U43" i="3"/>
  <c r="T43" i="3"/>
  <c r="S43" i="3"/>
  <c r="R43" i="3"/>
  <c r="Q43" i="3"/>
  <c r="Y42" i="3"/>
  <c r="X42" i="3"/>
  <c r="W42" i="3"/>
  <c r="V42" i="3"/>
  <c r="U42" i="3"/>
  <c r="T42" i="3"/>
  <c r="S42" i="3"/>
  <c r="R42" i="3"/>
  <c r="Q42" i="3"/>
  <c r="Y41" i="3"/>
  <c r="X41" i="3"/>
  <c r="W41" i="3"/>
  <c r="V41" i="3"/>
  <c r="U41" i="3"/>
  <c r="T41" i="3"/>
  <c r="S41" i="3"/>
  <c r="R41" i="3"/>
  <c r="Q41" i="3"/>
  <c r="Y40" i="3"/>
  <c r="X40" i="3"/>
  <c r="W40" i="3"/>
  <c r="V40" i="3"/>
  <c r="U40" i="3"/>
  <c r="T40" i="3"/>
  <c r="S40" i="3"/>
  <c r="R40" i="3"/>
  <c r="Q40" i="3"/>
  <c r="Y39" i="3"/>
  <c r="X39" i="3"/>
  <c r="W39" i="3"/>
  <c r="V39" i="3"/>
  <c r="U39" i="3"/>
  <c r="T39" i="3"/>
  <c r="S39" i="3"/>
  <c r="R39" i="3"/>
  <c r="Q39" i="3"/>
  <c r="Y38" i="3"/>
  <c r="X38" i="3"/>
  <c r="W38" i="3"/>
  <c r="V38" i="3"/>
  <c r="U38" i="3"/>
  <c r="T38" i="3"/>
  <c r="S38" i="3"/>
  <c r="R38" i="3"/>
  <c r="Q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L17" i="3"/>
  <c r="K17" i="3"/>
  <c r="J17" i="3"/>
  <c r="I17" i="3"/>
  <c r="H17" i="3"/>
  <c r="G17" i="3"/>
  <c r="F17" i="3"/>
  <c r="E17" i="3"/>
  <c r="D17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L13" i="3"/>
  <c r="K13" i="3"/>
  <c r="J13" i="3"/>
  <c r="I13" i="3"/>
  <c r="H13" i="3"/>
  <c r="G13" i="3"/>
  <c r="F13" i="3"/>
  <c r="E13" i="3"/>
  <c r="D13" i="3"/>
  <c r="B13" i="3"/>
  <c r="Y12" i="3"/>
  <c r="X12" i="3"/>
  <c r="W12" i="3"/>
  <c r="V12" i="3"/>
  <c r="U12" i="3"/>
  <c r="T12" i="3"/>
  <c r="S12" i="3"/>
  <c r="R12" i="3"/>
  <c r="Q12" i="3"/>
  <c r="Y11" i="3"/>
  <c r="X11" i="3"/>
  <c r="W11" i="3"/>
  <c r="V11" i="3"/>
  <c r="U11" i="3"/>
  <c r="T11" i="3"/>
  <c r="S11" i="3"/>
  <c r="R11" i="3"/>
  <c r="Q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L4" i="3"/>
  <c r="K4" i="3"/>
  <c r="J4" i="3"/>
  <c r="I4" i="3"/>
  <c r="H4" i="3"/>
  <c r="G4" i="3"/>
  <c r="F4" i="3"/>
  <c r="E4" i="3"/>
  <c r="D4" i="3"/>
  <c r="Y3" i="3"/>
  <c r="X3" i="3"/>
  <c r="W3" i="3"/>
  <c r="V3" i="3"/>
  <c r="U3" i="3"/>
  <c r="T3" i="3"/>
  <c r="S3" i="3"/>
  <c r="R3" i="3"/>
  <c r="Q3" i="3"/>
  <c r="L3" i="3"/>
  <c r="K3" i="3"/>
  <c r="J3" i="3"/>
  <c r="I3" i="3"/>
  <c r="H3" i="3"/>
  <c r="G3" i="3"/>
  <c r="F3" i="3"/>
  <c r="E3" i="3"/>
  <c r="D3" i="3"/>
  <c r="B2" i="3"/>
  <c r="Y63" i="2"/>
  <c r="X63" i="2"/>
  <c r="W63" i="2"/>
  <c r="V63" i="2"/>
  <c r="U63" i="2"/>
  <c r="T63" i="2"/>
  <c r="S63" i="2"/>
  <c r="R63" i="2"/>
  <c r="Q63" i="2"/>
  <c r="L63" i="2"/>
  <c r="K63" i="2"/>
  <c r="J63" i="2"/>
  <c r="I63" i="2"/>
  <c r="H63" i="2"/>
  <c r="G63" i="2"/>
  <c r="F63" i="2"/>
  <c r="E63" i="2"/>
  <c r="D63" i="2"/>
  <c r="Y62" i="2"/>
  <c r="X62" i="2"/>
  <c r="W62" i="2"/>
  <c r="V62" i="2"/>
  <c r="U62" i="2"/>
  <c r="T62" i="2"/>
  <c r="S62" i="2"/>
  <c r="R62" i="2"/>
  <c r="Q62" i="2"/>
  <c r="L62" i="2"/>
  <c r="K62" i="2"/>
  <c r="J62" i="2"/>
  <c r="I62" i="2"/>
  <c r="H62" i="2"/>
  <c r="G62" i="2"/>
  <c r="F62" i="2"/>
  <c r="E62" i="2"/>
  <c r="D62" i="2"/>
  <c r="Y61" i="2"/>
  <c r="X61" i="2"/>
  <c r="W61" i="2"/>
  <c r="V61" i="2"/>
  <c r="U61" i="2"/>
  <c r="T61" i="2"/>
  <c r="S61" i="2"/>
  <c r="R61" i="2"/>
  <c r="Q61" i="2"/>
  <c r="L61" i="2"/>
  <c r="K61" i="2"/>
  <c r="J61" i="2"/>
  <c r="I61" i="2"/>
  <c r="H61" i="2"/>
  <c r="G61" i="2"/>
  <c r="F61" i="2"/>
  <c r="E61" i="2"/>
  <c r="D61" i="2"/>
  <c r="Y60" i="2"/>
  <c r="X60" i="2"/>
  <c r="W60" i="2"/>
  <c r="V60" i="2"/>
  <c r="U60" i="2"/>
  <c r="T60" i="2"/>
  <c r="S60" i="2"/>
  <c r="R60" i="2"/>
  <c r="Q60" i="2"/>
  <c r="L60" i="2"/>
  <c r="K60" i="2"/>
  <c r="J60" i="2"/>
  <c r="I60" i="2"/>
  <c r="H60" i="2"/>
  <c r="G60" i="2"/>
  <c r="F60" i="2"/>
  <c r="E60" i="2"/>
  <c r="D60" i="2"/>
  <c r="Y59" i="2"/>
  <c r="X59" i="2"/>
  <c r="W59" i="2"/>
  <c r="V59" i="2"/>
  <c r="U59" i="2"/>
  <c r="T59" i="2"/>
  <c r="S59" i="2"/>
  <c r="R59" i="2"/>
  <c r="Q59" i="2"/>
  <c r="O59" i="2"/>
  <c r="L59" i="2"/>
  <c r="K59" i="2"/>
  <c r="J59" i="2"/>
  <c r="I59" i="2"/>
  <c r="H59" i="2"/>
  <c r="G59" i="2"/>
  <c r="F59" i="2"/>
  <c r="E59" i="2"/>
  <c r="D59" i="2"/>
  <c r="Y58" i="2"/>
  <c r="X58" i="2"/>
  <c r="W58" i="2"/>
  <c r="V58" i="2"/>
  <c r="U58" i="2"/>
  <c r="T58" i="2"/>
  <c r="S58" i="2"/>
  <c r="R58" i="2"/>
  <c r="Q58" i="2"/>
  <c r="L58" i="2"/>
  <c r="K58" i="2"/>
  <c r="J58" i="2"/>
  <c r="I58" i="2"/>
  <c r="H58" i="2"/>
  <c r="G58" i="2"/>
  <c r="F58" i="2"/>
  <c r="E58" i="2"/>
  <c r="D58" i="2"/>
  <c r="Y57" i="2"/>
  <c r="X57" i="2"/>
  <c r="W57" i="2"/>
  <c r="V57" i="2"/>
  <c r="U57" i="2"/>
  <c r="T57" i="2"/>
  <c r="S57" i="2"/>
  <c r="R57" i="2"/>
  <c r="Q57" i="2"/>
  <c r="L57" i="2"/>
  <c r="K57" i="2"/>
  <c r="J57" i="2"/>
  <c r="I57" i="2"/>
  <c r="H57" i="2"/>
  <c r="G57" i="2"/>
  <c r="F57" i="2"/>
  <c r="E57" i="2"/>
  <c r="D57" i="2"/>
  <c r="Y56" i="2"/>
  <c r="X56" i="2"/>
  <c r="W56" i="2"/>
  <c r="V56" i="2"/>
  <c r="U56" i="2"/>
  <c r="T56" i="2"/>
  <c r="S56" i="2"/>
  <c r="R56" i="2"/>
  <c r="Q56" i="2"/>
  <c r="L56" i="2"/>
  <c r="K56" i="2"/>
  <c r="J56" i="2"/>
  <c r="I56" i="2"/>
  <c r="H56" i="2"/>
  <c r="G56" i="2"/>
  <c r="F56" i="2"/>
  <c r="E56" i="2"/>
  <c r="D56" i="2"/>
  <c r="Y55" i="2"/>
  <c r="X55" i="2"/>
  <c r="W55" i="2"/>
  <c r="V55" i="2"/>
  <c r="U55" i="2"/>
  <c r="T55" i="2"/>
  <c r="S55" i="2"/>
  <c r="R55" i="2"/>
  <c r="Q55" i="2"/>
  <c r="L55" i="2"/>
  <c r="K55" i="2"/>
  <c r="J55" i="2"/>
  <c r="I55" i="2"/>
  <c r="H55" i="2"/>
  <c r="G55" i="2"/>
  <c r="F55" i="2"/>
  <c r="E55" i="2"/>
  <c r="D55" i="2"/>
  <c r="Y54" i="2"/>
  <c r="X54" i="2"/>
  <c r="W54" i="2"/>
  <c r="V54" i="2"/>
  <c r="U54" i="2"/>
  <c r="T54" i="2"/>
  <c r="S54" i="2"/>
  <c r="R54" i="2"/>
  <c r="Q54" i="2"/>
  <c r="L54" i="2"/>
  <c r="K54" i="2"/>
  <c r="J54" i="2"/>
  <c r="I54" i="2"/>
  <c r="H54" i="2"/>
  <c r="G54" i="2"/>
  <c r="F54" i="2"/>
  <c r="E54" i="2"/>
  <c r="D54" i="2"/>
  <c r="Y53" i="2"/>
  <c r="X53" i="2"/>
  <c r="W53" i="2"/>
  <c r="V53" i="2"/>
  <c r="U53" i="2"/>
  <c r="T53" i="2"/>
  <c r="S53" i="2"/>
  <c r="R53" i="2"/>
  <c r="Q53" i="2"/>
  <c r="L53" i="2"/>
  <c r="K53" i="2"/>
  <c r="J53" i="2"/>
  <c r="I53" i="2"/>
  <c r="H53" i="2"/>
  <c r="G53" i="2"/>
  <c r="F53" i="2"/>
  <c r="E53" i="2"/>
  <c r="D53" i="2"/>
  <c r="Y52" i="2"/>
  <c r="X52" i="2"/>
  <c r="W52" i="2"/>
  <c r="V52" i="2"/>
  <c r="U52" i="2"/>
  <c r="T52" i="2"/>
  <c r="S52" i="2"/>
  <c r="R52" i="2"/>
  <c r="Q52" i="2"/>
  <c r="L52" i="2"/>
  <c r="K52" i="2"/>
  <c r="J52" i="2"/>
  <c r="I52" i="2"/>
  <c r="H52" i="2"/>
  <c r="G52" i="2"/>
  <c r="F52" i="2"/>
  <c r="E52" i="2"/>
  <c r="D52" i="2"/>
  <c r="Y51" i="2"/>
  <c r="X51" i="2"/>
  <c r="W51" i="2"/>
  <c r="V51" i="2"/>
  <c r="U51" i="2"/>
  <c r="T51" i="2"/>
  <c r="S51" i="2"/>
  <c r="R51" i="2"/>
  <c r="Q51" i="2"/>
  <c r="L51" i="2"/>
  <c r="K51" i="2"/>
  <c r="J51" i="2"/>
  <c r="I51" i="2"/>
  <c r="H51" i="2"/>
  <c r="G51" i="2"/>
  <c r="F51" i="2"/>
  <c r="E51" i="2"/>
  <c r="D51" i="2"/>
  <c r="Y50" i="2"/>
  <c r="X50" i="2"/>
  <c r="W50" i="2"/>
  <c r="V50" i="2"/>
  <c r="U50" i="2"/>
  <c r="T50" i="2"/>
  <c r="S50" i="2"/>
  <c r="R50" i="2"/>
  <c r="Q50" i="2"/>
  <c r="L50" i="2"/>
  <c r="K50" i="2"/>
  <c r="J50" i="2"/>
  <c r="I50" i="2"/>
  <c r="H50" i="2"/>
  <c r="G50" i="2"/>
  <c r="F50" i="2"/>
  <c r="E50" i="2"/>
  <c r="D50" i="2"/>
  <c r="Y49" i="2"/>
  <c r="X49" i="2"/>
  <c r="W49" i="2"/>
  <c r="V49" i="2"/>
  <c r="U49" i="2"/>
  <c r="T49" i="2"/>
  <c r="S49" i="2"/>
  <c r="R49" i="2"/>
  <c r="Q49" i="2"/>
  <c r="L49" i="2"/>
  <c r="K49" i="2"/>
  <c r="J49" i="2"/>
  <c r="I49" i="2"/>
  <c r="H49" i="2"/>
  <c r="G49" i="2"/>
  <c r="F49" i="2"/>
  <c r="E49" i="2"/>
  <c r="D49" i="2"/>
  <c r="Y48" i="2"/>
  <c r="X48" i="2"/>
  <c r="W48" i="2"/>
  <c r="V48" i="2"/>
  <c r="U48" i="2"/>
  <c r="T48" i="2"/>
  <c r="S48" i="2"/>
  <c r="R48" i="2"/>
  <c r="Q48" i="2"/>
  <c r="L48" i="2"/>
  <c r="K48" i="2"/>
  <c r="J48" i="2"/>
  <c r="I48" i="2"/>
  <c r="H48" i="2"/>
  <c r="G48" i="2"/>
  <c r="F48" i="2"/>
  <c r="E48" i="2"/>
  <c r="D48" i="2"/>
  <c r="Y47" i="2"/>
  <c r="X47" i="2"/>
  <c r="W47" i="2"/>
  <c r="V47" i="2"/>
  <c r="U47" i="2"/>
  <c r="T47" i="2"/>
  <c r="S47" i="2"/>
  <c r="R47" i="2"/>
  <c r="Q47" i="2"/>
  <c r="Y46" i="2"/>
  <c r="X46" i="2"/>
  <c r="W46" i="2"/>
  <c r="V46" i="2"/>
  <c r="U46" i="2"/>
  <c r="T46" i="2"/>
  <c r="S46" i="2"/>
  <c r="R46" i="2"/>
  <c r="Q46" i="2"/>
  <c r="Y45" i="2"/>
  <c r="X45" i="2"/>
  <c r="W45" i="2"/>
  <c r="V45" i="2"/>
  <c r="U45" i="2"/>
  <c r="T45" i="2"/>
  <c r="S45" i="2"/>
  <c r="R45" i="2"/>
  <c r="Q45" i="2"/>
  <c r="Y44" i="2"/>
  <c r="X44" i="2"/>
  <c r="W44" i="2"/>
  <c r="V44" i="2"/>
  <c r="U44" i="2"/>
  <c r="T44" i="2"/>
  <c r="S44" i="2"/>
  <c r="R44" i="2"/>
  <c r="Q44" i="2"/>
  <c r="Y43" i="2"/>
  <c r="X43" i="2"/>
  <c r="W43" i="2"/>
  <c r="V43" i="2"/>
  <c r="U43" i="2"/>
  <c r="T43" i="2"/>
  <c r="S43" i="2"/>
  <c r="R43" i="2"/>
  <c r="Q43" i="2"/>
  <c r="Y42" i="2"/>
  <c r="X42" i="2"/>
  <c r="W42" i="2"/>
  <c r="V42" i="2"/>
  <c r="U42" i="2"/>
  <c r="T42" i="2"/>
  <c r="S42" i="2"/>
  <c r="R42" i="2"/>
  <c r="Q42" i="2"/>
  <c r="Y41" i="2"/>
  <c r="X41" i="2"/>
  <c r="W41" i="2"/>
  <c r="V41" i="2"/>
  <c r="U41" i="2"/>
  <c r="T41" i="2"/>
  <c r="S41" i="2"/>
  <c r="R41" i="2"/>
  <c r="Q41" i="2"/>
  <c r="Y40" i="2"/>
  <c r="X40" i="2"/>
  <c r="W40" i="2"/>
  <c r="V40" i="2"/>
  <c r="U40" i="2"/>
  <c r="T40" i="2"/>
  <c r="S40" i="2"/>
  <c r="R40" i="2"/>
  <c r="Q40" i="2"/>
  <c r="Y39" i="2"/>
  <c r="X39" i="2"/>
  <c r="W39" i="2"/>
  <c r="V39" i="2"/>
  <c r="U39" i="2"/>
  <c r="T39" i="2"/>
  <c r="S39" i="2"/>
  <c r="R39" i="2"/>
  <c r="Q39" i="2"/>
  <c r="Y38" i="2"/>
  <c r="X38" i="2"/>
  <c r="W38" i="2"/>
  <c r="V38" i="2"/>
  <c r="U38" i="2"/>
  <c r="T38" i="2"/>
  <c r="S38" i="2"/>
  <c r="R38" i="2"/>
  <c r="Q38" i="2"/>
  <c r="L38" i="2"/>
  <c r="K38" i="2"/>
  <c r="J38" i="2"/>
  <c r="I38" i="2"/>
  <c r="H38" i="2"/>
  <c r="G38" i="2"/>
  <c r="F38" i="2"/>
  <c r="E38" i="2"/>
  <c r="D38" i="2"/>
  <c r="Y37" i="2"/>
  <c r="X37" i="2"/>
  <c r="W37" i="2"/>
  <c r="V37" i="2"/>
  <c r="U37" i="2"/>
  <c r="T37" i="2"/>
  <c r="S37" i="2"/>
  <c r="R37" i="2"/>
  <c r="Q37" i="2"/>
  <c r="L37" i="2"/>
  <c r="K37" i="2"/>
  <c r="J37" i="2"/>
  <c r="I37" i="2"/>
  <c r="H37" i="2"/>
  <c r="G37" i="2"/>
  <c r="F37" i="2"/>
  <c r="E37" i="2"/>
  <c r="D37" i="2"/>
  <c r="Y36" i="2"/>
  <c r="X36" i="2"/>
  <c r="W36" i="2"/>
  <c r="V36" i="2"/>
  <c r="U36" i="2"/>
  <c r="T36" i="2"/>
  <c r="S36" i="2"/>
  <c r="R36" i="2"/>
  <c r="Q36" i="2"/>
  <c r="L36" i="2"/>
  <c r="K36" i="2"/>
  <c r="J36" i="2"/>
  <c r="I36" i="2"/>
  <c r="H36" i="2"/>
  <c r="G36" i="2"/>
  <c r="F36" i="2"/>
  <c r="E36" i="2"/>
  <c r="D36" i="2"/>
  <c r="Y35" i="2"/>
  <c r="X35" i="2"/>
  <c r="W35" i="2"/>
  <c r="V35" i="2"/>
  <c r="U35" i="2"/>
  <c r="T35" i="2"/>
  <c r="S35" i="2"/>
  <c r="R35" i="2"/>
  <c r="Q35" i="2"/>
  <c r="L35" i="2"/>
  <c r="K35" i="2"/>
  <c r="J35" i="2"/>
  <c r="I35" i="2"/>
  <c r="H35" i="2"/>
  <c r="G35" i="2"/>
  <c r="F35" i="2"/>
  <c r="E35" i="2"/>
  <c r="D35" i="2"/>
  <c r="Y34" i="2"/>
  <c r="X34" i="2"/>
  <c r="W34" i="2"/>
  <c r="V34" i="2"/>
  <c r="U34" i="2"/>
  <c r="T34" i="2"/>
  <c r="S34" i="2"/>
  <c r="R34" i="2"/>
  <c r="Q34" i="2"/>
  <c r="L34" i="2"/>
  <c r="K34" i="2"/>
  <c r="J34" i="2"/>
  <c r="I34" i="2"/>
  <c r="H34" i="2"/>
  <c r="G34" i="2"/>
  <c r="F34" i="2"/>
  <c r="E34" i="2"/>
  <c r="D34" i="2"/>
  <c r="Y33" i="2"/>
  <c r="X33" i="2"/>
  <c r="W33" i="2"/>
  <c r="V33" i="2"/>
  <c r="U33" i="2"/>
  <c r="T33" i="2"/>
  <c r="S33" i="2"/>
  <c r="R33" i="2"/>
  <c r="Q33" i="2"/>
  <c r="L33" i="2"/>
  <c r="K33" i="2"/>
  <c r="J33" i="2"/>
  <c r="I33" i="2"/>
  <c r="H33" i="2"/>
  <c r="G33" i="2"/>
  <c r="F33" i="2"/>
  <c r="E33" i="2"/>
  <c r="D33" i="2"/>
  <c r="Y32" i="2"/>
  <c r="X32" i="2"/>
  <c r="W32" i="2"/>
  <c r="V32" i="2"/>
  <c r="U32" i="2"/>
  <c r="T32" i="2"/>
  <c r="S32" i="2"/>
  <c r="R32" i="2"/>
  <c r="Q32" i="2"/>
  <c r="L32" i="2"/>
  <c r="K32" i="2"/>
  <c r="J32" i="2"/>
  <c r="I32" i="2"/>
  <c r="H32" i="2"/>
  <c r="G32" i="2"/>
  <c r="F32" i="2"/>
  <c r="E32" i="2"/>
  <c r="D32" i="2"/>
  <c r="Y31" i="2"/>
  <c r="X31" i="2"/>
  <c r="W31" i="2"/>
  <c r="V31" i="2"/>
  <c r="U31" i="2"/>
  <c r="T31" i="2"/>
  <c r="S31" i="2"/>
  <c r="R31" i="2"/>
  <c r="Q31" i="2"/>
  <c r="L31" i="2"/>
  <c r="K31" i="2"/>
  <c r="J31" i="2"/>
  <c r="I31" i="2"/>
  <c r="H31" i="2"/>
  <c r="G31" i="2"/>
  <c r="F31" i="2"/>
  <c r="E31" i="2"/>
  <c r="D31" i="2"/>
  <c r="Y30" i="2"/>
  <c r="X30" i="2"/>
  <c r="W30" i="2"/>
  <c r="V30" i="2"/>
  <c r="U30" i="2"/>
  <c r="T30" i="2"/>
  <c r="S30" i="2"/>
  <c r="R30" i="2"/>
  <c r="Q30" i="2"/>
  <c r="L30" i="2"/>
  <c r="K30" i="2"/>
  <c r="J30" i="2"/>
  <c r="I30" i="2"/>
  <c r="H30" i="2"/>
  <c r="G30" i="2"/>
  <c r="F30" i="2"/>
  <c r="E30" i="2"/>
  <c r="D30" i="2"/>
  <c r="Y29" i="2"/>
  <c r="X29" i="2"/>
  <c r="W29" i="2"/>
  <c r="V29" i="2"/>
  <c r="U29" i="2"/>
  <c r="T29" i="2"/>
  <c r="S29" i="2"/>
  <c r="R29" i="2"/>
  <c r="Q29" i="2"/>
  <c r="L29" i="2"/>
  <c r="K29" i="2"/>
  <c r="J29" i="2"/>
  <c r="I29" i="2"/>
  <c r="H29" i="2"/>
  <c r="G29" i="2"/>
  <c r="F29" i="2"/>
  <c r="E29" i="2"/>
  <c r="D29" i="2"/>
  <c r="Y28" i="2"/>
  <c r="X28" i="2"/>
  <c r="W28" i="2"/>
  <c r="V28" i="2"/>
  <c r="U28" i="2"/>
  <c r="T28" i="2"/>
  <c r="S28" i="2"/>
  <c r="R28" i="2"/>
  <c r="Q28" i="2"/>
  <c r="L28" i="2"/>
  <c r="K28" i="2"/>
  <c r="J28" i="2"/>
  <c r="I28" i="2"/>
  <c r="H28" i="2"/>
  <c r="G28" i="2"/>
  <c r="F28" i="2"/>
  <c r="E28" i="2"/>
  <c r="D28" i="2"/>
  <c r="Y27" i="2"/>
  <c r="X27" i="2"/>
  <c r="W27" i="2"/>
  <c r="V27" i="2"/>
  <c r="U27" i="2"/>
  <c r="T27" i="2"/>
  <c r="S27" i="2"/>
  <c r="R27" i="2"/>
  <c r="Q27" i="2"/>
  <c r="L27" i="2"/>
  <c r="K27" i="2"/>
  <c r="J27" i="2"/>
  <c r="I27" i="2"/>
  <c r="H27" i="2"/>
  <c r="G27" i="2"/>
  <c r="F27" i="2"/>
  <c r="E27" i="2"/>
  <c r="D27" i="2"/>
  <c r="Y26" i="2"/>
  <c r="X26" i="2"/>
  <c r="W26" i="2"/>
  <c r="V26" i="2"/>
  <c r="U26" i="2"/>
  <c r="T26" i="2"/>
  <c r="S26" i="2"/>
  <c r="R26" i="2"/>
  <c r="Q26" i="2"/>
  <c r="L26" i="2"/>
  <c r="K26" i="2"/>
  <c r="J26" i="2"/>
  <c r="I26" i="2"/>
  <c r="H26" i="2"/>
  <c r="G26" i="2"/>
  <c r="F26" i="2"/>
  <c r="E26" i="2"/>
  <c r="D26" i="2"/>
  <c r="Y25" i="2"/>
  <c r="X25" i="2"/>
  <c r="W25" i="2"/>
  <c r="V25" i="2"/>
  <c r="U25" i="2"/>
  <c r="T25" i="2"/>
  <c r="S25" i="2"/>
  <c r="R25" i="2"/>
  <c r="Q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L24" i="2"/>
  <c r="K24" i="2"/>
  <c r="J24" i="2"/>
  <c r="I24" i="2"/>
  <c r="H24" i="2"/>
  <c r="G24" i="2"/>
  <c r="F24" i="2"/>
  <c r="E24" i="2"/>
  <c r="D24" i="2"/>
  <c r="Y23" i="2"/>
  <c r="X23" i="2"/>
  <c r="W23" i="2"/>
  <c r="V23" i="2"/>
  <c r="U23" i="2"/>
  <c r="T23" i="2"/>
  <c r="S23" i="2"/>
  <c r="R23" i="2"/>
  <c r="Q23" i="2"/>
  <c r="L23" i="2"/>
  <c r="K23" i="2"/>
  <c r="J23" i="2"/>
  <c r="I23" i="2"/>
  <c r="H23" i="2"/>
  <c r="G23" i="2"/>
  <c r="F23" i="2"/>
  <c r="E23" i="2"/>
  <c r="D23" i="2"/>
  <c r="Y22" i="2"/>
  <c r="X22" i="2"/>
  <c r="W22" i="2"/>
  <c r="V22" i="2"/>
  <c r="U22" i="2"/>
  <c r="T22" i="2"/>
  <c r="S22" i="2"/>
  <c r="R22" i="2"/>
  <c r="Q22" i="2"/>
  <c r="L22" i="2"/>
  <c r="K22" i="2"/>
  <c r="J22" i="2"/>
  <c r="I22" i="2"/>
  <c r="H22" i="2"/>
  <c r="G22" i="2"/>
  <c r="F22" i="2"/>
  <c r="E22" i="2"/>
  <c r="D22" i="2"/>
  <c r="Y21" i="2"/>
  <c r="X21" i="2"/>
  <c r="W21" i="2"/>
  <c r="V21" i="2"/>
  <c r="U21" i="2"/>
  <c r="T21" i="2"/>
  <c r="S21" i="2"/>
  <c r="R21" i="2"/>
  <c r="Q21" i="2"/>
  <c r="L21" i="2"/>
  <c r="K21" i="2"/>
  <c r="J21" i="2"/>
  <c r="I21" i="2"/>
  <c r="H21" i="2"/>
  <c r="G21" i="2"/>
  <c r="F21" i="2"/>
  <c r="E21" i="2"/>
  <c r="D21" i="2"/>
  <c r="Y20" i="2"/>
  <c r="X20" i="2"/>
  <c r="W20" i="2"/>
  <c r="V20" i="2"/>
  <c r="U20" i="2"/>
  <c r="T20" i="2"/>
  <c r="S20" i="2"/>
  <c r="R20" i="2"/>
  <c r="Q20" i="2"/>
  <c r="L20" i="2"/>
  <c r="K20" i="2"/>
  <c r="J20" i="2"/>
  <c r="I20" i="2"/>
  <c r="H20" i="2"/>
  <c r="G20" i="2"/>
  <c r="F20" i="2"/>
  <c r="E20" i="2"/>
  <c r="D20" i="2"/>
  <c r="Y19" i="2"/>
  <c r="X19" i="2"/>
  <c r="W19" i="2"/>
  <c r="V19" i="2"/>
  <c r="U19" i="2"/>
  <c r="T19" i="2"/>
  <c r="S19" i="2"/>
  <c r="R19" i="2"/>
  <c r="Q19" i="2"/>
  <c r="L19" i="2"/>
  <c r="K19" i="2"/>
  <c r="J19" i="2"/>
  <c r="I19" i="2"/>
  <c r="H19" i="2"/>
  <c r="G19" i="2"/>
  <c r="F19" i="2"/>
  <c r="E19" i="2"/>
  <c r="D19" i="2"/>
  <c r="Y18" i="2"/>
  <c r="X18" i="2"/>
  <c r="W18" i="2"/>
  <c r="V18" i="2"/>
  <c r="U18" i="2"/>
  <c r="T18" i="2"/>
  <c r="S18" i="2"/>
  <c r="R18" i="2"/>
  <c r="Q18" i="2"/>
  <c r="L18" i="2"/>
  <c r="K18" i="2"/>
  <c r="D18" i="2"/>
  <c r="Y17" i="2"/>
  <c r="X17" i="2"/>
  <c r="W17" i="2"/>
  <c r="V17" i="2"/>
  <c r="U17" i="2"/>
  <c r="T17" i="2"/>
  <c r="S17" i="2"/>
  <c r="R17" i="2"/>
  <c r="Q17" i="2"/>
  <c r="L17" i="2"/>
  <c r="K17" i="2"/>
  <c r="H17" i="2"/>
  <c r="G17" i="2"/>
  <c r="F17" i="2"/>
  <c r="E17" i="2"/>
  <c r="D17" i="2"/>
  <c r="L16" i="2"/>
  <c r="K16" i="2"/>
  <c r="H16" i="2"/>
  <c r="G16" i="2"/>
  <c r="F16" i="2"/>
  <c r="E16" i="2"/>
  <c r="D16" i="2"/>
  <c r="Y15" i="2"/>
  <c r="X15" i="2"/>
  <c r="W15" i="2"/>
  <c r="V15" i="2"/>
  <c r="U15" i="2"/>
  <c r="T15" i="2"/>
  <c r="S15" i="2"/>
  <c r="R15" i="2"/>
  <c r="Q15" i="2"/>
  <c r="K15" i="2"/>
  <c r="J15" i="2"/>
  <c r="I15" i="2"/>
  <c r="H15" i="2"/>
  <c r="G15" i="2"/>
  <c r="F15" i="2"/>
  <c r="E15" i="2"/>
  <c r="D15" i="2"/>
  <c r="Y14" i="2"/>
  <c r="X14" i="2"/>
  <c r="W14" i="2"/>
  <c r="V14" i="2"/>
  <c r="U14" i="2"/>
  <c r="T14" i="2"/>
  <c r="S14" i="2"/>
  <c r="R14" i="2"/>
  <c r="Q14" i="2"/>
  <c r="L14" i="2"/>
  <c r="K14" i="2"/>
  <c r="J14" i="2"/>
  <c r="I14" i="2"/>
  <c r="H14" i="2"/>
  <c r="G14" i="2"/>
  <c r="F14" i="2"/>
  <c r="E14" i="2"/>
  <c r="D14" i="2"/>
  <c r="Y13" i="2"/>
  <c r="X13" i="2"/>
  <c r="W13" i="2"/>
  <c r="V13" i="2"/>
  <c r="U13" i="2"/>
  <c r="T13" i="2"/>
  <c r="S13" i="2"/>
  <c r="R13" i="2"/>
  <c r="Q13" i="2"/>
  <c r="L13" i="2"/>
  <c r="K13" i="2"/>
  <c r="J13" i="2"/>
  <c r="I13" i="2"/>
  <c r="H13" i="2"/>
  <c r="G13" i="2"/>
  <c r="F13" i="2"/>
  <c r="E13" i="2"/>
  <c r="D13" i="2"/>
  <c r="Y12" i="2"/>
  <c r="X12" i="2"/>
  <c r="W12" i="2"/>
  <c r="V12" i="2"/>
  <c r="U12" i="2"/>
  <c r="T12" i="2"/>
  <c r="S12" i="2"/>
  <c r="R12" i="2"/>
  <c r="Q12" i="2"/>
  <c r="Y11" i="2"/>
  <c r="X11" i="2"/>
  <c r="W11" i="2"/>
  <c r="V11" i="2"/>
  <c r="U11" i="2"/>
  <c r="T11" i="2"/>
  <c r="S11" i="2"/>
  <c r="R11" i="2"/>
  <c r="Q11" i="2"/>
  <c r="L11" i="2"/>
  <c r="K11" i="2"/>
  <c r="J11" i="2"/>
  <c r="I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L10" i="2"/>
  <c r="K10" i="2"/>
  <c r="J10" i="2"/>
  <c r="I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L9" i="2"/>
  <c r="K9" i="2"/>
  <c r="J9" i="2"/>
  <c r="I9" i="2"/>
  <c r="H9" i="2"/>
  <c r="G9" i="2"/>
  <c r="F9" i="2"/>
  <c r="E9" i="2"/>
  <c r="D9" i="2"/>
  <c r="Y8" i="2"/>
  <c r="X8" i="2"/>
  <c r="W8" i="2"/>
  <c r="V8" i="2"/>
  <c r="U8" i="2"/>
  <c r="T8" i="2"/>
  <c r="S8" i="2"/>
  <c r="R8" i="2"/>
  <c r="Q8" i="2"/>
  <c r="L8" i="2"/>
  <c r="K8" i="2"/>
  <c r="J8" i="2"/>
  <c r="I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L7" i="2"/>
  <c r="K7" i="2"/>
  <c r="J7" i="2"/>
  <c r="I7" i="2"/>
  <c r="H7" i="2"/>
  <c r="G7" i="2"/>
  <c r="F7" i="2"/>
  <c r="E7" i="2"/>
  <c r="D7" i="2"/>
  <c r="Y6" i="2"/>
  <c r="X6" i="2"/>
  <c r="W6" i="2"/>
  <c r="V6" i="2"/>
  <c r="U6" i="2"/>
  <c r="T6" i="2"/>
  <c r="S6" i="2"/>
  <c r="R6" i="2"/>
  <c r="Q6" i="2"/>
  <c r="L6" i="2"/>
  <c r="K6" i="2"/>
  <c r="J6" i="2"/>
  <c r="I6" i="2"/>
  <c r="H6" i="2"/>
  <c r="G6" i="2"/>
  <c r="F6" i="2"/>
  <c r="E6" i="2"/>
  <c r="D6" i="2"/>
  <c r="Y5" i="2"/>
  <c r="X5" i="2"/>
  <c r="W5" i="2"/>
  <c r="V5" i="2"/>
  <c r="U5" i="2"/>
  <c r="T5" i="2"/>
  <c r="S5" i="2"/>
  <c r="R5" i="2"/>
  <c r="Q5" i="2"/>
  <c r="L5" i="2"/>
  <c r="K5" i="2"/>
  <c r="J5" i="2"/>
  <c r="I5" i="2"/>
  <c r="H5" i="2"/>
  <c r="G5" i="2"/>
  <c r="F5" i="2"/>
  <c r="E5" i="2"/>
  <c r="D5" i="2"/>
  <c r="Y4" i="2"/>
  <c r="X4" i="2"/>
  <c r="W4" i="2"/>
  <c r="V4" i="2"/>
  <c r="U4" i="2"/>
  <c r="T4" i="2"/>
  <c r="S4" i="2"/>
  <c r="R4" i="2"/>
  <c r="Q4" i="2"/>
  <c r="L4" i="2"/>
  <c r="K4" i="2"/>
  <c r="J4" i="2"/>
  <c r="I4" i="2"/>
  <c r="H4" i="2"/>
  <c r="G4" i="2"/>
  <c r="F4" i="2"/>
  <c r="E4" i="2"/>
  <c r="D4" i="2"/>
  <c r="Y3" i="2"/>
  <c r="X3" i="2"/>
  <c r="W3" i="2"/>
  <c r="V3" i="2"/>
  <c r="U3" i="2"/>
  <c r="T3" i="2"/>
  <c r="S3" i="2"/>
  <c r="R3" i="2"/>
  <c r="Q3" i="2"/>
  <c r="L3" i="2"/>
  <c r="K3" i="2"/>
  <c r="J3" i="2"/>
  <c r="I3" i="2"/>
  <c r="H3" i="2"/>
  <c r="G3" i="2"/>
  <c r="F3" i="2"/>
  <c r="E3" i="2"/>
  <c r="D3" i="2"/>
  <c r="B2" i="2"/>
  <c r="L63" i="1"/>
  <c r="K63" i="1"/>
  <c r="J63" i="1"/>
  <c r="I63" i="1"/>
  <c r="H63" i="1"/>
  <c r="G63" i="1"/>
  <c r="F63" i="1"/>
  <c r="E63" i="1"/>
  <c r="D63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51" i="1"/>
  <c r="K51" i="1"/>
  <c r="J51" i="1"/>
  <c r="I51" i="1"/>
  <c r="H51" i="1"/>
  <c r="G51" i="1"/>
  <c r="F51" i="1"/>
  <c r="E51" i="1"/>
  <c r="D51" i="1"/>
  <c r="L50" i="1"/>
  <c r="K50" i="1"/>
  <c r="J50" i="1"/>
  <c r="I50" i="1"/>
  <c r="H50" i="1"/>
  <c r="G50" i="1"/>
  <c r="F50" i="1"/>
  <c r="E50" i="1"/>
  <c r="D50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  <c r="L35" i="1"/>
  <c r="K35" i="1"/>
  <c r="J35" i="1"/>
  <c r="I35" i="1"/>
  <c r="H35" i="1"/>
  <c r="G35" i="1"/>
  <c r="F35" i="1"/>
  <c r="E35" i="1"/>
  <c r="D35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  <c r="L23" i="1"/>
  <c r="K23" i="1"/>
  <c r="J23" i="1"/>
  <c r="I23" i="1"/>
  <c r="H23" i="1"/>
  <c r="G23" i="1"/>
  <c r="F23" i="1"/>
  <c r="E23" i="1"/>
  <c r="D23" i="1"/>
  <c r="L22" i="1"/>
  <c r="K22" i="1"/>
  <c r="J22" i="1"/>
  <c r="I22" i="1"/>
  <c r="H22" i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L20" i="1"/>
  <c r="K20" i="1"/>
  <c r="J20" i="1"/>
  <c r="I20" i="1"/>
  <c r="H20" i="1"/>
  <c r="G20" i="1"/>
  <c r="F20" i="1"/>
  <c r="E20" i="1"/>
  <c r="D20" i="1"/>
  <c r="L19" i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Y63" i="1"/>
  <c r="X63" i="1"/>
  <c r="W63" i="1"/>
  <c r="V63" i="1"/>
  <c r="U63" i="1"/>
  <c r="T63" i="1"/>
  <c r="S63" i="1"/>
  <c r="R63" i="1"/>
  <c r="Q63" i="1"/>
  <c r="Y62" i="1"/>
  <c r="X62" i="1"/>
  <c r="W62" i="1"/>
  <c r="V62" i="1"/>
  <c r="U62" i="1"/>
  <c r="T62" i="1"/>
  <c r="S62" i="1"/>
  <c r="R62" i="1"/>
  <c r="Q62" i="1"/>
  <c r="Y61" i="1"/>
  <c r="X61" i="1"/>
  <c r="W61" i="1"/>
  <c r="V61" i="1"/>
  <c r="U61" i="1"/>
  <c r="T61" i="1"/>
  <c r="S61" i="1"/>
  <c r="R61" i="1"/>
  <c r="Q61" i="1"/>
  <c r="Y60" i="1"/>
  <c r="X60" i="1"/>
  <c r="W60" i="1"/>
  <c r="V60" i="1"/>
  <c r="U60" i="1"/>
  <c r="T60" i="1"/>
  <c r="S60" i="1"/>
  <c r="R60" i="1"/>
  <c r="Q60" i="1"/>
  <c r="Y59" i="1"/>
  <c r="X59" i="1"/>
  <c r="W59" i="1"/>
  <c r="V59" i="1"/>
  <c r="U59" i="1"/>
  <c r="T59" i="1"/>
  <c r="S59" i="1"/>
  <c r="R59" i="1"/>
  <c r="Q59" i="1"/>
  <c r="Y58" i="1"/>
  <c r="X58" i="1"/>
  <c r="W58" i="1"/>
  <c r="V58" i="1"/>
  <c r="U58" i="1"/>
  <c r="T58" i="1"/>
  <c r="S58" i="1"/>
  <c r="R58" i="1"/>
  <c r="Q58" i="1"/>
  <c r="Y57" i="1"/>
  <c r="X57" i="1"/>
  <c r="W57" i="1"/>
  <c r="V57" i="1"/>
  <c r="U57" i="1"/>
  <c r="T57" i="1"/>
  <c r="S57" i="1"/>
  <c r="R57" i="1"/>
  <c r="Q57" i="1"/>
  <c r="Y56" i="1"/>
  <c r="X56" i="1"/>
  <c r="W56" i="1"/>
  <c r="V56" i="1"/>
  <c r="U56" i="1"/>
  <c r="T56" i="1"/>
  <c r="S56" i="1"/>
  <c r="R56" i="1"/>
  <c r="Q56" i="1"/>
  <c r="Y55" i="1"/>
  <c r="X55" i="1"/>
  <c r="W55" i="1"/>
  <c r="V55" i="1"/>
  <c r="U55" i="1"/>
  <c r="T55" i="1"/>
  <c r="S55" i="1"/>
  <c r="R55" i="1"/>
  <c r="Q55" i="1"/>
  <c r="Y54" i="1"/>
  <c r="X54" i="1"/>
  <c r="W54" i="1"/>
  <c r="V54" i="1"/>
  <c r="U54" i="1"/>
  <c r="T54" i="1"/>
  <c r="S54" i="1"/>
  <c r="R54" i="1"/>
  <c r="Q54" i="1"/>
  <c r="Y53" i="1"/>
  <c r="X53" i="1"/>
  <c r="W53" i="1"/>
  <c r="V53" i="1"/>
  <c r="U53" i="1"/>
  <c r="T53" i="1"/>
  <c r="S53" i="1"/>
  <c r="R53" i="1"/>
  <c r="Q53" i="1"/>
  <c r="Y52" i="1"/>
  <c r="X52" i="1"/>
  <c r="W52" i="1"/>
  <c r="V52" i="1"/>
  <c r="U52" i="1"/>
  <c r="T52" i="1"/>
  <c r="S52" i="1"/>
  <c r="R52" i="1"/>
  <c r="Q52" i="1"/>
  <c r="Y51" i="1"/>
  <c r="X51" i="1"/>
  <c r="W51" i="1"/>
  <c r="V51" i="1"/>
  <c r="U51" i="1"/>
  <c r="T51" i="1"/>
  <c r="S51" i="1"/>
  <c r="R51" i="1"/>
  <c r="Q51" i="1"/>
  <c r="Y50" i="1"/>
  <c r="X50" i="1"/>
  <c r="W50" i="1"/>
  <c r="V50" i="1"/>
  <c r="U50" i="1"/>
  <c r="T50" i="1"/>
  <c r="S50" i="1"/>
  <c r="R50" i="1"/>
  <c r="Q50" i="1"/>
  <c r="Y49" i="1"/>
  <c r="X49" i="1"/>
  <c r="W49" i="1"/>
  <c r="V49" i="1"/>
  <c r="U49" i="1"/>
  <c r="T49" i="1"/>
  <c r="S49" i="1"/>
  <c r="R49" i="1"/>
  <c r="Q49" i="1"/>
  <c r="Y48" i="1"/>
  <c r="X48" i="1"/>
  <c r="W48" i="1"/>
  <c r="V48" i="1"/>
  <c r="U48" i="1"/>
  <c r="T48" i="1"/>
  <c r="S48" i="1"/>
  <c r="R48" i="1"/>
  <c r="Q48" i="1"/>
  <c r="Y47" i="1"/>
  <c r="X47" i="1"/>
  <c r="W47" i="1"/>
  <c r="V47" i="1"/>
  <c r="U47" i="1"/>
  <c r="T47" i="1"/>
  <c r="S47" i="1"/>
  <c r="R47" i="1"/>
  <c r="Q47" i="1"/>
  <c r="Y46" i="1"/>
  <c r="X46" i="1"/>
  <c r="W46" i="1"/>
  <c r="V46" i="1"/>
  <c r="U46" i="1"/>
  <c r="T46" i="1"/>
  <c r="S46" i="1"/>
  <c r="R46" i="1"/>
  <c r="Q46" i="1"/>
  <c r="Y45" i="1"/>
  <c r="X45" i="1"/>
  <c r="W45" i="1"/>
  <c r="V45" i="1"/>
  <c r="U45" i="1"/>
  <c r="T45" i="1"/>
  <c r="S45" i="1"/>
  <c r="R45" i="1"/>
  <c r="Q45" i="1"/>
  <c r="Y44" i="1"/>
  <c r="X44" i="1"/>
  <c r="W44" i="1"/>
  <c r="V44" i="1"/>
  <c r="U44" i="1"/>
  <c r="T44" i="1"/>
  <c r="S44" i="1"/>
  <c r="R44" i="1"/>
  <c r="Q44" i="1"/>
  <c r="Y43" i="1"/>
  <c r="X43" i="1"/>
  <c r="W43" i="1"/>
  <c r="V43" i="1"/>
  <c r="U43" i="1"/>
  <c r="T43" i="1"/>
  <c r="S43" i="1"/>
  <c r="R43" i="1"/>
  <c r="Q43" i="1"/>
  <c r="Y42" i="1"/>
  <c r="X42" i="1"/>
  <c r="W42" i="1"/>
  <c r="V42" i="1"/>
  <c r="U42" i="1"/>
  <c r="T42" i="1"/>
  <c r="S42" i="1"/>
  <c r="R42" i="1"/>
  <c r="Q42" i="1"/>
  <c r="Y41" i="1"/>
  <c r="X41" i="1"/>
  <c r="W41" i="1"/>
  <c r="V41" i="1"/>
  <c r="U41" i="1"/>
  <c r="T41" i="1"/>
  <c r="S41" i="1"/>
  <c r="R41" i="1"/>
  <c r="Q41" i="1"/>
  <c r="Y40" i="1"/>
  <c r="X40" i="1"/>
  <c r="W40" i="1"/>
  <c r="V40" i="1"/>
  <c r="U40" i="1"/>
  <c r="T40" i="1"/>
  <c r="S40" i="1"/>
  <c r="R40" i="1"/>
  <c r="Q40" i="1"/>
  <c r="Y39" i="1"/>
  <c r="X39" i="1"/>
  <c r="W39" i="1"/>
  <c r="V39" i="1"/>
  <c r="U39" i="1"/>
  <c r="T39" i="1"/>
  <c r="S39" i="1"/>
  <c r="R39" i="1"/>
  <c r="Q39" i="1"/>
  <c r="Y38" i="1"/>
  <c r="X38" i="1"/>
  <c r="W38" i="1"/>
  <c r="V38" i="1"/>
  <c r="U38" i="1"/>
  <c r="T38" i="1"/>
  <c r="S38" i="1"/>
  <c r="R38" i="1"/>
  <c r="Q38" i="1"/>
  <c r="Y37" i="1"/>
  <c r="X37" i="1"/>
  <c r="W37" i="1"/>
  <c r="V37" i="1"/>
  <c r="U37" i="1"/>
  <c r="T37" i="1"/>
  <c r="S37" i="1"/>
  <c r="R37" i="1"/>
  <c r="Q37" i="1"/>
  <c r="Y36" i="1"/>
  <c r="X36" i="1"/>
  <c r="W36" i="1"/>
  <c r="V36" i="1"/>
  <c r="U36" i="1"/>
  <c r="T36" i="1"/>
  <c r="S36" i="1"/>
  <c r="R36" i="1"/>
  <c r="Q36" i="1"/>
  <c r="Y35" i="1"/>
  <c r="X35" i="1"/>
  <c r="W35" i="1"/>
  <c r="V35" i="1"/>
  <c r="U35" i="1"/>
  <c r="T35" i="1"/>
  <c r="S35" i="1"/>
  <c r="R35" i="1"/>
  <c r="Q35" i="1"/>
  <c r="Y34" i="1"/>
  <c r="X34" i="1"/>
  <c r="W34" i="1"/>
  <c r="V34" i="1"/>
  <c r="U34" i="1"/>
  <c r="T34" i="1"/>
  <c r="S34" i="1"/>
  <c r="R34" i="1"/>
  <c r="Q34" i="1"/>
  <c r="Y33" i="1"/>
  <c r="X33" i="1"/>
  <c r="W33" i="1"/>
  <c r="V33" i="1"/>
  <c r="U33" i="1"/>
  <c r="T33" i="1"/>
  <c r="S33" i="1"/>
  <c r="R33" i="1"/>
  <c r="Q33" i="1"/>
  <c r="Y32" i="1"/>
  <c r="X32" i="1"/>
  <c r="W32" i="1"/>
  <c r="V32" i="1"/>
  <c r="U32" i="1"/>
  <c r="T32" i="1"/>
  <c r="S32" i="1"/>
  <c r="R32" i="1"/>
  <c r="Q32" i="1"/>
  <c r="Y31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Y17" i="1"/>
  <c r="X17" i="1"/>
  <c r="W17" i="1"/>
  <c r="V17" i="1"/>
  <c r="U17" i="1"/>
  <c r="T17" i="1"/>
  <c r="S17" i="1"/>
  <c r="R17" i="1"/>
  <c r="Q17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R14" i="1"/>
  <c r="Q14" i="1"/>
  <c r="Y13" i="1"/>
  <c r="X13" i="1"/>
  <c r="W13" i="1"/>
  <c r="V13" i="1"/>
  <c r="U13" i="1"/>
  <c r="T13" i="1"/>
  <c r="S13" i="1"/>
  <c r="R13" i="1"/>
  <c r="Q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Y10" i="1"/>
  <c r="X10" i="1"/>
  <c r="W10" i="1"/>
  <c r="V10" i="1"/>
  <c r="U10" i="1"/>
  <c r="T10" i="1"/>
  <c r="S10" i="1"/>
  <c r="R10" i="1"/>
  <c r="Q10" i="1"/>
  <c r="Y9" i="1"/>
  <c r="X9" i="1"/>
  <c r="W9" i="1"/>
  <c r="V9" i="1"/>
  <c r="U9" i="1"/>
  <c r="T9" i="1"/>
  <c r="S9" i="1"/>
  <c r="R9" i="1"/>
  <c r="Q9" i="1"/>
  <c r="Y8" i="1"/>
  <c r="X8" i="1"/>
  <c r="W8" i="1"/>
  <c r="V8" i="1"/>
  <c r="U8" i="1"/>
  <c r="T8" i="1"/>
  <c r="S8" i="1"/>
  <c r="R8" i="1"/>
  <c r="Q8" i="1"/>
  <c r="Y7" i="1"/>
  <c r="X7" i="1"/>
  <c r="W7" i="1"/>
  <c r="V7" i="1"/>
  <c r="U7" i="1"/>
  <c r="T7" i="1"/>
  <c r="S7" i="1"/>
  <c r="R7" i="1"/>
  <c r="Q7" i="1"/>
  <c r="Y6" i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O59" i="1"/>
  <c r="B2" i="1"/>
  <c r="B13" i="2" l="1"/>
  <c r="C62" i="3"/>
  <c r="C61" i="3"/>
  <c r="C60" i="3"/>
  <c r="D39" i="3"/>
  <c r="F39" i="3"/>
  <c r="H39" i="3"/>
  <c r="J39" i="3"/>
  <c r="L39" i="3"/>
  <c r="C61" i="4"/>
  <c r="C63" i="4"/>
  <c r="C58" i="4"/>
  <c r="D40" i="3"/>
  <c r="F40" i="3"/>
  <c r="H40" i="3"/>
  <c r="J40" i="3"/>
  <c r="L40" i="3"/>
  <c r="D41" i="3"/>
  <c r="F41" i="3"/>
  <c r="H41" i="3"/>
  <c r="J41" i="3"/>
  <c r="L41" i="3"/>
  <c r="D42" i="3"/>
  <c r="F42" i="3"/>
  <c r="H42" i="3"/>
  <c r="J42" i="3"/>
  <c r="L42" i="3"/>
  <c r="D43" i="3"/>
  <c r="F43" i="3"/>
  <c r="H43" i="3"/>
  <c r="J43" i="3"/>
  <c r="L43" i="3"/>
  <c r="D44" i="3"/>
  <c r="F44" i="3"/>
  <c r="H44" i="3"/>
  <c r="J44" i="3"/>
  <c r="L44" i="3"/>
  <c r="D45" i="3"/>
  <c r="F45" i="3"/>
  <c r="H45" i="3"/>
  <c r="J45" i="3"/>
  <c r="L45" i="3"/>
  <c r="D46" i="3"/>
  <c r="F46" i="3"/>
  <c r="H46" i="3"/>
  <c r="J46" i="3"/>
  <c r="L46" i="3"/>
  <c r="D47" i="3"/>
  <c r="F47" i="3"/>
  <c r="H47" i="3"/>
  <c r="J47" i="3"/>
  <c r="L47" i="3"/>
  <c r="E39" i="3"/>
  <c r="G39" i="3"/>
  <c r="I39" i="3"/>
  <c r="K39" i="3"/>
  <c r="E40" i="3"/>
  <c r="G40" i="3"/>
  <c r="I40" i="3"/>
  <c r="K40" i="3"/>
  <c r="E41" i="3"/>
  <c r="G41" i="3"/>
  <c r="I41" i="3"/>
  <c r="K41" i="3"/>
  <c r="E42" i="3"/>
  <c r="G42" i="3"/>
  <c r="I42" i="3"/>
  <c r="K42" i="3"/>
  <c r="E43" i="3"/>
  <c r="G43" i="3"/>
  <c r="I43" i="3"/>
  <c r="K43" i="3"/>
  <c r="E44" i="3"/>
  <c r="G44" i="3"/>
  <c r="I44" i="3"/>
  <c r="K44" i="3"/>
  <c r="E45" i="3"/>
  <c r="G45" i="3"/>
  <c r="I45" i="3"/>
  <c r="K45" i="3"/>
  <c r="E46" i="3"/>
  <c r="G46" i="3"/>
  <c r="I46" i="3"/>
  <c r="K46" i="3"/>
  <c r="E47" i="3"/>
  <c r="G47" i="3"/>
  <c r="I47" i="3"/>
  <c r="K47" i="3"/>
  <c r="C59" i="3"/>
  <c r="C58" i="3"/>
  <c r="C63" i="3"/>
  <c r="E39" i="4"/>
  <c r="G39" i="4"/>
  <c r="I39" i="4"/>
  <c r="K39" i="4"/>
  <c r="E40" i="4"/>
  <c r="G40" i="4"/>
  <c r="I40" i="4"/>
  <c r="K40" i="4"/>
  <c r="E41" i="4"/>
  <c r="G41" i="4"/>
  <c r="I41" i="4"/>
  <c r="K41" i="4"/>
  <c r="E42" i="4"/>
  <c r="G42" i="4"/>
  <c r="I42" i="4"/>
  <c r="K42" i="4"/>
  <c r="E43" i="4"/>
  <c r="G43" i="4"/>
  <c r="I43" i="4"/>
  <c r="K43" i="4"/>
  <c r="E44" i="4"/>
  <c r="G44" i="4"/>
  <c r="I44" i="4"/>
  <c r="K44" i="4"/>
  <c r="E45" i="4"/>
  <c r="G45" i="4"/>
  <c r="I45" i="4"/>
  <c r="K45" i="4"/>
  <c r="E46" i="4"/>
  <c r="G46" i="4"/>
  <c r="I46" i="4"/>
  <c r="K46" i="4"/>
  <c r="E47" i="4"/>
  <c r="G47" i="4"/>
  <c r="I47" i="4"/>
  <c r="K47" i="4"/>
  <c r="C60" i="4"/>
  <c r="D39" i="4"/>
  <c r="F39" i="4"/>
  <c r="H39" i="4"/>
  <c r="J39" i="4"/>
  <c r="L39" i="4"/>
  <c r="D40" i="4"/>
  <c r="F40" i="4"/>
  <c r="H40" i="4"/>
  <c r="J40" i="4"/>
  <c r="L40" i="4"/>
  <c r="D41" i="4"/>
  <c r="F41" i="4"/>
  <c r="H41" i="4"/>
  <c r="J41" i="4"/>
  <c r="L41" i="4"/>
  <c r="D42" i="4"/>
  <c r="F42" i="4"/>
  <c r="H42" i="4"/>
  <c r="J42" i="4"/>
  <c r="L42" i="4"/>
  <c r="D43" i="4"/>
  <c r="F43" i="4"/>
  <c r="H43" i="4"/>
  <c r="J43" i="4"/>
  <c r="L43" i="4"/>
  <c r="D44" i="4"/>
  <c r="F44" i="4"/>
  <c r="H44" i="4"/>
  <c r="J44" i="4"/>
  <c r="L44" i="4"/>
  <c r="D45" i="4"/>
  <c r="F45" i="4"/>
  <c r="H45" i="4"/>
  <c r="J45" i="4"/>
  <c r="L45" i="4"/>
  <c r="D46" i="4"/>
  <c r="F46" i="4"/>
  <c r="H46" i="4"/>
  <c r="J46" i="4"/>
  <c r="L46" i="4"/>
  <c r="D47" i="4"/>
  <c r="F47" i="4"/>
  <c r="H47" i="4"/>
  <c r="J47" i="4"/>
  <c r="L47" i="4"/>
  <c r="C59" i="4"/>
  <c r="C62" i="4"/>
  <c r="R16" i="3"/>
  <c r="T16" i="3"/>
  <c r="V16" i="3"/>
  <c r="X16" i="3"/>
  <c r="Q16" i="4"/>
  <c r="S16" i="4"/>
  <c r="U16" i="4"/>
  <c r="W16" i="4"/>
  <c r="Y16" i="4"/>
  <c r="Q16" i="3"/>
  <c r="S16" i="3"/>
  <c r="U16" i="3"/>
  <c r="W16" i="3"/>
  <c r="Y16" i="3"/>
  <c r="R16" i="4"/>
  <c r="T16" i="4"/>
  <c r="V16" i="4"/>
  <c r="X16" i="4"/>
  <c r="D12" i="3"/>
  <c r="F12" i="3"/>
  <c r="H12" i="3"/>
  <c r="J12" i="3"/>
  <c r="L12" i="3"/>
  <c r="E12" i="4"/>
  <c r="G12" i="4"/>
  <c r="I12" i="4"/>
  <c r="K12" i="4"/>
  <c r="E12" i="3"/>
  <c r="G12" i="3"/>
  <c r="I12" i="3"/>
  <c r="K12" i="3"/>
  <c r="D12" i="4"/>
  <c r="F12" i="4"/>
  <c r="H12" i="4"/>
  <c r="J12" i="4"/>
  <c r="L12" i="4"/>
  <c r="R16" i="2"/>
  <c r="T16" i="2"/>
  <c r="V16" i="2"/>
  <c r="X16" i="2"/>
  <c r="Q16" i="2"/>
  <c r="S16" i="2"/>
  <c r="U16" i="2"/>
  <c r="W16" i="2"/>
  <c r="Y16" i="2"/>
  <c r="D12" i="2"/>
  <c r="F12" i="2"/>
  <c r="H12" i="2"/>
  <c r="J12" i="2"/>
  <c r="L12" i="2"/>
  <c r="E12" i="2"/>
  <c r="G12" i="2"/>
  <c r="I12" i="2"/>
  <c r="K12" i="2"/>
  <c r="C63" i="2"/>
  <c r="C61" i="2"/>
  <c r="C62" i="2"/>
  <c r="C58" i="2"/>
  <c r="C59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D43" i="2"/>
  <c r="F43" i="2"/>
  <c r="H43" i="2"/>
  <c r="J43" i="2"/>
  <c r="L43" i="2"/>
  <c r="D44" i="2"/>
  <c r="F44" i="2"/>
  <c r="H44" i="2"/>
  <c r="J44" i="2"/>
  <c r="L44" i="2"/>
  <c r="D45" i="2"/>
  <c r="F45" i="2"/>
  <c r="H45" i="2"/>
  <c r="J45" i="2"/>
  <c r="L45" i="2"/>
  <c r="D46" i="2"/>
  <c r="F46" i="2"/>
  <c r="H46" i="2"/>
  <c r="J46" i="2"/>
  <c r="L46" i="2"/>
  <c r="D47" i="2"/>
  <c r="F47" i="2"/>
  <c r="H47" i="2"/>
  <c r="J47" i="2"/>
  <c r="L47" i="2"/>
  <c r="E39" i="2"/>
  <c r="G39" i="2"/>
  <c r="I39" i="2"/>
  <c r="K39" i="2"/>
  <c r="E40" i="2"/>
  <c r="G40" i="2"/>
  <c r="I40" i="2"/>
  <c r="K40" i="2"/>
  <c r="E41" i="2"/>
  <c r="G41" i="2"/>
  <c r="I41" i="2"/>
  <c r="K41" i="2"/>
  <c r="E42" i="2"/>
  <c r="G42" i="2"/>
  <c r="I42" i="2"/>
  <c r="K42" i="2"/>
  <c r="E43" i="2"/>
  <c r="G43" i="2"/>
  <c r="I43" i="2"/>
  <c r="K43" i="2"/>
  <c r="E44" i="2"/>
  <c r="G44" i="2"/>
  <c r="I44" i="2"/>
  <c r="K44" i="2"/>
  <c r="E45" i="2"/>
  <c r="G45" i="2"/>
  <c r="I45" i="2"/>
  <c r="K45" i="2"/>
  <c r="E46" i="2"/>
  <c r="G46" i="2"/>
  <c r="I46" i="2"/>
  <c r="K46" i="2"/>
  <c r="E47" i="2"/>
  <c r="G47" i="2"/>
  <c r="I47" i="2"/>
  <c r="K47" i="2"/>
  <c r="C60" i="2"/>
  <c r="E39" i="1"/>
  <c r="G39" i="1"/>
  <c r="I39" i="1"/>
  <c r="K39" i="1"/>
  <c r="D40" i="1"/>
  <c r="F40" i="1"/>
  <c r="H40" i="1"/>
  <c r="J40" i="1"/>
  <c r="L40" i="1"/>
  <c r="D41" i="1"/>
  <c r="F41" i="1"/>
  <c r="H41" i="1"/>
  <c r="J41" i="1"/>
  <c r="L41" i="1"/>
  <c r="E42" i="1"/>
  <c r="G42" i="1"/>
  <c r="I42" i="1"/>
  <c r="K42" i="1"/>
  <c r="D43" i="1"/>
  <c r="F43" i="1"/>
  <c r="H43" i="1"/>
  <c r="J43" i="1"/>
  <c r="L43" i="1"/>
  <c r="E44" i="1"/>
  <c r="G44" i="1"/>
  <c r="I44" i="1"/>
  <c r="K44" i="1"/>
  <c r="D45" i="1"/>
  <c r="F45" i="1"/>
  <c r="H45" i="1"/>
  <c r="J45" i="1"/>
  <c r="L45" i="1"/>
  <c r="E46" i="1"/>
  <c r="G46" i="1"/>
  <c r="I46" i="1"/>
  <c r="K46" i="1"/>
  <c r="D47" i="1"/>
  <c r="F47" i="1"/>
  <c r="H47" i="1"/>
  <c r="J47" i="1"/>
  <c r="L47" i="1"/>
  <c r="D39" i="1"/>
  <c r="F39" i="1"/>
  <c r="H39" i="1"/>
  <c r="J39" i="1"/>
  <c r="L39" i="1"/>
  <c r="E40" i="1"/>
  <c r="G40" i="1"/>
  <c r="I40" i="1"/>
  <c r="K40" i="1"/>
  <c r="E41" i="1"/>
  <c r="G41" i="1"/>
  <c r="I41" i="1"/>
  <c r="K41" i="1"/>
  <c r="D42" i="1"/>
  <c r="F42" i="1"/>
  <c r="H42" i="1"/>
  <c r="J42" i="1"/>
  <c r="L42" i="1"/>
  <c r="E43" i="1"/>
  <c r="G43" i="1"/>
  <c r="I43" i="1"/>
  <c r="K43" i="1"/>
  <c r="D44" i="1"/>
  <c r="F44" i="1"/>
  <c r="H44" i="1"/>
  <c r="J44" i="1"/>
  <c r="L44" i="1"/>
  <c r="E45" i="1"/>
  <c r="G45" i="1"/>
  <c r="I45" i="1"/>
  <c r="K45" i="1"/>
  <c r="D46" i="1"/>
  <c r="F46" i="1"/>
  <c r="H46" i="1"/>
  <c r="J46" i="1"/>
  <c r="L46" i="1"/>
  <c r="E47" i="1"/>
  <c r="G47" i="1"/>
  <c r="I47" i="1"/>
  <c r="K47" i="1"/>
  <c r="C62" i="1"/>
  <c r="B13" i="1"/>
  <c r="C58" i="1"/>
  <c r="C60" i="1"/>
  <c r="C59" i="1"/>
  <c r="C61" i="1"/>
  <c r="C63" i="1"/>
</calcChain>
</file>

<file path=xl/sharedStrings.xml><?xml version="1.0" encoding="utf-8"?>
<sst xmlns="http://schemas.openxmlformats.org/spreadsheetml/2006/main" count="3991" uniqueCount="133">
  <si>
    <r>
      <t>Fuel Use</t>
    </r>
    <r>
      <rPr>
        <sz val="12"/>
        <rFont val="Times New Roman"/>
        <family val="1"/>
      </rPr>
      <t xml:space="preserve">        (Quadrillion Btu)</t>
    </r>
  </si>
  <si>
    <t>Coal</t>
  </si>
  <si>
    <t>Gas</t>
  </si>
  <si>
    <t>Oil</t>
  </si>
  <si>
    <t>Nuclear</t>
  </si>
  <si>
    <t>Biomass</t>
  </si>
  <si>
    <r>
      <t xml:space="preserve">Emissions                 </t>
    </r>
    <r>
      <rPr>
        <sz val="12"/>
        <rFont val="Times New Roman"/>
        <family val="1"/>
      </rPr>
      <t>(million tons,        except Hg in tons)</t>
    </r>
  </si>
  <si>
    <t>SO2</t>
  </si>
  <si>
    <t>NOx</t>
  </si>
  <si>
    <t>Hg</t>
  </si>
  <si>
    <t>% Change in CO2</t>
  </si>
  <si>
    <t>Coal - Pulverized</t>
  </si>
  <si>
    <t>IGCC</t>
  </si>
  <si>
    <t>IGCC with CCS</t>
  </si>
  <si>
    <t>CC</t>
  </si>
  <si>
    <t>CC with CCS</t>
  </si>
  <si>
    <t>Turbine</t>
  </si>
  <si>
    <t>Hydroelectric</t>
  </si>
  <si>
    <t>Geothermal</t>
  </si>
  <si>
    <t>Solar</t>
  </si>
  <si>
    <t>Wind</t>
  </si>
  <si>
    <t>Total</t>
  </si>
  <si>
    <r>
      <t xml:space="preserve">Capacity,                     total                               </t>
    </r>
    <r>
      <rPr>
        <sz val="12"/>
        <rFont val="Times New Roman"/>
        <family val="1"/>
      </rPr>
      <t xml:space="preserve"> (GW)</t>
    </r>
  </si>
  <si>
    <r>
      <t xml:space="preserve">Capacity             Utilization                               </t>
    </r>
    <r>
      <rPr>
        <sz val="12"/>
        <rFont val="Times New Roman"/>
        <family val="1"/>
      </rPr>
      <t>(%)</t>
    </r>
  </si>
  <si>
    <r>
      <t xml:space="preserve">New Capacity      </t>
    </r>
    <r>
      <rPr>
        <sz val="12"/>
        <rFont val="Times New Roman"/>
        <family val="1"/>
      </rPr>
      <t>(cumulative GW)</t>
    </r>
  </si>
  <si>
    <r>
      <t xml:space="preserve">Retrofits                    </t>
    </r>
    <r>
      <rPr>
        <sz val="12"/>
        <rFont val="Times New Roman"/>
        <family val="1"/>
      </rPr>
      <t>(GW per period)</t>
    </r>
  </si>
  <si>
    <r>
      <t xml:space="preserve">Retirement          </t>
    </r>
    <r>
      <rPr>
        <sz val="12"/>
        <rFont val="Times New Roman"/>
        <family val="1"/>
      </rPr>
      <t xml:space="preserve"> (GW per period)</t>
    </r>
  </si>
  <si>
    <t>USA</t>
  </si>
  <si>
    <t>Region</t>
  </si>
  <si>
    <t>1</t>
  </si>
  <si>
    <t>2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</si>
  <si>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</si>
  <si>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</si>
  <si>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</si>
  <si>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</si>
  <si>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</si>
  <si>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</si>
  <si>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</si>
  <si>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</si>
  <si>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</si>
  <si>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Coal Price</t>
  </si>
  <si>
    <t>$ per MMBtu</t>
  </si>
  <si>
    <t>Gas Price</t>
  </si>
  <si>
    <t>Oil Price</t>
  </si>
  <si>
    <t>Uranium Price</t>
  </si>
  <si>
    <t>Biomass Price</t>
  </si>
  <si>
    <r>
      <t xml:space="preserve">Allowance Prices               </t>
    </r>
    <r>
      <rPr>
        <sz val="12"/>
        <rFont val="Times New Roman"/>
        <family val="1"/>
      </rPr>
      <t>($ per ton,                                            except Hg $ per lb)</t>
    </r>
  </si>
  <si>
    <t>SO2 CAIR</t>
  </si>
  <si>
    <t>SO2 Western States</t>
  </si>
  <si>
    <t>NOx CAIR</t>
  </si>
  <si>
    <t>NOx SIP Call</t>
  </si>
  <si>
    <t>Hg CAMR</t>
  </si>
  <si>
    <t>Wholesale Elec Price</t>
  </si>
  <si>
    <t>$ per MWh</t>
  </si>
  <si>
    <t>Retail Elec Price</t>
  </si>
  <si>
    <t>$ per MWh (approx)</t>
  </si>
  <si>
    <t>% Change in Retail Price from BaU</t>
  </si>
  <si>
    <r>
      <t xml:space="preserve">Existing Units </t>
    </r>
    <r>
      <rPr>
        <sz val="12"/>
        <rFont val="Times New Roman"/>
        <family val="1"/>
      </rPr>
      <t>- Costs in $million</t>
    </r>
  </si>
  <si>
    <t>Fixed O&amp;M</t>
  </si>
  <si>
    <t>CC &amp; Turbine</t>
  </si>
  <si>
    <t>Other</t>
  </si>
  <si>
    <t>Variable O&amp;M</t>
  </si>
  <si>
    <t>Fuel Costs</t>
  </si>
  <si>
    <r>
      <t xml:space="preserve">Retrofits - Capital + O&amp;M </t>
    </r>
    <r>
      <rPr>
        <sz val="12"/>
        <rFont val="Times New Roman"/>
        <family val="1"/>
      </rPr>
      <t>($million)</t>
    </r>
  </si>
  <si>
    <r>
      <t>New Units</t>
    </r>
    <r>
      <rPr>
        <sz val="12"/>
        <rFont val="Times New Roman"/>
        <family val="1"/>
      </rPr>
      <t xml:space="preserve"> - Costs in $million</t>
    </r>
  </si>
  <si>
    <r>
      <t xml:space="preserve">Capital Costs, </t>
    </r>
    <r>
      <rPr>
        <sz val="12"/>
        <rFont val="Times New Roman"/>
        <family val="1"/>
      </rPr>
      <t>annualized</t>
    </r>
  </si>
  <si>
    <t>Total Costs (PV= $0 bill)</t>
  </si>
  <si>
    <t>Change in Costs (PV= $0 bill)</t>
  </si>
  <si>
    <t>Costs in $/MWh (PV= $0/MWh)</t>
  </si>
  <si>
    <t>Change in $/MWh (PV= $0/MWh)</t>
  </si>
  <si>
    <t>Region = USA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</si>
  <si>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</si>
  <si>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</si>
  <si>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</si>
  <si>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</si>
  <si>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</si>
  <si>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</si>
  <si>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</si>
  <si>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</si>
  <si>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</si>
  <si>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</si>
  <si>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</si>
  <si>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</si>
  <si>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</si>
  <si>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</si>
  <si>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</si>
  <si>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</si>
  <si>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</si>
  <si>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</si>
  <si>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</si>
  <si>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</si>
  <si>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Landfill Gas</t>
  </si>
  <si>
    <t>13</t>
  </si>
  <si>
    <t>15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</si>
  <si>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</si>
  <si>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</si>
  <si>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</si>
  <si>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</si>
  <si>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</si>
  <si>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</si>
  <si>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</si>
  <si>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</si>
  <si>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</si>
  <si>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</si>
  <si>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</si>
  <si>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</si>
  <si>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</si>
  <si>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</si>
  <si>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</si>
  <si>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</si>
  <si>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</si>
  <si>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</si>
  <si>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</si>
  <si>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</si>
  <si>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</si>
  <si>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</si>
  <si>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</si>
  <si>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</si>
  <si>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</si>
  <si>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</si>
  <si>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</si>
  <si>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</si>
  <si>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</si>
  <si>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</si>
  <si>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</si>
  <si>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</si>
  <si>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</si>
  <si>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</si>
  <si>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</si>
  <si>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</si>
  <si>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CO2</t>
  </si>
  <si>
    <t>3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</si>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</sst>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\ "/>
    <numFmt numFmtId="165" formatCode="#,##0.00\ \ "/>
    <numFmt numFmtId="166" formatCode="#,##0.0\ \ "/>
    <numFmt numFmtId="167" formatCode="&quot;$&quot;#,##0.00\ \ "/>
    <numFmt numFmtId="168" formatCode="&quot;$&quot;#,##0\ \ "/>
    <numFmt numFmtId="169" formatCode="#,##0\ "/>
    <numFmt numFmtId="170" formatCode="&quot;$&quot;#,##0\ "/>
    <numFmt numFmtId="171" formatCode="0.0%"/>
    <numFmt numFmtId="172" formatCode="&quot;$&quot;#,##0.0\ \ "/>
    <numFmt numFmtId="173" formatCode="&quot;$&quot;#,##0"/>
    <numFmt numFmtId="174" formatCode="#,##0.0"/>
    <numFmt numFmtId="175" formatCode="&quot;$&quot;#,##0.00"/>
    <numFmt numFmtId="176" formatCode="#,##0\ \ "/>
  </numFmts>
  <fonts count="9" x14ac:knownFonts="1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8"/>
      <color indexed="10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7" xfId="0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167" fontId="2" fillId="2" borderId="8" xfId="0" applyNumberFormat="1" applyFont="1" applyFill="1" applyBorder="1" applyAlignment="1">
      <alignment vertical="center"/>
    </xf>
    <xf numFmtId="167" fontId="2" fillId="2" borderId="0" xfId="0" applyNumberFormat="1" applyFont="1" applyFill="1" applyBorder="1" applyAlignment="1">
      <alignment vertical="center"/>
    </xf>
    <xf numFmtId="167" fontId="2" fillId="2" borderId="1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5" fontId="2" fillId="2" borderId="14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67" fontId="2" fillId="2" borderId="13" xfId="0" applyNumberFormat="1" applyFont="1" applyFill="1" applyBorder="1" applyAlignment="1">
      <alignment vertical="center"/>
    </xf>
    <xf numFmtId="167" fontId="2" fillId="2" borderId="14" xfId="0" applyNumberFormat="1" applyFont="1" applyFill="1" applyBorder="1" applyAlignment="1">
      <alignment vertical="center"/>
    </xf>
    <xf numFmtId="167" fontId="2" fillId="2" borderId="15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167" fontId="2" fillId="2" borderId="17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7" fontId="2" fillId="2" borderId="19" xfId="0" applyNumberFormat="1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165" fontId="2" fillId="3" borderId="22" xfId="0" applyNumberFormat="1" applyFont="1" applyFill="1" applyBorder="1" applyAlignment="1">
      <alignment vertical="center"/>
    </xf>
    <xf numFmtId="165" fontId="2" fillId="3" borderId="23" xfId="0" applyNumberFormat="1" applyFont="1" applyFill="1" applyBorder="1" applyAlignment="1">
      <alignment vertical="center"/>
    </xf>
    <xf numFmtId="165" fontId="2" fillId="3" borderId="25" xfId="0" applyNumberFormat="1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168" fontId="2" fillId="3" borderId="8" xfId="0" applyNumberFormat="1" applyFont="1" applyFill="1" applyBorder="1" applyAlignment="1">
      <alignment vertical="center"/>
    </xf>
    <xf numFmtId="168" fontId="2" fillId="3" borderId="0" xfId="0" applyNumberFormat="1" applyFont="1" applyFill="1" applyBorder="1" applyAlignment="1">
      <alignment vertical="center"/>
    </xf>
    <xf numFmtId="168" fontId="2" fillId="3" borderId="10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168" fontId="2" fillId="3" borderId="13" xfId="0" applyNumberFormat="1" applyFont="1" applyFill="1" applyBorder="1" applyAlignment="1">
      <alignment vertical="center"/>
    </xf>
    <xf numFmtId="168" fontId="2" fillId="3" borderId="14" xfId="0" applyNumberFormat="1" applyFont="1" applyFill="1" applyBorder="1" applyAlignment="1">
      <alignment vertical="center"/>
    </xf>
    <xf numFmtId="168" fontId="2" fillId="3" borderId="15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66" fontId="2" fillId="3" borderId="30" xfId="0" applyNumberFormat="1" applyFont="1" applyFill="1" applyBorder="1" applyAlignment="1">
      <alignment vertical="center"/>
    </xf>
    <xf numFmtId="166" fontId="2" fillId="3" borderId="31" xfId="0" applyNumberFormat="1" applyFont="1" applyFill="1" applyBorder="1" applyAlignment="1">
      <alignment vertical="center"/>
    </xf>
    <xf numFmtId="166" fontId="2" fillId="3" borderId="33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8" fontId="2" fillId="3" borderId="34" xfId="0" applyNumberFormat="1" applyFont="1" applyFill="1" applyBorder="1" applyAlignment="1">
      <alignment vertical="center"/>
    </xf>
    <xf numFmtId="168" fontId="2" fillId="3" borderId="35" xfId="0" applyNumberFormat="1" applyFont="1" applyFill="1" applyBorder="1" applyAlignment="1">
      <alignment vertical="center"/>
    </xf>
    <xf numFmtId="168" fontId="2" fillId="3" borderId="37" xfId="0" applyNumberFormat="1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169" fontId="2" fillId="4" borderId="39" xfId="0" applyNumberFormat="1" applyFont="1" applyFill="1" applyBorder="1" applyAlignment="1">
      <alignment vertical="center"/>
    </xf>
    <xf numFmtId="169" fontId="2" fillId="4" borderId="40" xfId="0" applyNumberFormat="1" applyFont="1" applyFill="1" applyBorder="1" applyAlignment="1">
      <alignment vertical="center"/>
    </xf>
    <xf numFmtId="169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9" fontId="8" fillId="4" borderId="17" xfId="1" applyNumberFormat="1" applyFont="1" applyFill="1" applyBorder="1" applyAlignment="1">
      <alignment vertical="center"/>
    </xf>
    <xf numFmtId="9" fontId="8" fillId="4" borderId="45" xfId="1" applyNumberFormat="1" applyFont="1" applyFill="1" applyBorder="1" applyAlignment="1">
      <alignment vertical="center"/>
    </xf>
    <xf numFmtId="9" fontId="8" fillId="4" borderId="19" xfId="1" applyNumberFormat="1" applyFont="1" applyFill="1" applyBorder="1" applyAlignment="1">
      <alignment vertical="center"/>
    </xf>
    <xf numFmtId="0" fontId="2" fillId="3" borderId="47" xfId="0" applyFont="1" applyFill="1" applyBorder="1" applyAlignment="1">
      <alignment vertical="center"/>
    </xf>
    <xf numFmtId="168" fontId="2" fillId="3" borderId="48" xfId="0" applyNumberFormat="1" applyFont="1" applyFill="1" applyBorder="1" applyAlignment="1">
      <alignment vertical="center"/>
    </xf>
    <xf numFmtId="168" fontId="2" fillId="3" borderId="49" xfId="0" applyNumberFormat="1" applyFont="1" applyFill="1" applyBorder="1" applyAlignment="1">
      <alignment vertical="center"/>
    </xf>
    <xf numFmtId="170" fontId="2" fillId="3" borderId="49" xfId="0" applyNumberFormat="1" applyFont="1" applyFill="1" applyBorder="1" applyAlignment="1">
      <alignment vertical="center"/>
    </xf>
    <xf numFmtId="170" fontId="2" fillId="3" borderId="50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horizontal="left" vertical="center"/>
    </xf>
    <xf numFmtId="166" fontId="2" fillId="5" borderId="8" xfId="0" applyNumberFormat="1" applyFont="1" applyFill="1" applyBorder="1" applyAlignment="1">
      <alignment vertical="center"/>
    </xf>
    <xf numFmtId="166" fontId="2" fillId="5" borderId="0" xfId="0" applyNumberFormat="1" applyFont="1" applyFill="1" applyBorder="1" applyAlignment="1">
      <alignment vertical="center"/>
    </xf>
    <xf numFmtId="166" fontId="2" fillId="5" borderId="10" xfId="0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170" fontId="2" fillId="4" borderId="17" xfId="0" applyNumberFormat="1" applyFont="1" applyFill="1" applyBorder="1" applyAlignment="1">
      <alignment vertical="center"/>
    </xf>
    <xf numFmtId="170" fontId="2" fillId="4" borderId="1" xfId="0" applyNumberFormat="1" applyFont="1" applyFill="1" applyBorder="1" applyAlignment="1">
      <alignment vertical="center"/>
    </xf>
    <xf numFmtId="170" fontId="2" fillId="4" borderId="19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24" xfId="0" applyFont="1" applyFill="1" applyBorder="1" applyAlignment="1">
      <alignment vertical="center"/>
    </xf>
    <xf numFmtId="172" fontId="2" fillId="5" borderId="22" xfId="0" applyNumberFormat="1" applyFont="1" applyFill="1" applyBorder="1" applyAlignment="1">
      <alignment vertical="center"/>
    </xf>
    <xf numFmtId="172" fontId="2" fillId="5" borderId="23" xfId="0" applyNumberFormat="1" applyFont="1" applyFill="1" applyBorder="1" applyAlignment="1">
      <alignment vertical="center"/>
    </xf>
    <xf numFmtId="172" fontId="2" fillId="5" borderId="25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166" fontId="2" fillId="5" borderId="13" xfId="0" applyNumberFormat="1" applyFont="1" applyFill="1" applyBorder="1" applyAlignment="1">
      <alignment vertical="center"/>
    </xf>
    <xf numFmtId="166" fontId="2" fillId="5" borderId="14" xfId="0" applyNumberFormat="1" applyFont="1" applyFill="1" applyBorder="1" applyAlignment="1">
      <alignment vertical="center"/>
    </xf>
    <xf numFmtId="166" fontId="2" fillId="5" borderId="15" xfId="0" applyNumberFormat="1" applyFont="1" applyFill="1" applyBorder="1" applyAlignment="1">
      <alignment vertical="center"/>
    </xf>
    <xf numFmtId="0" fontId="4" fillId="5" borderId="52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172" fontId="2" fillId="5" borderId="13" xfId="0" applyNumberFormat="1" applyFont="1" applyFill="1" applyBorder="1" applyAlignment="1">
      <alignment vertical="center"/>
    </xf>
    <xf numFmtId="172" fontId="2" fillId="5" borderId="14" xfId="0" applyNumberFormat="1" applyFont="1" applyFill="1" applyBorder="1" applyAlignment="1">
      <alignment vertical="center"/>
    </xf>
    <xf numFmtId="172" fontId="2" fillId="5" borderId="15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9" fontId="4" fillId="5" borderId="17" xfId="1" applyNumberFormat="1" applyFont="1" applyFill="1" applyBorder="1" applyAlignment="1">
      <alignment vertical="center"/>
    </xf>
    <xf numFmtId="9" fontId="4" fillId="5" borderId="1" xfId="1" applyNumberFormat="1" applyFont="1" applyFill="1" applyBorder="1" applyAlignment="1">
      <alignment vertical="center"/>
    </xf>
    <xf numFmtId="9" fontId="4" fillId="5" borderId="19" xfId="1" applyNumberFormat="1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173" fontId="2" fillId="6" borderId="22" xfId="0" applyNumberFormat="1" applyFont="1" applyFill="1" applyBorder="1" applyAlignment="1">
      <alignment vertical="center"/>
    </xf>
    <xf numFmtId="173" fontId="2" fillId="6" borderId="23" xfId="0" applyNumberFormat="1" applyFont="1" applyFill="1" applyBorder="1" applyAlignment="1">
      <alignment vertical="center"/>
    </xf>
    <xf numFmtId="173" fontId="2" fillId="6" borderId="25" xfId="0" applyNumberFormat="1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173" fontId="2" fillId="6" borderId="8" xfId="0" applyNumberFormat="1" applyFont="1" applyFill="1" applyBorder="1" applyAlignment="1">
      <alignment vertical="center"/>
    </xf>
    <xf numFmtId="173" fontId="2" fillId="6" borderId="0" xfId="0" applyNumberFormat="1" applyFont="1" applyFill="1" applyBorder="1" applyAlignment="1">
      <alignment vertical="center"/>
    </xf>
    <xf numFmtId="173" fontId="2" fillId="6" borderId="10" xfId="0" applyNumberFormat="1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166" fontId="2" fillId="5" borderId="34" xfId="0" applyNumberFormat="1" applyFont="1" applyFill="1" applyBorder="1" applyAlignment="1">
      <alignment vertical="center"/>
    </xf>
    <xf numFmtId="166" fontId="2" fillId="5" borderId="35" xfId="0" applyNumberFormat="1" applyFont="1" applyFill="1" applyBorder="1" applyAlignment="1">
      <alignment vertical="center"/>
    </xf>
    <xf numFmtId="166" fontId="2" fillId="5" borderId="37" xfId="0" applyNumberFormat="1" applyFont="1" applyFill="1" applyBorder="1" applyAlignment="1">
      <alignment vertical="center"/>
    </xf>
    <xf numFmtId="0" fontId="2" fillId="6" borderId="56" xfId="0" applyFont="1" applyFill="1" applyBorder="1" applyAlignment="1">
      <alignment vertical="center"/>
    </xf>
    <xf numFmtId="173" fontId="2" fillId="6" borderId="34" xfId="0" applyNumberFormat="1" applyFont="1" applyFill="1" applyBorder="1" applyAlignment="1">
      <alignment vertical="center"/>
    </xf>
    <xf numFmtId="173" fontId="2" fillId="6" borderId="35" xfId="0" applyNumberFormat="1" applyFont="1" applyFill="1" applyBorder="1" applyAlignment="1">
      <alignment vertical="center"/>
    </xf>
    <xf numFmtId="173" fontId="2" fillId="6" borderId="37" xfId="0" applyNumberFormat="1" applyFont="1" applyFill="1" applyBorder="1" applyAlignment="1">
      <alignment vertical="center"/>
    </xf>
    <xf numFmtId="0" fontId="2" fillId="6" borderId="58" xfId="0" applyFont="1" applyFill="1" applyBorder="1" applyAlignment="1">
      <alignment vertical="center"/>
    </xf>
    <xf numFmtId="173" fontId="2" fillId="6" borderId="13" xfId="0" applyNumberFormat="1" applyFont="1" applyFill="1" applyBorder="1" applyAlignment="1">
      <alignment vertical="center"/>
    </xf>
    <xf numFmtId="173" fontId="2" fillId="6" borderId="14" xfId="0" applyNumberFormat="1" applyFont="1" applyFill="1" applyBorder="1" applyAlignment="1">
      <alignment vertical="center"/>
    </xf>
    <xf numFmtId="173" fontId="2" fillId="6" borderId="15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32" xfId="0" applyFont="1" applyFill="1" applyBorder="1" applyAlignment="1">
      <alignment vertical="center"/>
    </xf>
    <xf numFmtId="166" fontId="2" fillId="5" borderId="30" xfId="0" applyNumberFormat="1" applyFont="1" applyFill="1" applyBorder="1" applyAlignment="1">
      <alignment vertical="center"/>
    </xf>
    <xf numFmtId="166" fontId="2" fillId="5" borderId="31" xfId="0" applyNumberFormat="1" applyFont="1" applyFill="1" applyBorder="1" applyAlignment="1">
      <alignment vertical="center"/>
    </xf>
    <xf numFmtId="166" fontId="2" fillId="5" borderId="33" xfId="0" applyNumberFormat="1" applyFont="1" applyFill="1" applyBorder="1" applyAlignment="1">
      <alignment vertical="center"/>
    </xf>
    <xf numFmtId="166" fontId="2" fillId="5" borderId="59" xfId="0" applyNumberFormat="1" applyFont="1" applyFill="1" applyBorder="1" applyAlignment="1">
      <alignment vertical="center"/>
    </xf>
    <xf numFmtId="166" fontId="2" fillId="5" borderId="60" xfId="0" applyNumberFormat="1" applyFont="1" applyFill="1" applyBorder="1" applyAlignment="1">
      <alignment vertical="center"/>
    </xf>
    <xf numFmtId="166" fontId="2" fillId="5" borderId="62" xfId="0" applyNumberFormat="1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173" fontId="2" fillId="6" borderId="17" xfId="0" applyNumberFormat="1" applyFont="1" applyFill="1" applyBorder="1" applyAlignment="1">
      <alignment vertical="center"/>
    </xf>
    <xf numFmtId="173" fontId="2" fillId="6" borderId="1" xfId="0" applyNumberFormat="1" applyFont="1" applyFill="1" applyBorder="1" applyAlignment="1">
      <alignment vertical="center"/>
    </xf>
    <xf numFmtId="173" fontId="2" fillId="6" borderId="19" xfId="0" applyNumberFormat="1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166" fontId="2" fillId="6" borderId="22" xfId="0" applyNumberFormat="1" applyFont="1" applyFill="1" applyBorder="1" applyAlignment="1">
      <alignment vertical="center"/>
    </xf>
    <xf numFmtId="166" fontId="2" fillId="6" borderId="23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vertical="center"/>
    </xf>
    <xf numFmtId="173" fontId="2" fillId="7" borderId="17" xfId="0" applyNumberFormat="1" applyFont="1" applyFill="1" applyBorder="1" applyAlignment="1">
      <alignment vertical="center"/>
    </xf>
    <xf numFmtId="173" fontId="2" fillId="7" borderId="1" xfId="0" applyNumberFormat="1" applyFont="1" applyFill="1" applyBorder="1" applyAlignment="1">
      <alignment vertical="center"/>
    </xf>
    <xf numFmtId="173" fontId="2" fillId="7" borderId="19" xfId="0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66" fontId="2" fillId="6" borderId="8" xfId="0" applyNumberFormat="1" applyFont="1" applyFill="1" applyBorder="1" applyAlignment="1">
      <alignment vertical="center"/>
    </xf>
    <xf numFmtId="166" fontId="2" fillId="6" borderId="0" xfId="0" applyNumberFormat="1" applyFont="1" applyFill="1" applyBorder="1" applyAlignment="1">
      <alignment vertical="center"/>
    </xf>
    <xf numFmtId="166" fontId="2" fillId="6" borderId="10" xfId="0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173" fontId="2" fillId="5" borderId="22" xfId="0" applyNumberFormat="1" applyFont="1" applyFill="1" applyBorder="1" applyAlignment="1">
      <alignment vertical="center"/>
    </xf>
    <xf numFmtId="173" fontId="2" fillId="5" borderId="23" xfId="0" applyNumberFormat="1" applyFont="1" applyFill="1" applyBorder="1" applyAlignment="1">
      <alignment vertical="center"/>
    </xf>
    <xf numFmtId="173" fontId="2" fillId="5" borderId="25" xfId="0" applyNumberFormat="1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173" fontId="2" fillId="5" borderId="8" xfId="0" applyNumberFormat="1" applyFont="1" applyFill="1" applyBorder="1" applyAlignment="1">
      <alignment vertical="center"/>
    </xf>
    <xf numFmtId="173" fontId="2" fillId="5" borderId="0" xfId="0" applyNumberFormat="1" applyFont="1" applyFill="1" applyBorder="1" applyAlignment="1">
      <alignment vertical="center"/>
    </xf>
    <xf numFmtId="173" fontId="2" fillId="5" borderId="10" xfId="0" applyNumberFormat="1" applyFont="1" applyFill="1" applyBorder="1" applyAlignment="1">
      <alignment vertical="center"/>
    </xf>
    <xf numFmtId="0" fontId="2" fillId="5" borderId="58" xfId="0" applyFont="1" applyFill="1" applyBorder="1" applyAlignment="1">
      <alignment vertical="center"/>
    </xf>
    <xf numFmtId="173" fontId="2" fillId="5" borderId="13" xfId="0" applyNumberFormat="1" applyFont="1" applyFill="1" applyBorder="1" applyAlignment="1">
      <alignment vertical="center"/>
    </xf>
    <xf numFmtId="173" fontId="2" fillId="5" borderId="14" xfId="0" applyNumberFormat="1" applyFont="1" applyFill="1" applyBorder="1" applyAlignment="1">
      <alignment vertical="center"/>
    </xf>
    <xf numFmtId="173" fontId="2" fillId="5" borderId="15" xfId="0" applyNumberFormat="1" applyFont="1" applyFill="1" applyBorder="1" applyAlignment="1">
      <alignment vertical="center"/>
    </xf>
    <xf numFmtId="0" fontId="2" fillId="6" borderId="36" xfId="0" applyFont="1" applyFill="1" applyBorder="1" applyAlignment="1">
      <alignment vertical="center"/>
    </xf>
    <xf numFmtId="166" fontId="2" fillId="6" borderId="34" xfId="0" applyNumberFormat="1" applyFont="1" applyFill="1" applyBorder="1" applyAlignment="1">
      <alignment vertical="center"/>
    </xf>
    <xf numFmtId="166" fontId="2" fillId="6" borderId="35" xfId="0" applyNumberFormat="1" applyFont="1" applyFill="1" applyBorder="1" applyAlignment="1">
      <alignment vertical="center"/>
    </xf>
    <xf numFmtId="166" fontId="2" fillId="6" borderId="37" xfId="0" applyNumberFormat="1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166" fontId="2" fillId="6" borderId="30" xfId="0" applyNumberFormat="1" applyFont="1" applyFill="1" applyBorder="1" applyAlignment="1">
      <alignment vertical="center"/>
    </xf>
    <xf numFmtId="166" fontId="2" fillId="6" borderId="31" xfId="0" applyNumberFormat="1" applyFont="1" applyFill="1" applyBorder="1" applyAlignment="1">
      <alignment vertical="center"/>
    </xf>
    <xf numFmtId="166" fontId="2" fillId="6" borderId="33" xfId="0" applyNumberFormat="1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173" fontId="2" fillId="5" borderId="17" xfId="0" applyNumberFormat="1" applyFont="1" applyFill="1" applyBorder="1" applyAlignment="1">
      <alignment vertical="center"/>
    </xf>
    <xf numFmtId="173" fontId="2" fillId="5" borderId="1" xfId="0" applyNumberFormat="1" applyFont="1" applyFill="1" applyBorder="1" applyAlignment="1">
      <alignment vertical="center"/>
    </xf>
    <xf numFmtId="173" fontId="2" fillId="5" borderId="19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166" fontId="2" fillId="6" borderId="17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6" borderId="19" xfId="0" applyNumberFormat="1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9" fontId="2" fillId="7" borderId="8" xfId="1" applyFont="1" applyFill="1" applyBorder="1" applyAlignment="1">
      <alignment vertical="center"/>
    </xf>
    <xf numFmtId="9" fontId="2" fillId="7" borderId="0" xfId="1" applyFont="1" applyFill="1" applyBorder="1" applyAlignment="1">
      <alignment vertical="center"/>
    </xf>
    <xf numFmtId="9" fontId="2" fillId="7" borderId="10" xfId="1" applyFont="1" applyFill="1" applyBorder="1" applyAlignment="1">
      <alignment vertical="center"/>
    </xf>
    <xf numFmtId="0" fontId="2" fillId="7" borderId="36" xfId="0" applyFont="1" applyFill="1" applyBorder="1" applyAlignment="1">
      <alignment vertical="center"/>
    </xf>
    <xf numFmtId="9" fontId="2" fillId="7" borderId="34" xfId="1" applyFont="1" applyFill="1" applyBorder="1" applyAlignment="1">
      <alignment vertical="center"/>
    </xf>
    <xf numFmtId="9" fontId="2" fillId="7" borderId="35" xfId="1" applyFont="1" applyFill="1" applyBorder="1" applyAlignment="1">
      <alignment vertical="center"/>
    </xf>
    <xf numFmtId="9" fontId="2" fillId="7" borderId="37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9" fontId="2" fillId="7" borderId="17" xfId="1" applyFont="1" applyFill="1" applyBorder="1" applyAlignment="1">
      <alignment vertical="center"/>
    </xf>
    <xf numFmtId="9" fontId="2" fillId="7" borderId="1" xfId="1" applyFont="1" applyFill="1" applyBorder="1" applyAlignment="1">
      <alignment vertical="center"/>
    </xf>
    <xf numFmtId="9" fontId="2" fillId="7" borderId="19" xfId="1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166" fontId="2" fillId="8" borderId="22" xfId="0" applyNumberFormat="1" applyFont="1" applyFill="1" applyBorder="1" applyAlignment="1">
      <alignment vertical="center"/>
    </xf>
    <xf numFmtId="166" fontId="2" fillId="8" borderId="23" xfId="0" applyNumberFormat="1" applyFont="1" applyFill="1" applyBorder="1" applyAlignment="1">
      <alignment vertical="center"/>
    </xf>
    <xf numFmtId="166" fontId="2" fillId="8" borderId="25" xfId="0" applyNumberFormat="1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166" fontId="2" fillId="8" borderId="8" xfId="0" applyNumberFormat="1" applyFont="1" applyFill="1" applyBorder="1" applyAlignment="1">
      <alignment vertical="center"/>
    </xf>
    <xf numFmtId="166" fontId="2" fillId="8" borderId="0" xfId="0" applyNumberFormat="1" applyFont="1" applyFill="1" applyBorder="1" applyAlignment="1">
      <alignment vertical="center"/>
    </xf>
    <xf numFmtId="166" fontId="2" fillId="8" borderId="10" xfId="0" applyNumberFormat="1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166" fontId="2" fillId="8" borderId="13" xfId="0" applyNumberFormat="1" applyFont="1" applyFill="1" applyBorder="1" applyAlignment="1">
      <alignment vertical="center"/>
    </xf>
    <xf numFmtId="166" fontId="2" fillId="8" borderId="14" xfId="0" applyNumberFormat="1" applyFont="1" applyFill="1" applyBorder="1" applyAlignment="1">
      <alignment vertical="center"/>
    </xf>
    <xf numFmtId="166" fontId="2" fillId="8" borderId="15" xfId="0" applyNumberFormat="1" applyFont="1" applyFill="1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166" fontId="2" fillId="8" borderId="17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6" fontId="2" fillId="8" borderId="19" xfId="0" applyNumberFormat="1" applyFont="1" applyFill="1" applyBorder="1" applyAlignment="1">
      <alignment vertical="center"/>
    </xf>
    <xf numFmtId="174" fontId="2" fillId="5" borderId="22" xfId="0" applyNumberFormat="1" applyFont="1" applyFill="1" applyBorder="1" applyAlignment="1">
      <alignment vertical="center"/>
    </xf>
    <xf numFmtId="174" fontId="2" fillId="5" borderId="23" xfId="0" applyNumberFormat="1" applyFont="1" applyFill="1" applyBorder="1" applyAlignment="1">
      <alignment vertical="center"/>
    </xf>
    <xf numFmtId="174" fontId="2" fillId="5" borderId="25" xfId="0" applyNumberFormat="1" applyFont="1" applyFill="1" applyBorder="1" applyAlignment="1">
      <alignment vertical="center"/>
    </xf>
    <xf numFmtId="174" fontId="2" fillId="5" borderId="8" xfId="0" applyNumberFormat="1" applyFont="1" applyFill="1" applyBorder="1" applyAlignment="1">
      <alignment vertical="center"/>
    </xf>
    <xf numFmtId="174" fontId="2" fillId="5" borderId="0" xfId="0" applyNumberFormat="1" applyFont="1" applyFill="1" applyBorder="1" applyAlignment="1">
      <alignment vertical="center"/>
    </xf>
    <xf numFmtId="174" fontId="2" fillId="5" borderId="10" xfId="0" applyNumberFormat="1" applyFont="1" applyFill="1" applyBorder="1" applyAlignment="1">
      <alignment vertical="center"/>
    </xf>
    <xf numFmtId="174" fontId="2" fillId="5" borderId="17" xfId="0" applyNumberFormat="1" applyFont="1" applyFill="1" applyBorder="1" applyAlignment="1">
      <alignment vertical="center"/>
    </xf>
    <xf numFmtId="174" fontId="2" fillId="5" borderId="1" xfId="0" applyNumberFormat="1" applyFont="1" applyFill="1" applyBorder="1" applyAlignment="1">
      <alignment vertical="center"/>
    </xf>
    <xf numFmtId="174" fontId="2" fillId="5" borderId="19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vertical="center"/>
    </xf>
    <xf numFmtId="173" fontId="2" fillId="3" borderId="22" xfId="0" applyNumberFormat="1" applyFont="1" applyFill="1" applyBorder="1" applyAlignment="1">
      <alignment vertical="center"/>
    </xf>
    <xf numFmtId="173" fontId="2" fillId="3" borderId="23" xfId="0" applyNumberFormat="1" applyFont="1" applyFill="1" applyBorder="1" applyAlignment="1">
      <alignment vertical="center"/>
    </xf>
    <xf numFmtId="173" fontId="2" fillId="3" borderId="25" xfId="0" applyNumberFormat="1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166" fontId="2" fillId="4" borderId="22" xfId="0" applyNumberFormat="1" applyFont="1" applyFill="1" applyBorder="1" applyAlignment="1">
      <alignment vertical="center"/>
    </xf>
    <xf numFmtId="166" fontId="2" fillId="4" borderId="23" xfId="0" applyNumberFormat="1" applyFont="1" applyFill="1" applyBorder="1" applyAlignment="1">
      <alignment vertical="center"/>
    </xf>
    <xf numFmtId="166" fontId="2" fillId="4" borderId="25" xfId="0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73" fontId="2" fillId="3" borderId="13" xfId="0" applyNumberFormat="1" applyFont="1" applyFill="1" applyBorder="1" applyAlignment="1">
      <alignment vertical="center"/>
    </xf>
    <xf numFmtId="173" fontId="2" fillId="3" borderId="14" xfId="0" applyNumberFormat="1" applyFont="1" applyFill="1" applyBorder="1" applyAlignment="1">
      <alignment vertical="center"/>
    </xf>
    <xf numFmtId="173" fontId="2" fillId="3" borderId="15" xfId="0" applyNumberFormat="1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6" fontId="2" fillId="4" borderId="8" xfId="0" applyNumberFormat="1" applyFont="1" applyFill="1" applyBorder="1" applyAlignment="1">
      <alignment vertical="center"/>
    </xf>
    <xf numFmtId="166" fontId="2" fillId="4" borderId="0" xfId="0" applyNumberFormat="1" applyFont="1" applyFill="1" applyBorder="1" applyAlignment="1">
      <alignment vertical="center"/>
    </xf>
    <xf numFmtId="166" fontId="2" fillId="4" borderId="10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75" fontId="2" fillId="3" borderId="8" xfId="0" applyNumberFormat="1" applyFont="1" applyFill="1" applyBorder="1" applyAlignment="1">
      <alignment vertical="center"/>
    </xf>
    <xf numFmtId="175" fontId="2" fillId="3" borderId="0" xfId="0" applyNumberFormat="1" applyFont="1" applyFill="1" applyBorder="1" applyAlignment="1">
      <alignment vertical="center"/>
    </xf>
    <xf numFmtId="175" fontId="2" fillId="3" borderId="10" xfId="0" applyNumberFormat="1" applyFont="1" applyFill="1" applyBorder="1" applyAlignment="1">
      <alignment vertical="center"/>
    </xf>
    <xf numFmtId="166" fontId="2" fillId="4" borderId="17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166" fontId="2" fillId="4" borderId="1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5" fontId="2" fillId="3" borderId="17" xfId="0" applyNumberFormat="1" applyFont="1" applyFill="1" applyBorder="1" applyAlignment="1">
      <alignment vertical="center"/>
    </xf>
    <xf numFmtId="175" fontId="2" fillId="3" borderId="1" xfId="0" applyNumberFormat="1" applyFont="1" applyFill="1" applyBorder="1" applyAlignment="1">
      <alignment vertical="center"/>
    </xf>
    <xf numFmtId="175" fontId="2" fillId="3" borderId="19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vertical="center"/>
    </xf>
    <xf numFmtId="171" fontId="2" fillId="0" borderId="0" xfId="0" applyNumberFormat="1" applyFont="1" applyFill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7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7" fillId="0" borderId="2" xfId="0" quotePrefix="1" applyNumberFormat="1" applyFont="1" applyFill="1" applyBorder="1" applyAlignment="1">
      <alignment horizontal="right" vertical="center"/>
    </xf>
    <xf numFmtId="164" fontId="7" fillId="0" borderId="3" xfId="0" quotePrefix="1" applyNumberFormat="1" applyFont="1" applyFill="1" applyBorder="1" applyAlignment="1">
      <alignment horizontal="right" vertical="center"/>
    </xf>
    <xf numFmtId="164" fontId="7" fillId="0" borderId="4" xfId="0" quotePrefix="1" applyNumberFormat="1" applyFont="1" applyFill="1" applyBorder="1" applyAlignment="1">
      <alignment horizontal="right" vertical="center"/>
    </xf>
    <xf numFmtId="164" fontId="7" fillId="0" borderId="5" xfId="0" quotePrefix="1" applyNumberFormat="1" applyFont="1" applyFill="1" applyBorder="1" applyAlignment="1">
      <alignment horizontal="right"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165" fontId="2" fillId="0" borderId="10" xfId="0" applyNumberFormat="1" applyFont="1" applyFill="1" applyBorder="1" applyAlignment="1">
      <alignment vertical="center"/>
    </xf>
    <xf numFmtId="165" fontId="2" fillId="0" borderId="13" xfId="0" applyNumberFormat="1" applyFont="1" applyFill="1" applyBorder="1" applyAlignment="1">
      <alignment vertical="center"/>
    </xf>
    <xf numFmtId="165" fontId="2" fillId="0" borderId="14" xfId="0" applyNumberFormat="1" applyFont="1" applyFill="1" applyBorder="1" applyAlignment="1">
      <alignment vertical="center"/>
    </xf>
    <xf numFmtId="165" fontId="2" fillId="0" borderId="12" xfId="0" applyNumberFormat="1" applyFont="1" applyFill="1" applyBorder="1" applyAlignment="1">
      <alignment vertical="center"/>
    </xf>
    <xf numFmtId="165" fontId="2" fillId="0" borderId="15" xfId="0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23" xfId="0" applyNumberFormat="1" applyFont="1" applyFill="1" applyBorder="1" applyAlignment="1">
      <alignment vertical="center"/>
    </xf>
    <xf numFmtId="165" fontId="2" fillId="0" borderId="24" xfId="0" applyNumberFormat="1" applyFont="1" applyFill="1" applyBorder="1" applyAlignment="1">
      <alignment vertical="center"/>
    </xf>
    <xf numFmtId="165" fontId="2" fillId="0" borderId="25" xfId="0" applyNumberFormat="1" applyFont="1" applyFill="1" applyBorder="1" applyAlignment="1">
      <alignment vertical="center"/>
    </xf>
    <xf numFmtId="166" fontId="2" fillId="0" borderId="30" xfId="0" applyNumberFormat="1" applyFont="1" applyFill="1" applyBorder="1" applyAlignment="1">
      <alignment vertical="center"/>
    </xf>
    <xf numFmtId="166" fontId="2" fillId="0" borderId="31" xfId="0" applyNumberFormat="1" applyFont="1" applyFill="1" applyBorder="1" applyAlignment="1">
      <alignment vertical="center"/>
    </xf>
    <xf numFmtId="166" fontId="2" fillId="0" borderId="32" xfId="0" applyNumberFormat="1" applyFont="1" applyFill="1" applyBorder="1" applyAlignment="1">
      <alignment vertical="center"/>
    </xf>
    <xf numFmtId="166" fontId="2" fillId="0" borderId="33" xfId="0" applyNumberFormat="1" applyFont="1" applyFill="1" applyBorder="1" applyAlignment="1">
      <alignment vertical="center"/>
    </xf>
    <xf numFmtId="169" fontId="2" fillId="0" borderId="39" xfId="0" applyNumberFormat="1" applyFont="1" applyFill="1" applyBorder="1" applyAlignment="1">
      <alignment vertical="center"/>
    </xf>
    <xf numFmtId="169" fontId="2" fillId="0" borderId="40" xfId="0" applyNumberFormat="1" applyFont="1" applyFill="1" applyBorder="1" applyAlignment="1">
      <alignment vertical="center"/>
    </xf>
    <xf numFmtId="169" fontId="2" fillId="0" borderId="41" xfId="0" applyNumberFormat="1" applyFont="1" applyFill="1" applyBorder="1" applyAlignment="1">
      <alignment vertical="center"/>
    </xf>
    <xf numFmtId="169" fontId="2" fillId="0" borderId="42" xfId="0" applyNumberFormat="1" applyFont="1" applyFill="1" applyBorder="1" applyAlignment="1">
      <alignment vertical="center"/>
    </xf>
    <xf numFmtId="9" fontId="8" fillId="0" borderId="17" xfId="1" applyNumberFormat="1" applyFont="1" applyFill="1" applyBorder="1" applyAlignment="1">
      <alignment vertical="center"/>
    </xf>
    <xf numFmtId="9" fontId="8" fillId="0" borderId="45" xfId="1" applyNumberFormat="1" applyFont="1" applyFill="1" applyBorder="1" applyAlignment="1">
      <alignment vertical="center"/>
    </xf>
    <xf numFmtId="9" fontId="8" fillId="0" borderId="46" xfId="1" applyNumberFormat="1" applyFont="1" applyFill="1" applyBorder="1" applyAlignment="1">
      <alignment vertical="center"/>
    </xf>
    <xf numFmtId="9" fontId="8" fillId="0" borderId="19" xfId="1" applyNumberFormat="1" applyFont="1" applyFill="1" applyBorder="1" applyAlignment="1">
      <alignment vertical="center"/>
    </xf>
    <xf numFmtId="166" fontId="2" fillId="0" borderId="8" xfId="0" applyNumberFormat="1" applyFont="1" applyFill="1" applyBorder="1" applyAlignment="1">
      <alignment vertical="center"/>
    </xf>
    <xf numFmtId="166" fontId="2" fillId="0" borderId="9" xfId="0" applyNumberFormat="1" applyFont="1" applyFill="1" applyBorder="1" applyAlignment="1">
      <alignment vertical="center"/>
    </xf>
    <xf numFmtId="166" fontId="2" fillId="0" borderId="10" xfId="0" applyNumberFormat="1" applyFont="1" applyFill="1" applyBorder="1" applyAlignment="1">
      <alignment vertical="center"/>
    </xf>
    <xf numFmtId="166" fontId="2" fillId="0" borderId="13" xfId="0" applyNumberFormat="1" applyFont="1" applyFill="1" applyBorder="1" applyAlignment="1">
      <alignment vertical="center"/>
    </xf>
    <xf numFmtId="166" fontId="2" fillId="0" borderId="14" xfId="0" applyNumberFormat="1" applyFont="1" applyFill="1" applyBorder="1" applyAlignment="1">
      <alignment vertical="center"/>
    </xf>
    <xf numFmtId="166" fontId="2" fillId="0" borderId="12" xfId="0" applyNumberFormat="1" applyFont="1" applyFill="1" applyBorder="1" applyAlignment="1">
      <alignment vertical="center"/>
    </xf>
    <xf numFmtId="166" fontId="2" fillId="0" borderId="15" xfId="0" applyNumberFormat="1" applyFont="1" applyFill="1" applyBorder="1" applyAlignment="1">
      <alignment vertical="center"/>
    </xf>
    <xf numFmtId="166" fontId="2" fillId="0" borderId="34" xfId="0" applyNumberFormat="1" applyFont="1" applyFill="1" applyBorder="1" applyAlignment="1">
      <alignment vertical="center"/>
    </xf>
    <xf numFmtId="166" fontId="2" fillId="0" borderId="35" xfId="0" applyNumberFormat="1" applyFont="1" applyFill="1" applyBorder="1" applyAlignment="1">
      <alignment vertical="center"/>
    </xf>
    <xf numFmtId="166" fontId="2" fillId="0" borderId="36" xfId="0" applyNumberFormat="1" applyFont="1" applyFill="1" applyBorder="1" applyAlignment="1">
      <alignment vertical="center"/>
    </xf>
    <xf numFmtId="166" fontId="2" fillId="0" borderId="37" xfId="0" applyNumberFormat="1" applyFont="1" applyFill="1" applyBorder="1" applyAlignment="1">
      <alignment vertical="center"/>
    </xf>
    <xf numFmtId="166" fontId="2" fillId="0" borderId="59" xfId="0" applyNumberFormat="1" applyFont="1" applyFill="1" applyBorder="1" applyAlignment="1">
      <alignment vertical="center"/>
    </xf>
    <xf numFmtId="166" fontId="2" fillId="0" borderId="60" xfId="0" applyNumberFormat="1" applyFont="1" applyFill="1" applyBorder="1" applyAlignment="1">
      <alignment vertical="center"/>
    </xf>
    <xf numFmtId="166" fontId="2" fillId="0" borderId="61" xfId="0" applyNumberFormat="1" applyFont="1" applyFill="1" applyBorder="1" applyAlignment="1">
      <alignment vertical="center"/>
    </xf>
    <xf numFmtId="166" fontId="2" fillId="0" borderId="62" xfId="0" applyNumberFormat="1" applyFont="1" applyFill="1" applyBorder="1" applyAlignment="1">
      <alignment vertical="center"/>
    </xf>
    <xf numFmtId="166" fontId="2" fillId="0" borderId="22" xfId="0" applyNumberFormat="1" applyFont="1" applyFill="1" applyBorder="1" applyAlignment="1">
      <alignment vertical="center"/>
    </xf>
    <xf numFmtId="166" fontId="2" fillId="0" borderId="23" xfId="0" applyNumberFormat="1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/>
    </xf>
    <xf numFmtId="166" fontId="2" fillId="0" borderId="25" xfId="0" applyNumberFormat="1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18" xfId="0" applyNumberFormat="1" applyFont="1" applyFill="1" applyBorder="1" applyAlignment="1">
      <alignment vertical="center"/>
    </xf>
    <xf numFmtId="166" fontId="2" fillId="0" borderId="19" xfId="0" applyNumberFormat="1" applyFont="1" applyFill="1" applyBorder="1" applyAlignment="1">
      <alignment vertical="center"/>
    </xf>
    <xf numFmtId="9" fontId="2" fillId="0" borderId="8" xfId="1" applyFont="1" applyFill="1" applyBorder="1" applyAlignment="1">
      <alignment vertical="center"/>
    </xf>
    <xf numFmtId="9" fontId="2" fillId="0" borderId="0" xfId="1" applyFont="1" applyFill="1" applyBorder="1" applyAlignment="1">
      <alignment vertical="center"/>
    </xf>
    <xf numFmtId="9" fontId="2" fillId="0" borderId="9" xfId="1" applyFont="1" applyFill="1" applyBorder="1" applyAlignment="1">
      <alignment vertical="center"/>
    </xf>
    <xf numFmtId="9" fontId="2" fillId="0" borderId="10" xfId="1" applyFont="1" applyFill="1" applyBorder="1" applyAlignment="1">
      <alignment vertical="center"/>
    </xf>
    <xf numFmtId="9" fontId="2" fillId="0" borderId="34" xfId="1" applyFont="1" applyFill="1" applyBorder="1" applyAlignment="1">
      <alignment vertical="center"/>
    </xf>
    <xf numFmtId="9" fontId="2" fillId="0" borderId="35" xfId="1" applyFont="1" applyFill="1" applyBorder="1" applyAlignment="1">
      <alignment vertical="center"/>
    </xf>
    <xf numFmtId="9" fontId="2" fillId="0" borderId="36" xfId="1" applyFont="1" applyFill="1" applyBorder="1" applyAlignment="1">
      <alignment vertical="center"/>
    </xf>
    <xf numFmtId="9" fontId="2" fillId="0" borderId="37" xfId="1" applyFont="1" applyFill="1" applyBorder="1" applyAlignment="1">
      <alignment vertical="center"/>
    </xf>
    <xf numFmtId="9" fontId="2" fillId="0" borderId="17" xfId="1" applyFont="1" applyFill="1" applyBorder="1" applyAlignment="1">
      <alignment vertical="center"/>
    </xf>
    <xf numFmtId="9" fontId="2" fillId="0" borderId="1" xfId="1" applyFont="1" applyFill="1" applyBorder="1" applyAlignment="1">
      <alignment vertical="center"/>
    </xf>
    <xf numFmtId="9" fontId="2" fillId="0" borderId="18" xfId="1" applyFont="1" applyFill="1" applyBorder="1" applyAlignment="1">
      <alignment vertical="center"/>
    </xf>
    <xf numFmtId="9" fontId="2" fillId="0" borderId="19" xfId="1" applyFont="1" applyFill="1" applyBorder="1" applyAlignment="1">
      <alignment vertical="center"/>
    </xf>
    <xf numFmtId="174" fontId="2" fillId="0" borderId="22" xfId="0" applyNumberFormat="1" applyFont="1" applyFill="1" applyBorder="1" applyAlignment="1">
      <alignment vertical="center"/>
    </xf>
    <xf numFmtId="174" fontId="2" fillId="0" borderId="23" xfId="0" applyNumberFormat="1" applyFont="1" applyFill="1" applyBorder="1" applyAlignment="1">
      <alignment vertical="center"/>
    </xf>
    <xf numFmtId="174" fontId="2" fillId="0" borderId="24" xfId="0" applyNumberFormat="1" applyFont="1" applyFill="1" applyBorder="1" applyAlignment="1">
      <alignment vertical="center"/>
    </xf>
    <xf numFmtId="174" fontId="2" fillId="0" borderId="25" xfId="0" applyNumberFormat="1" applyFont="1" applyFill="1" applyBorder="1" applyAlignment="1">
      <alignment vertical="center"/>
    </xf>
    <xf numFmtId="174" fontId="2" fillId="0" borderId="8" xfId="0" applyNumberFormat="1" applyFont="1" applyFill="1" applyBorder="1" applyAlignment="1">
      <alignment vertical="center"/>
    </xf>
    <xf numFmtId="174" fontId="2" fillId="0" borderId="0" xfId="0" applyNumberFormat="1" applyFont="1" applyFill="1" applyBorder="1" applyAlignment="1">
      <alignment vertical="center"/>
    </xf>
    <xf numFmtId="174" fontId="2" fillId="0" borderId="9" xfId="0" applyNumberFormat="1" applyFont="1" applyFill="1" applyBorder="1" applyAlignment="1">
      <alignment vertical="center"/>
    </xf>
    <xf numFmtId="174" fontId="2" fillId="0" borderId="10" xfId="0" applyNumberFormat="1" applyFont="1" applyFill="1" applyBorder="1" applyAlignment="1">
      <alignment vertical="center"/>
    </xf>
    <xf numFmtId="174" fontId="2" fillId="0" borderId="17" xfId="0" applyNumberFormat="1" applyFont="1" applyFill="1" applyBorder="1" applyAlignment="1">
      <alignment vertical="center"/>
    </xf>
    <xf numFmtId="174" fontId="2" fillId="0" borderId="1" xfId="0" applyNumberFormat="1" applyFont="1" applyFill="1" applyBorder="1" applyAlignment="1">
      <alignment vertical="center"/>
    </xf>
    <xf numFmtId="174" fontId="2" fillId="0" borderId="18" xfId="0" applyNumberFormat="1" applyFont="1" applyFill="1" applyBorder="1" applyAlignment="1">
      <alignment vertical="center"/>
    </xf>
    <xf numFmtId="174" fontId="2" fillId="0" borderId="19" xfId="0" applyNumberFormat="1" applyFont="1" applyFill="1" applyBorder="1" applyAlignment="1">
      <alignment vertical="center"/>
    </xf>
    <xf numFmtId="171" fontId="2" fillId="0" borderId="0" xfId="0" applyNumberFormat="1" applyFont="1" applyFill="1" applyAlignment="1">
      <alignment vertical="center"/>
    </xf>
    <xf numFmtId="0" fontId="7" fillId="0" borderId="2" xfId="0" quotePrefix="1" applyNumberFormat="1" applyFont="1" applyBorder="1" applyAlignment="1">
      <alignment horizontal="right" vertical="center"/>
    </xf>
    <xf numFmtId="0" fontId="7" fillId="0" borderId="3" xfId="0" quotePrefix="1" applyNumberFormat="1" applyFont="1" applyBorder="1" applyAlignment="1">
      <alignment horizontal="right" vertical="center"/>
    </xf>
    <xf numFmtId="0" fontId="7" fillId="0" borderId="5" xfId="0" quotePrefix="1" applyNumberFormat="1" applyFont="1" applyBorder="1" applyAlignment="1">
      <alignment horizontal="right" vertical="center"/>
    </xf>
    <xf numFmtId="0" fontId="7" fillId="0" borderId="68" xfId="0" quotePrefix="1" applyNumberFormat="1" applyFont="1" applyBorder="1" applyAlignment="1">
      <alignment horizontal="right" vertical="center"/>
    </xf>
    <xf numFmtId="165" fontId="2" fillId="2" borderId="28" xfId="0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/>
    </xf>
    <xf numFmtId="165" fontId="2" fillId="3" borderId="26" xfId="0" applyNumberFormat="1" applyFont="1" applyFill="1" applyBorder="1" applyAlignment="1">
      <alignment vertical="center"/>
    </xf>
    <xf numFmtId="165" fontId="2" fillId="3" borderId="28" xfId="0" applyNumberFormat="1" applyFont="1" applyFill="1" applyBorder="1" applyAlignment="1">
      <alignment vertical="center"/>
    </xf>
    <xf numFmtId="166" fontId="2" fillId="3" borderId="69" xfId="0" applyNumberFormat="1" applyFont="1" applyFill="1" applyBorder="1" applyAlignment="1">
      <alignment vertical="center"/>
    </xf>
    <xf numFmtId="169" fontId="2" fillId="4" borderId="70" xfId="0" applyNumberFormat="1" applyFont="1" applyFill="1" applyBorder="1" applyAlignment="1">
      <alignment vertical="center"/>
    </xf>
    <xf numFmtId="9" fontId="8" fillId="4" borderId="71" xfId="1" applyNumberFormat="1" applyFont="1" applyFill="1" applyBorder="1" applyAlignment="1">
      <alignment vertical="center"/>
    </xf>
    <xf numFmtId="166" fontId="2" fillId="5" borderId="28" xfId="0" applyNumberFormat="1" applyFont="1" applyFill="1" applyBorder="1" applyAlignment="1">
      <alignment vertical="center"/>
    </xf>
    <xf numFmtId="166" fontId="2" fillId="5" borderId="16" xfId="0" applyNumberFormat="1" applyFont="1" applyFill="1" applyBorder="1" applyAlignment="1">
      <alignment vertical="center"/>
    </xf>
    <xf numFmtId="166" fontId="2" fillId="5" borderId="72" xfId="0" applyNumberFormat="1" applyFont="1" applyFill="1" applyBorder="1" applyAlignment="1">
      <alignment vertical="center"/>
    </xf>
    <xf numFmtId="166" fontId="2" fillId="5" borderId="69" xfId="0" applyNumberFormat="1" applyFont="1" applyFill="1" applyBorder="1" applyAlignment="1">
      <alignment vertical="center"/>
    </xf>
    <xf numFmtId="166" fontId="2" fillId="5" borderId="73" xfId="0" applyNumberFormat="1" applyFont="1" applyFill="1" applyBorder="1" applyAlignment="1">
      <alignment vertical="center"/>
    </xf>
    <xf numFmtId="166" fontId="2" fillId="6" borderId="26" xfId="0" applyNumberFormat="1" applyFont="1" applyFill="1" applyBorder="1" applyAlignment="1">
      <alignment vertical="center"/>
    </xf>
    <xf numFmtId="166" fontId="2" fillId="6" borderId="28" xfId="0" applyNumberFormat="1" applyFont="1" applyFill="1" applyBorder="1" applyAlignment="1">
      <alignment vertical="center"/>
    </xf>
    <xf numFmtId="166" fontId="2" fillId="6" borderId="72" xfId="0" applyNumberFormat="1" applyFont="1" applyFill="1" applyBorder="1" applyAlignment="1">
      <alignment vertical="center"/>
    </xf>
    <xf numFmtId="166" fontId="2" fillId="6" borderId="69" xfId="0" applyNumberFormat="1" applyFont="1" applyFill="1" applyBorder="1" applyAlignment="1">
      <alignment vertical="center"/>
    </xf>
    <xf numFmtId="166" fontId="2" fillId="6" borderId="51" xfId="0" applyNumberFormat="1" applyFont="1" applyFill="1" applyBorder="1" applyAlignment="1">
      <alignment vertical="center"/>
    </xf>
    <xf numFmtId="9" fontId="2" fillId="7" borderId="28" xfId="1" applyFont="1" applyFill="1" applyBorder="1" applyAlignment="1">
      <alignment vertical="center"/>
    </xf>
    <xf numFmtId="9" fontId="2" fillId="7" borderId="72" xfId="1" applyFont="1" applyFill="1" applyBorder="1" applyAlignment="1">
      <alignment vertical="center"/>
    </xf>
    <xf numFmtId="9" fontId="2" fillId="7" borderId="51" xfId="1" applyFont="1" applyFill="1" applyBorder="1" applyAlignment="1">
      <alignment vertical="center"/>
    </xf>
    <xf numFmtId="166" fontId="2" fillId="8" borderId="26" xfId="0" applyNumberFormat="1" applyFont="1" applyFill="1" applyBorder="1" applyAlignment="1">
      <alignment vertical="center"/>
    </xf>
    <xf numFmtId="166" fontId="2" fillId="8" borderId="28" xfId="0" applyNumberFormat="1" applyFont="1" applyFill="1" applyBorder="1" applyAlignment="1">
      <alignment vertical="center"/>
    </xf>
    <xf numFmtId="166" fontId="2" fillId="8" borderId="16" xfId="0" applyNumberFormat="1" applyFont="1" applyFill="1" applyBorder="1" applyAlignment="1">
      <alignment vertical="center"/>
    </xf>
    <xf numFmtId="166" fontId="2" fillId="8" borderId="51" xfId="0" applyNumberFormat="1" applyFont="1" applyFill="1" applyBorder="1" applyAlignment="1">
      <alignment vertical="center"/>
    </xf>
    <xf numFmtId="174" fontId="2" fillId="5" borderId="26" xfId="0" applyNumberFormat="1" applyFont="1" applyFill="1" applyBorder="1" applyAlignment="1">
      <alignment vertical="center"/>
    </xf>
    <xf numFmtId="174" fontId="2" fillId="5" borderId="28" xfId="0" applyNumberFormat="1" applyFont="1" applyFill="1" applyBorder="1" applyAlignment="1">
      <alignment vertical="center"/>
    </xf>
    <xf numFmtId="174" fontId="2" fillId="5" borderId="51" xfId="0" applyNumberFormat="1" applyFont="1" applyFill="1" applyBorder="1" applyAlignment="1">
      <alignment vertical="center"/>
    </xf>
    <xf numFmtId="166" fontId="2" fillId="4" borderId="26" xfId="0" applyNumberFormat="1" applyFont="1" applyFill="1" applyBorder="1" applyAlignment="1">
      <alignment vertical="center"/>
    </xf>
    <xf numFmtId="166" fontId="2" fillId="4" borderId="28" xfId="0" applyNumberFormat="1" applyFont="1" applyFill="1" applyBorder="1" applyAlignment="1">
      <alignment vertical="center"/>
    </xf>
    <xf numFmtId="166" fontId="2" fillId="4" borderId="51" xfId="0" applyNumberFormat="1" applyFont="1" applyFill="1" applyBorder="1" applyAlignment="1">
      <alignment vertical="center"/>
    </xf>
    <xf numFmtId="167" fontId="2" fillId="2" borderId="28" xfId="0" applyNumberFormat="1" applyFont="1" applyFill="1" applyBorder="1" applyAlignment="1">
      <alignment vertical="center"/>
    </xf>
    <xf numFmtId="167" fontId="2" fillId="2" borderId="16" xfId="0" applyNumberFormat="1" applyFont="1" applyFill="1" applyBorder="1" applyAlignment="1">
      <alignment vertical="center"/>
    </xf>
    <xf numFmtId="167" fontId="2" fillId="2" borderId="51" xfId="0" applyNumberFormat="1" applyFont="1" applyFill="1" applyBorder="1" applyAlignment="1">
      <alignment vertical="center"/>
    </xf>
    <xf numFmtId="168" fontId="2" fillId="3" borderId="28" xfId="0" applyNumberFormat="1" applyFont="1" applyFill="1" applyBorder="1" applyAlignment="1">
      <alignment vertical="center"/>
    </xf>
    <xf numFmtId="168" fontId="2" fillId="3" borderId="16" xfId="0" applyNumberFormat="1" applyFont="1" applyFill="1" applyBorder="1" applyAlignment="1">
      <alignment vertical="center"/>
    </xf>
    <xf numFmtId="168" fontId="2" fillId="3" borderId="72" xfId="0" applyNumberFormat="1" applyFont="1" applyFill="1" applyBorder="1" applyAlignment="1">
      <alignment vertical="center"/>
    </xf>
    <xf numFmtId="168" fontId="2" fillId="3" borderId="74" xfId="0" applyNumberFormat="1" applyFont="1" applyFill="1" applyBorder="1" applyAlignment="1">
      <alignment vertical="center"/>
    </xf>
    <xf numFmtId="170" fontId="2" fillId="4" borderId="51" xfId="0" applyNumberFormat="1" applyFont="1" applyFill="1" applyBorder="1" applyAlignment="1">
      <alignment vertical="center"/>
    </xf>
    <xf numFmtId="172" fontId="2" fillId="5" borderId="26" xfId="0" applyNumberFormat="1" applyFont="1" applyFill="1" applyBorder="1" applyAlignment="1">
      <alignment vertical="center"/>
    </xf>
    <xf numFmtId="172" fontId="2" fillId="5" borderId="16" xfId="0" applyNumberFormat="1" applyFont="1" applyFill="1" applyBorder="1" applyAlignment="1">
      <alignment vertical="center"/>
    </xf>
    <xf numFmtId="9" fontId="4" fillId="5" borderId="51" xfId="1" applyNumberFormat="1" applyFont="1" applyFill="1" applyBorder="1" applyAlignment="1">
      <alignment vertical="center"/>
    </xf>
    <xf numFmtId="173" fontId="2" fillId="6" borderId="26" xfId="0" applyNumberFormat="1" applyFont="1" applyFill="1" applyBorder="1" applyAlignment="1">
      <alignment vertical="center"/>
    </xf>
    <xf numFmtId="173" fontId="2" fillId="6" borderId="28" xfId="0" applyNumberFormat="1" applyFont="1" applyFill="1" applyBorder="1" applyAlignment="1">
      <alignment vertical="center"/>
    </xf>
    <xf numFmtId="173" fontId="2" fillId="6" borderId="72" xfId="0" applyNumberFormat="1" applyFont="1" applyFill="1" applyBorder="1" applyAlignment="1">
      <alignment vertical="center"/>
    </xf>
    <xf numFmtId="173" fontId="2" fillId="6" borderId="16" xfId="0" applyNumberFormat="1" applyFont="1" applyFill="1" applyBorder="1" applyAlignment="1">
      <alignment vertical="center"/>
    </xf>
    <xf numFmtId="173" fontId="2" fillId="6" borderId="51" xfId="0" applyNumberFormat="1" applyFont="1" applyFill="1" applyBorder="1" applyAlignment="1">
      <alignment vertical="center"/>
    </xf>
    <xf numFmtId="173" fontId="2" fillId="7" borderId="51" xfId="0" applyNumberFormat="1" applyFont="1" applyFill="1" applyBorder="1" applyAlignment="1">
      <alignment vertical="center"/>
    </xf>
    <xf numFmtId="173" fontId="2" fillId="5" borderId="26" xfId="0" applyNumberFormat="1" applyFont="1" applyFill="1" applyBorder="1" applyAlignment="1">
      <alignment vertical="center"/>
    </xf>
    <xf numFmtId="173" fontId="2" fillId="5" borderId="28" xfId="0" applyNumberFormat="1" applyFont="1" applyFill="1" applyBorder="1" applyAlignment="1">
      <alignment vertical="center"/>
    </xf>
    <xf numFmtId="173" fontId="2" fillId="5" borderId="16" xfId="0" applyNumberFormat="1" applyFont="1" applyFill="1" applyBorder="1" applyAlignment="1">
      <alignment vertical="center"/>
    </xf>
    <xf numFmtId="173" fontId="2" fillId="5" borderId="51" xfId="0" applyNumberFormat="1" applyFont="1" applyFill="1" applyBorder="1" applyAlignment="1">
      <alignment vertical="center"/>
    </xf>
    <xf numFmtId="173" fontId="2" fillId="3" borderId="26" xfId="0" applyNumberFormat="1" applyFont="1" applyFill="1" applyBorder="1" applyAlignment="1">
      <alignment vertical="center"/>
    </xf>
    <xf numFmtId="173" fontId="2" fillId="3" borderId="16" xfId="0" applyNumberFormat="1" applyFont="1" applyFill="1" applyBorder="1" applyAlignment="1">
      <alignment vertical="center"/>
    </xf>
    <xf numFmtId="175" fontId="2" fillId="3" borderId="28" xfId="0" applyNumberFormat="1" applyFont="1" applyFill="1" applyBorder="1" applyAlignment="1">
      <alignment vertical="center"/>
    </xf>
    <xf numFmtId="175" fontId="2" fillId="3" borderId="51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7" fillId="0" borderId="2" xfId="0" quotePrefix="1" applyNumberFormat="1" applyFont="1" applyFill="1" applyBorder="1" applyAlignment="1">
      <alignment horizontal="right" vertical="center"/>
    </xf>
    <xf numFmtId="0" fontId="7" fillId="0" borderId="3" xfId="0" quotePrefix="1" applyNumberFormat="1" applyFont="1" applyFill="1" applyBorder="1" applyAlignment="1">
      <alignment horizontal="right" vertical="center"/>
    </xf>
    <xf numFmtId="0" fontId="7" fillId="0" borderId="68" xfId="0" quotePrefix="1" applyNumberFormat="1" applyFont="1" applyFill="1" applyBorder="1" applyAlignment="1">
      <alignment horizontal="right" vertical="center"/>
    </xf>
    <xf numFmtId="0" fontId="7" fillId="0" borderId="5" xfId="0" quotePrefix="1" applyNumberFormat="1" applyFont="1" applyFill="1" applyBorder="1" applyAlignment="1">
      <alignment horizontal="right" vertical="center"/>
    </xf>
    <xf numFmtId="167" fontId="2" fillId="0" borderId="8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167" fontId="2" fillId="0" borderId="28" xfId="0" applyNumberFormat="1" applyFont="1" applyFill="1" applyBorder="1" applyAlignment="1">
      <alignment vertical="center"/>
    </xf>
    <xf numFmtId="167" fontId="2" fillId="0" borderId="10" xfId="0" applyNumberFormat="1" applyFont="1" applyFill="1" applyBorder="1" applyAlignment="1">
      <alignment vertical="center"/>
    </xf>
    <xf numFmtId="167" fontId="2" fillId="0" borderId="13" xfId="0" applyNumberFormat="1" applyFont="1" applyFill="1" applyBorder="1" applyAlignment="1">
      <alignment vertical="center"/>
    </xf>
    <xf numFmtId="167" fontId="2" fillId="0" borderId="14" xfId="0" applyNumberFormat="1" applyFont="1" applyFill="1" applyBorder="1" applyAlignment="1">
      <alignment vertical="center"/>
    </xf>
    <xf numFmtId="167" fontId="2" fillId="0" borderId="16" xfId="0" applyNumberFormat="1" applyFont="1" applyFill="1" applyBorder="1" applyAlignment="1">
      <alignment vertical="center"/>
    </xf>
    <xf numFmtId="167" fontId="2" fillId="0" borderId="15" xfId="0" applyNumberFormat="1" applyFont="1" applyFill="1" applyBorder="1" applyAlignment="1">
      <alignment vertical="center"/>
    </xf>
    <xf numFmtId="167" fontId="2" fillId="0" borderId="17" xfId="0" applyNumberFormat="1" applyFont="1" applyFill="1" applyBorder="1" applyAlignment="1">
      <alignment vertical="center"/>
    </xf>
    <xf numFmtId="167" fontId="2" fillId="0" borderId="1" xfId="0" applyNumberFormat="1" applyFont="1" applyFill="1" applyBorder="1" applyAlignment="1">
      <alignment vertical="center"/>
    </xf>
    <xf numFmtId="167" fontId="2" fillId="0" borderId="51" xfId="0" applyNumberFormat="1" applyFont="1" applyFill="1" applyBorder="1" applyAlignment="1">
      <alignment vertical="center"/>
    </xf>
    <xf numFmtId="167" fontId="2" fillId="0" borderId="19" xfId="0" applyNumberFormat="1" applyFont="1" applyFill="1" applyBorder="1" applyAlignment="1">
      <alignment vertical="center"/>
    </xf>
    <xf numFmtId="168" fontId="2" fillId="0" borderId="8" xfId="0" applyNumberFormat="1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8" fontId="2" fillId="0" borderId="28" xfId="0" applyNumberFormat="1" applyFont="1" applyFill="1" applyBorder="1" applyAlignment="1">
      <alignment vertical="center"/>
    </xf>
    <xf numFmtId="168" fontId="2" fillId="0" borderId="10" xfId="0" applyNumberFormat="1" applyFont="1" applyFill="1" applyBorder="1" applyAlignment="1">
      <alignment vertical="center"/>
    </xf>
    <xf numFmtId="168" fontId="2" fillId="0" borderId="13" xfId="0" applyNumberFormat="1" applyFont="1" applyFill="1" applyBorder="1" applyAlignment="1">
      <alignment vertical="center"/>
    </xf>
    <xf numFmtId="168" fontId="2" fillId="0" borderId="14" xfId="0" applyNumberFormat="1" applyFont="1" applyFill="1" applyBorder="1" applyAlignment="1">
      <alignment vertical="center"/>
    </xf>
    <xf numFmtId="168" fontId="2" fillId="0" borderId="16" xfId="0" applyNumberFormat="1" applyFont="1" applyFill="1" applyBorder="1" applyAlignment="1">
      <alignment vertical="center"/>
    </xf>
    <xf numFmtId="168" fontId="2" fillId="0" borderId="15" xfId="0" applyNumberFormat="1" applyFont="1" applyFill="1" applyBorder="1" applyAlignment="1">
      <alignment vertical="center"/>
    </xf>
    <xf numFmtId="168" fontId="2" fillId="0" borderId="34" xfId="0" applyNumberFormat="1" applyFont="1" applyFill="1" applyBorder="1" applyAlignment="1">
      <alignment vertical="center"/>
    </xf>
    <xf numFmtId="168" fontId="2" fillId="0" borderId="35" xfId="0" applyNumberFormat="1" applyFont="1" applyFill="1" applyBorder="1" applyAlignment="1">
      <alignment vertical="center"/>
    </xf>
    <xf numFmtId="168" fontId="2" fillId="0" borderId="72" xfId="0" applyNumberFormat="1" applyFont="1" applyFill="1" applyBorder="1" applyAlignment="1">
      <alignment vertical="center"/>
    </xf>
    <xf numFmtId="168" fontId="2" fillId="0" borderId="37" xfId="0" applyNumberFormat="1" applyFont="1" applyFill="1" applyBorder="1" applyAlignment="1">
      <alignment vertical="center"/>
    </xf>
    <xf numFmtId="168" fontId="2" fillId="0" borderId="48" xfId="0" applyNumberFormat="1" applyFont="1" applyFill="1" applyBorder="1" applyAlignment="1">
      <alignment vertical="center"/>
    </xf>
    <xf numFmtId="168" fontId="2" fillId="0" borderId="49" xfId="0" applyNumberFormat="1" applyFont="1" applyFill="1" applyBorder="1" applyAlignment="1">
      <alignment vertical="center"/>
    </xf>
    <xf numFmtId="168" fontId="2" fillId="0" borderId="74" xfId="0" applyNumberFormat="1" applyFont="1" applyFill="1" applyBorder="1" applyAlignment="1">
      <alignment vertical="center"/>
    </xf>
    <xf numFmtId="170" fontId="2" fillId="0" borderId="49" xfId="0" applyNumberFormat="1" applyFont="1" applyFill="1" applyBorder="1" applyAlignment="1">
      <alignment vertical="center"/>
    </xf>
    <xf numFmtId="170" fontId="2" fillId="0" borderId="50" xfId="0" applyNumberFormat="1" applyFont="1" applyFill="1" applyBorder="1" applyAlignment="1">
      <alignment vertical="center"/>
    </xf>
    <xf numFmtId="170" fontId="2" fillId="0" borderId="17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2" fillId="0" borderId="51" xfId="0" applyNumberFormat="1" applyFont="1" applyFill="1" applyBorder="1" applyAlignment="1">
      <alignment vertical="center"/>
    </xf>
    <xf numFmtId="170" fontId="2" fillId="0" borderId="19" xfId="0" applyNumberFormat="1" applyFont="1" applyFill="1" applyBorder="1" applyAlignment="1">
      <alignment vertical="center"/>
    </xf>
    <xf numFmtId="172" fontId="2" fillId="0" borderId="22" xfId="0" applyNumberFormat="1" applyFont="1" applyFill="1" applyBorder="1" applyAlignment="1">
      <alignment vertical="center"/>
    </xf>
    <xf numFmtId="172" fontId="2" fillId="0" borderId="23" xfId="0" applyNumberFormat="1" applyFont="1" applyFill="1" applyBorder="1" applyAlignment="1">
      <alignment vertical="center"/>
    </xf>
    <xf numFmtId="172" fontId="2" fillId="0" borderId="26" xfId="0" applyNumberFormat="1" applyFont="1" applyFill="1" applyBorder="1" applyAlignment="1">
      <alignment vertical="center"/>
    </xf>
    <xf numFmtId="172" fontId="2" fillId="0" borderId="25" xfId="0" applyNumberFormat="1" applyFont="1" applyFill="1" applyBorder="1" applyAlignment="1">
      <alignment vertical="center"/>
    </xf>
    <xf numFmtId="172" fontId="2" fillId="0" borderId="13" xfId="0" applyNumberFormat="1" applyFont="1" applyFill="1" applyBorder="1" applyAlignment="1">
      <alignment vertical="center"/>
    </xf>
    <xf numFmtId="172" fontId="2" fillId="0" borderId="14" xfId="0" applyNumberFormat="1" applyFont="1" applyFill="1" applyBorder="1" applyAlignment="1">
      <alignment vertical="center"/>
    </xf>
    <xf numFmtId="172" fontId="2" fillId="0" borderId="16" xfId="0" applyNumberFormat="1" applyFont="1" applyFill="1" applyBorder="1" applyAlignment="1">
      <alignment vertical="center"/>
    </xf>
    <xf numFmtId="172" fontId="2" fillId="0" borderId="15" xfId="0" applyNumberFormat="1" applyFont="1" applyFill="1" applyBorder="1" applyAlignment="1">
      <alignment vertical="center"/>
    </xf>
    <xf numFmtId="9" fontId="4" fillId="0" borderId="17" xfId="1" applyNumberFormat="1" applyFont="1" applyFill="1" applyBorder="1" applyAlignment="1">
      <alignment vertical="center"/>
    </xf>
    <xf numFmtId="9" fontId="4" fillId="0" borderId="1" xfId="1" applyNumberFormat="1" applyFont="1" applyFill="1" applyBorder="1" applyAlignment="1">
      <alignment vertical="center"/>
    </xf>
    <xf numFmtId="9" fontId="4" fillId="0" borderId="51" xfId="1" applyNumberFormat="1" applyFont="1" applyFill="1" applyBorder="1" applyAlignment="1">
      <alignment vertical="center"/>
    </xf>
    <xf numFmtId="9" fontId="4" fillId="0" borderId="19" xfId="1" applyNumberFormat="1" applyFont="1" applyFill="1" applyBorder="1" applyAlignment="1">
      <alignment vertical="center"/>
    </xf>
    <xf numFmtId="173" fontId="2" fillId="0" borderId="22" xfId="0" applyNumberFormat="1" applyFont="1" applyFill="1" applyBorder="1" applyAlignment="1">
      <alignment vertical="center"/>
    </xf>
    <xf numFmtId="173" fontId="2" fillId="0" borderId="23" xfId="0" applyNumberFormat="1" applyFont="1" applyFill="1" applyBorder="1" applyAlignment="1">
      <alignment vertical="center"/>
    </xf>
    <xf numFmtId="173" fontId="2" fillId="0" borderId="26" xfId="0" applyNumberFormat="1" applyFont="1" applyFill="1" applyBorder="1" applyAlignment="1">
      <alignment vertical="center"/>
    </xf>
    <xf numFmtId="173" fontId="2" fillId="0" borderId="25" xfId="0" applyNumberFormat="1" applyFont="1" applyFill="1" applyBorder="1" applyAlignment="1">
      <alignment vertical="center"/>
    </xf>
    <xf numFmtId="173" fontId="2" fillId="0" borderId="8" xfId="0" applyNumberFormat="1" applyFont="1" applyFill="1" applyBorder="1" applyAlignment="1">
      <alignment vertical="center"/>
    </xf>
    <xf numFmtId="173" fontId="2" fillId="0" borderId="0" xfId="0" applyNumberFormat="1" applyFont="1" applyFill="1" applyBorder="1" applyAlignment="1">
      <alignment vertical="center"/>
    </xf>
    <xf numFmtId="173" fontId="2" fillId="0" borderId="28" xfId="0" applyNumberFormat="1" applyFont="1" applyFill="1" applyBorder="1" applyAlignment="1">
      <alignment vertical="center"/>
    </xf>
    <xf numFmtId="173" fontId="2" fillId="0" borderId="10" xfId="0" applyNumberFormat="1" applyFont="1" applyFill="1" applyBorder="1" applyAlignment="1">
      <alignment vertical="center"/>
    </xf>
    <xf numFmtId="173" fontId="2" fillId="0" borderId="34" xfId="0" applyNumberFormat="1" applyFont="1" applyFill="1" applyBorder="1" applyAlignment="1">
      <alignment vertical="center"/>
    </xf>
    <xf numFmtId="173" fontId="2" fillId="0" borderId="35" xfId="0" applyNumberFormat="1" applyFont="1" applyFill="1" applyBorder="1" applyAlignment="1">
      <alignment vertical="center"/>
    </xf>
    <xf numFmtId="173" fontId="2" fillId="0" borderId="72" xfId="0" applyNumberFormat="1" applyFont="1" applyFill="1" applyBorder="1" applyAlignment="1">
      <alignment vertical="center"/>
    </xf>
    <xf numFmtId="173" fontId="2" fillId="0" borderId="37" xfId="0" applyNumberFormat="1" applyFont="1" applyFill="1" applyBorder="1" applyAlignment="1">
      <alignment vertical="center"/>
    </xf>
    <xf numFmtId="173" fontId="2" fillId="0" borderId="13" xfId="0" applyNumberFormat="1" applyFont="1" applyFill="1" applyBorder="1" applyAlignment="1">
      <alignment vertical="center"/>
    </xf>
    <xf numFmtId="173" fontId="2" fillId="0" borderId="14" xfId="0" applyNumberFormat="1" applyFont="1" applyFill="1" applyBorder="1" applyAlignment="1">
      <alignment vertical="center"/>
    </xf>
    <xf numFmtId="173" fontId="2" fillId="0" borderId="16" xfId="0" applyNumberFormat="1" applyFont="1" applyFill="1" applyBorder="1" applyAlignment="1">
      <alignment vertical="center"/>
    </xf>
    <xf numFmtId="173" fontId="2" fillId="0" borderId="15" xfId="0" applyNumberFormat="1" applyFont="1" applyFill="1" applyBorder="1" applyAlignment="1">
      <alignment vertical="center"/>
    </xf>
    <xf numFmtId="173" fontId="2" fillId="0" borderId="17" xfId="0" applyNumberFormat="1" applyFont="1" applyFill="1" applyBorder="1" applyAlignment="1">
      <alignment vertical="center"/>
    </xf>
    <xf numFmtId="173" fontId="2" fillId="0" borderId="1" xfId="0" applyNumberFormat="1" applyFont="1" applyFill="1" applyBorder="1" applyAlignment="1">
      <alignment vertical="center"/>
    </xf>
    <xf numFmtId="173" fontId="2" fillId="0" borderId="51" xfId="0" applyNumberFormat="1" applyFont="1" applyFill="1" applyBorder="1" applyAlignment="1">
      <alignment vertical="center"/>
    </xf>
    <xf numFmtId="173" fontId="2" fillId="0" borderId="19" xfId="0" applyNumberFormat="1" applyFont="1" applyFill="1" applyBorder="1" applyAlignment="1">
      <alignment vertical="center"/>
    </xf>
    <xf numFmtId="175" fontId="2" fillId="0" borderId="8" xfId="0" applyNumberFormat="1" applyFont="1" applyFill="1" applyBorder="1" applyAlignment="1">
      <alignment vertical="center"/>
    </xf>
    <xf numFmtId="175" fontId="2" fillId="0" borderId="0" xfId="0" applyNumberFormat="1" applyFont="1" applyFill="1" applyBorder="1" applyAlignment="1">
      <alignment vertical="center"/>
    </xf>
    <xf numFmtId="175" fontId="2" fillId="0" borderId="28" xfId="0" applyNumberFormat="1" applyFont="1" applyFill="1" applyBorder="1" applyAlignment="1">
      <alignment vertical="center"/>
    </xf>
    <xf numFmtId="175" fontId="2" fillId="0" borderId="10" xfId="0" applyNumberFormat="1" applyFont="1" applyFill="1" applyBorder="1" applyAlignment="1">
      <alignment vertical="center"/>
    </xf>
    <xf numFmtId="175" fontId="2" fillId="0" borderId="17" xfId="0" applyNumberFormat="1" applyFont="1" applyFill="1" applyBorder="1" applyAlignment="1">
      <alignment vertical="center"/>
    </xf>
    <xf numFmtId="175" fontId="2" fillId="0" borderId="1" xfId="0" applyNumberFormat="1" applyFont="1" applyFill="1" applyBorder="1" applyAlignment="1">
      <alignment vertical="center"/>
    </xf>
    <xf numFmtId="175" fontId="2" fillId="0" borderId="51" xfId="0" applyNumberFormat="1" applyFont="1" applyFill="1" applyBorder="1" applyAlignment="1">
      <alignment vertical="center"/>
    </xf>
    <xf numFmtId="175" fontId="2" fillId="0" borderId="19" xfId="0" applyNumberFormat="1" applyFont="1" applyFill="1" applyBorder="1" applyAlignment="1">
      <alignment vertical="center"/>
    </xf>
    <xf numFmtId="9" fontId="2" fillId="7" borderId="26" xfId="1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176" fontId="4" fillId="5" borderId="30" xfId="0" applyNumberFormat="1" applyFont="1" applyFill="1" applyBorder="1" applyAlignment="1">
      <alignment vertical="center"/>
    </xf>
    <xf numFmtId="176" fontId="4" fillId="5" borderId="31" xfId="0" applyNumberFormat="1" applyFont="1" applyFill="1" applyBorder="1" applyAlignment="1">
      <alignment vertical="center"/>
    </xf>
    <xf numFmtId="176" fontId="4" fillId="5" borderId="69" xfId="0" applyNumberFormat="1" applyFont="1" applyFill="1" applyBorder="1" applyAlignment="1">
      <alignment vertical="center"/>
    </xf>
    <xf numFmtId="176" fontId="4" fillId="5" borderId="33" xfId="0" applyNumberFormat="1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176" fontId="4" fillId="5" borderId="34" xfId="0" applyNumberFormat="1" applyFont="1" applyFill="1" applyBorder="1" applyAlignment="1">
      <alignment vertical="center"/>
    </xf>
    <xf numFmtId="176" fontId="4" fillId="5" borderId="35" xfId="0" applyNumberFormat="1" applyFont="1" applyFill="1" applyBorder="1" applyAlignment="1">
      <alignment vertical="center"/>
    </xf>
    <xf numFmtId="176" fontId="4" fillId="5" borderId="72" xfId="0" applyNumberFormat="1" applyFont="1" applyFill="1" applyBorder="1" applyAlignment="1">
      <alignment vertical="center"/>
    </xf>
    <xf numFmtId="176" fontId="4" fillId="5" borderId="37" xfId="0" applyNumberFormat="1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/>
    </xf>
    <xf numFmtId="176" fontId="4" fillId="5" borderId="13" xfId="0" applyNumberFormat="1" applyFont="1" applyFill="1" applyBorder="1" applyAlignment="1">
      <alignment vertical="center"/>
    </xf>
    <xf numFmtId="176" fontId="4" fillId="5" borderId="14" xfId="0" applyNumberFormat="1" applyFont="1" applyFill="1" applyBorder="1" applyAlignment="1">
      <alignment vertical="center"/>
    </xf>
    <xf numFmtId="176" fontId="4" fillId="5" borderId="16" xfId="0" applyNumberFormat="1" applyFont="1" applyFill="1" applyBorder="1" applyAlignment="1">
      <alignment vertical="center"/>
    </xf>
    <xf numFmtId="176" fontId="4" fillId="5" borderId="15" xfId="0" applyNumberFormat="1" applyFont="1" applyFill="1" applyBorder="1" applyAlignment="1">
      <alignment vertical="center"/>
    </xf>
    <xf numFmtId="176" fontId="4" fillId="5" borderId="8" xfId="0" applyNumberFormat="1" applyFont="1" applyFill="1" applyBorder="1" applyAlignment="1">
      <alignment vertical="center"/>
    </xf>
    <xf numFmtId="176" fontId="4" fillId="5" borderId="0" xfId="0" applyNumberFormat="1" applyFont="1" applyFill="1" applyBorder="1" applyAlignment="1">
      <alignment vertical="center"/>
    </xf>
    <xf numFmtId="176" fontId="4" fillId="5" borderId="28" xfId="0" applyNumberFormat="1" applyFont="1" applyFill="1" applyBorder="1" applyAlignment="1">
      <alignment vertical="center"/>
    </xf>
    <xf numFmtId="176" fontId="4" fillId="5" borderId="10" xfId="0" applyNumberFormat="1" applyFont="1" applyFill="1" applyBorder="1" applyAlignment="1">
      <alignment vertical="center"/>
    </xf>
    <xf numFmtId="0" fontId="4" fillId="3" borderId="2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4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51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43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43" xfId="0" applyFont="1" applyFill="1" applyBorder="1" applyAlignment="1">
      <alignment horizontal="left" vertical="center" wrapText="1"/>
    </xf>
    <xf numFmtId="0" fontId="4" fillId="6" borderId="53" xfId="0" applyFont="1" applyFill="1" applyBorder="1" applyAlignment="1">
      <alignment horizontal="left" vertical="center" wrapText="1"/>
    </xf>
    <xf numFmtId="0" fontId="4" fillId="6" borderId="54" xfId="0" applyFont="1" applyFill="1" applyBorder="1" applyAlignment="1">
      <alignment horizontal="left" vertical="center" wrapText="1"/>
    </xf>
    <xf numFmtId="0" fontId="4" fillId="6" borderId="55" xfId="0" applyFont="1" applyFill="1" applyBorder="1" applyAlignment="1">
      <alignment horizontal="left" vertical="center" wrapText="1"/>
    </xf>
    <xf numFmtId="0" fontId="4" fillId="6" borderId="57" xfId="0" applyFont="1" applyFill="1" applyBorder="1" applyAlignment="1">
      <alignment horizontal="left" vertical="center" wrapText="1"/>
    </xf>
    <xf numFmtId="0" fontId="4" fillId="6" borderId="6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4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horizontal="left" vertical="center" wrapText="1"/>
    </xf>
    <xf numFmtId="0" fontId="4" fillId="7" borderId="65" xfId="0" applyFont="1" applyFill="1" applyBorder="1" applyAlignment="1">
      <alignment horizontal="left" vertical="center" wrapText="1"/>
    </xf>
    <xf numFmtId="0" fontId="4" fillId="7" borderId="66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53" xfId="0" applyFont="1" applyFill="1" applyBorder="1" applyAlignment="1">
      <alignment horizontal="left" vertical="center" wrapText="1"/>
    </xf>
    <xf numFmtId="0" fontId="4" fillId="5" borderId="54" xfId="0" applyFont="1" applyFill="1" applyBorder="1" applyAlignment="1">
      <alignment horizontal="left" vertical="center" wrapText="1"/>
    </xf>
    <xf numFmtId="0" fontId="4" fillId="5" borderId="63" xfId="0" applyFont="1" applyFill="1" applyBorder="1" applyAlignment="1">
      <alignment horizontal="left" vertical="center" wrapText="1"/>
    </xf>
    <xf numFmtId="0" fontId="4" fillId="7" borderId="20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43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43" xfId="0" applyFont="1" applyFill="1" applyBorder="1" applyAlignment="1">
      <alignment horizontal="left" vertical="center" wrapText="1"/>
    </xf>
    <xf numFmtId="0" fontId="4" fillId="5" borderId="67" xfId="0" applyFont="1" applyFill="1" applyBorder="1" applyAlignment="1">
      <alignment horizontal="left" vertical="center"/>
    </xf>
    <xf numFmtId="0" fontId="4" fillId="5" borderId="66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tabSelected="1" zoomScale="63" zoomScaleNormal="63" workbookViewId="0">
      <selection activeCell="F54" sqref="F54"/>
    </sheetView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 x14ac:dyDescent="0.25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07" t="s">
        <v>0</v>
      </c>
      <c r="C3" s="6" t="s">
        <v>1</v>
      </c>
      <c r="D3" s="7">
        <f>IF(AD3&lt;&gt;"eps",AD3,"")</f>
        <v>21.05759239006068</v>
      </c>
      <c r="E3" s="8">
        <f t="shared" ref="E3:L60" si="0">IF(AE3&lt;&gt;"eps",AE3,"")</f>
        <v>20.801819391923608</v>
      </c>
      <c r="F3" s="8">
        <f t="shared" si="0"/>
        <v>20.041421394110433</v>
      </c>
      <c r="G3" s="8">
        <f t="shared" si="0"/>
        <v>19.727163284681588</v>
      </c>
      <c r="H3" s="8">
        <f t="shared" si="0"/>
        <v>19.335810156296322</v>
      </c>
      <c r="I3" s="327">
        <f t="shared" si="0"/>
        <v>19.748316187320128</v>
      </c>
      <c r="J3" s="8">
        <f t="shared" si="0"/>
        <v>19.205391751228802</v>
      </c>
      <c r="K3" s="8">
        <f t="shared" si="0"/>
        <v>18.228128946415623</v>
      </c>
      <c r="L3" s="9">
        <f t="shared" si="0"/>
        <v>17.361703992766898</v>
      </c>
      <c r="M3" s="382"/>
      <c r="N3" s="11" t="s">
        <v>40</v>
      </c>
      <c r="O3" s="12"/>
      <c r="P3" s="13" t="s">
        <v>41</v>
      </c>
      <c r="Q3" s="14">
        <f>IF(AQ3&lt;&gt;"eps",AQ3,"")</f>
        <v>2.085472556974171</v>
      </c>
      <c r="R3" s="15">
        <f t="shared" ref="R3:Y35" si="1">IF(AR3&lt;&gt;"eps",AR3,"")</f>
        <v>2.0826399048727251</v>
      </c>
      <c r="S3" s="15">
        <f t="shared" si="1"/>
        <v>2.048884449058443</v>
      </c>
      <c r="T3" s="15">
        <f t="shared" si="1"/>
        <v>2.0391843375529808</v>
      </c>
      <c r="U3" s="15">
        <f t="shared" si="1"/>
        <v>2.0937928674109219</v>
      </c>
      <c r="V3" s="357">
        <f t="shared" si="1"/>
        <v>2.1677581710843268</v>
      </c>
      <c r="W3" s="15">
        <f t="shared" si="1"/>
        <v>2.2130911097070607</v>
      </c>
      <c r="X3" s="15">
        <f t="shared" si="1"/>
        <v>2.2399849141362962</v>
      </c>
      <c r="Y3" s="16">
        <f t="shared" si="1"/>
        <v>2.2801082071856689</v>
      </c>
      <c r="AC3" s="383" t="s">
        <v>29</v>
      </c>
      <c r="AD3" s="252">
        <v>21.05759239006068</v>
      </c>
      <c r="AE3" s="207">
        <v>20.801819391923608</v>
      </c>
      <c r="AF3" s="207">
        <v>20.041421394110433</v>
      </c>
      <c r="AG3" s="207">
        <v>19.727163284681588</v>
      </c>
      <c r="AH3" s="207">
        <v>19.335810156296322</v>
      </c>
      <c r="AI3" s="253">
        <v>19.748316187320128</v>
      </c>
      <c r="AJ3" s="207">
        <v>19.205391751228802</v>
      </c>
      <c r="AK3" s="207">
        <v>18.228128946415623</v>
      </c>
      <c r="AL3" s="254">
        <v>17.361703992766898</v>
      </c>
      <c r="AP3" s="383" t="s">
        <v>29</v>
      </c>
      <c r="AQ3" s="388">
        <v>2.085472556974171</v>
      </c>
      <c r="AR3" s="389">
        <v>2.0826399048727251</v>
      </c>
      <c r="AS3" s="389">
        <v>2.048884449058443</v>
      </c>
      <c r="AT3" s="389">
        <v>2.0391843375529808</v>
      </c>
      <c r="AU3" s="389">
        <v>2.0937928674109219</v>
      </c>
      <c r="AV3" s="390">
        <v>2.1677581710843268</v>
      </c>
      <c r="AW3" s="389">
        <v>2.2130911097070607</v>
      </c>
      <c r="AX3" s="389">
        <v>2.2399849141362962</v>
      </c>
      <c r="AY3" s="391">
        <v>2.2801082071856689</v>
      </c>
    </row>
    <row r="4" spans="1:51" x14ac:dyDescent="0.2">
      <c r="A4" s="17"/>
      <c r="B4" s="508"/>
      <c r="C4" s="13" t="s">
        <v>2</v>
      </c>
      <c r="D4" s="7">
        <f t="shared" ref="D4:D60" si="2">IF(AD4&lt;&gt;"eps",AD4,"")</f>
        <v>6.0644940615347878</v>
      </c>
      <c r="E4" s="8">
        <f t="shared" si="0"/>
        <v>4.3905858022355426</v>
      </c>
      <c r="F4" s="8">
        <f t="shared" si="0"/>
        <v>2.9887344157421629</v>
      </c>
      <c r="G4" s="8">
        <f t="shared" si="0"/>
        <v>2.7209454844595644</v>
      </c>
      <c r="H4" s="8">
        <f t="shared" si="0"/>
        <v>2.4945197032493707</v>
      </c>
      <c r="I4" s="327">
        <f t="shared" si="0"/>
        <v>1.6524543282977662</v>
      </c>
      <c r="J4" s="8">
        <f t="shared" si="0"/>
        <v>1.6269528459474845</v>
      </c>
      <c r="K4" s="8">
        <f t="shared" si="0"/>
        <v>1.4170979997958031</v>
      </c>
      <c r="L4" s="9">
        <f t="shared" si="0"/>
        <v>1.0554959780391631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4.9900433761954863</v>
      </c>
      <c r="R4" s="15">
        <f t="shared" si="1"/>
        <v>6.2668218060317855</v>
      </c>
      <c r="S4" s="15">
        <f t="shared" si="1"/>
        <v>6.708577060066534</v>
      </c>
      <c r="T4" s="15">
        <f t="shared" si="1"/>
        <v>7.1585567310953619</v>
      </c>
      <c r="U4" s="15">
        <f t="shared" si="1"/>
        <v>8.287373613499911</v>
      </c>
      <c r="V4" s="357">
        <f t="shared" si="1"/>
        <v>8.8370131914607271</v>
      </c>
      <c r="W4" s="15">
        <f t="shared" si="1"/>
        <v>9.3114403871092968</v>
      </c>
      <c r="X4" s="15">
        <f t="shared" si="1"/>
        <v>9.8217342422321732</v>
      </c>
      <c r="Y4" s="16">
        <f t="shared" si="1"/>
        <v>10.139982777947898</v>
      </c>
      <c r="AC4" s="383" t="s">
        <v>30</v>
      </c>
      <c r="AD4" s="252">
        <v>6.0644940615347878</v>
      </c>
      <c r="AE4" s="207">
        <v>4.3905858022355426</v>
      </c>
      <c r="AF4" s="207">
        <v>2.9887344157421629</v>
      </c>
      <c r="AG4" s="207">
        <v>2.7209454844595644</v>
      </c>
      <c r="AH4" s="207">
        <v>2.4945197032493707</v>
      </c>
      <c r="AI4" s="253">
        <v>1.6524543282977662</v>
      </c>
      <c r="AJ4" s="207">
        <v>1.6269528459474845</v>
      </c>
      <c r="AK4" s="207">
        <v>1.4170979997958031</v>
      </c>
      <c r="AL4" s="254">
        <v>1.0554959780391631</v>
      </c>
      <c r="AP4" s="383" t="s">
        <v>30</v>
      </c>
      <c r="AQ4" s="388">
        <v>4.9900433761954863</v>
      </c>
      <c r="AR4" s="389">
        <v>6.2668218060317855</v>
      </c>
      <c r="AS4" s="389">
        <v>6.708577060066534</v>
      </c>
      <c r="AT4" s="389">
        <v>7.1585567310953619</v>
      </c>
      <c r="AU4" s="389">
        <v>8.287373613499911</v>
      </c>
      <c r="AV4" s="390">
        <v>8.8370131914607271</v>
      </c>
      <c r="AW4" s="389">
        <v>9.3114403871092968</v>
      </c>
      <c r="AX4" s="389">
        <v>9.8217342422321732</v>
      </c>
      <c r="AY4" s="391">
        <v>10.139982777947898</v>
      </c>
    </row>
    <row r="5" spans="1:51" x14ac:dyDescent="0.2">
      <c r="B5" s="508"/>
      <c r="C5" s="18" t="s">
        <v>3</v>
      </c>
      <c r="D5" s="19">
        <f t="shared" si="2"/>
        <v>8.3933748124232946E-2</v>
      </c>
      <c r="E5" s="20">
        <f t="shared" si="0"/>
        <v>4.0291185143066226E-2</v>
      </c>
      <c r="F5" s="20">
        <f t="shared" si="0"/>
        <v>2.3299994393469473E-2</v>
      </c>
      <c r="G5" s="20">
        <f t="shared" si="0"/>
        <v>2.5481255309191708E-2</v>
      </c>
      <c r="H5" s="20">
        <f t="shared" si="0"/>
        <v>2.7273656643349322E-2</v>
      </c>
      <c r="I5" s="328">
        <f t="shared" si="0"/>
        <v>1.935072640593653E-2</v>
      </c>
      <c r="J5" s="20">
        <f t="shared" si="0"/>
        <v>2.2549510765346292E-2</v>
      </c>
      <c r="K5" s="20">
        <f t="shared" si="0"/>
        <v>1.6933728408860437E-2</v>
      </c>
      <c r="L5" s="21">
        <f t="shared" si="0"/>
        <v>8.3098222723483276E-3</v>
      </c>
      <c r="M5" s="382"/>
      <c r="N5" s="22" t="s">
        <v>43</v>
      </c>
      <c r="O5" s="23"/>
      <c r="P5" s="18" t="s">
        <v>41</v>
      </c>
      <c r="Q5" s="24">
        <f t="shared" si="3"/>
        <v>16.066036488841746</v>
      </c>
      <c r="R5" s="25">
        <f t="shared" si="1"/>
        <v>19.905416606035121</v>
      </c>
      <c r="S5" s="25">
        <f t="shared" si="1"/>
        <v>22.396020266107826</v>
      </c>
      <c r="T5" s="25">
        <f t="shared" si="1"/>
        <v>23.377514277593903</v>
      </c>
      <c r="U5" s="25">
        <f t="shared" si="1"/>
        <v>24.712559774006056</v>
      </c>
      <c r="V5" s="358">
        <f t="shared" si="1"/>
        <v>26.903162837212346</v>
      </c>
      <c r="W5" s="25">
        <f t="shared" si="1"/>
        <v>28.10429750347879</v>
      </c>
      <c r="X5" s="25">
        <f t="shared" si="1"/>
        <v>28.812878926983792</v>
      </c>
      <c r="Y5" s="26">
        <f t="shared" si="1"/>
        <v>29.464108306976897</v>
      </c>
      <c r="AC5" s="383" t="s">
        <v>131</v>
      </c>
      <c r="AD5" s="255">
        <v>8.3933748124232946E-2</v>
      </c>
      <c r="AE5" s="256">
        <v>4.0291185143066226E-2</v>
      </c>
      <c r="AF5" s="256">
        <v>2.3299994393469473E-2</v>
      </c>
      <c r="AG5" s="256">
        <v>2.5481255309191708E-2</v>
      </c>
      <c r="AH5" s="256">
        <v>2.7273656643349322E-2</v>
      </c>
      <c r="AI5" s="257">
        <v>1.935072640593653E-2</v>
      </c>
      <c r="AJ5" s="256">
        <v>2.2549510765346292E-2</v>
      </c>
      <c r="AK5" s="256">
        <v>1.6933728408860437E-2</v>
      </c>
      <c r="AL5" s="258">
        <v>8.3098222723483276E-3</v>
      </c>
      <c r="AP5" s="383" t="s">
        <v>131</v>
      </c>
      <c r="AQ5" s="392">
        <v>16.066036488841746</v>
      </c>
      <c r="AR5" s="393">
        <v>19.905416606035121</v>
      </c>
      <c r="AS5" s="393">
        <v>22.396020266107826</v>
      </c>
      <c r="AT5" s="393">
        <v>23.377514277593903</v>
      </c>
      <c r="AU5" s="393">
        <v>24.712559774006056</v>
      </c>
      <c r="AV5" s="394">
        <v>26.903162837212346</v>
      </c>
      <c r="AW5" s="393">
        <v>28.10429750347879</v>
      </c>
      <c r="AX5" s="393">
        <v>28.812878926983792</v>
      </c>
      <c r="AY5" s="395">
        <v>29.464108306976897</v>
      </c>
    </row>
    <row r="6" spans="1:51" x14ac:dyDescent="0.2">
      <c r="B6" s="508"/>
      <c r="C6" s="13" t="s">
        <v>4</v>
      </c>
      <c r="D6" s="7">
        <f t="shared" si="2"/>
        <v>8.4995157141417224</v>
      </c>
      <c r="E6" s="8">
        <f t="shared" si="0"/>
        <v>8.4995157137558426</v>
      </c>
      <c r="F6" s="8">
        <f t="shared" si="0"/>
        <v>8.4921901809167863</v>
      </c>
      <c r="G6" s="8">
        <f t="shared" si="0"/>
        <v>8.4687841149904415</v>
      </c>
      <c r="H6" s="8">
        <f t="shared" si="0"/>
        <v>8.3919984674914687</v>
      </c>
      <c r="I6" s="327">
        <f t="shared" si="0"/>
        <v>8.3638325863243441</v>
      </c>
      <c r="J6" s="8">
        <f t="shared" si="0"/>
        <v>7.8330662699492031</v>
      </c>
      <c r="K6" s="8">
        <f t="shared" si="0"/>
        <v>7.8204046859180139</v>
      </c>
      <c r="L6" s="9">
        <f t="shared" si="0"/>
        <v>7.2096509235165627</v>
      </c>
      <c r="M6" s="382"/>
      <c r="N6" s="11" t="s">
        <v>44</v>
      </c>
      <c r="O6" s="12"/>
      <c r="P6" s="13" t="s">
        <v>41</v>
      </c>
      <c r="Q6" s="14">
        <f t="shared" si="3"/>
        <v>0.70999999999999974</v>
      </c>
      <c r="R6" s="15">
        <f t="shared" si="1"/>
        <v>0.75</v>
      </c>
      <c r="S6" s="15">
        <f t="shared" si="1"/>
        <v>0.76000000000000012</v>
      </c>
      <c r="T6" s="15">
        <f t="shared" si="1"/>
        <v>0.80000000000000016</v>
      </c>
      <c r="U6" s="15">
        <f t="shared" si="1"/>
        <v>0.84</v>
      </c>
      <c r="V6" s="357">
        <f t="shared" si="1"/>
        <v>0.88</v>
      </c>
      <c r="W6" s="15">
        <f t="shared" si="1"/>
        <v>0.88994204425504109</v>
      </c>
      <c r="X6" s="15">
        <f t="shared" si="1"/>
        <v>0.89848157197763412</v>
      </c>
      <c r="Y6" s="16">
        <f t="shared" si="1"/>
        <v>0.90689272169338453</v>
      </c>
      <c r="AC6" s="383" t="s">
        <v>71</v>
      </c>
      <c r="AD6" s="252">
        <v>8.4995157141417224</v>
      </c>
      <c r="AE6" s="207">
        <v>8.4995157137558426</v>
      </c>
      <c r="AF6" s="207">
        <v>8.4921901809167863</v>
      </c>
      <c r="AG6" s="207">
        <v>8.4687841149904415</v>
      </c>
      <c r="AH6" s="207">
        <v>8.3919984674914687</v>
      </c>
      <c r="AI6" s="253">
        <v>8.3638325863243441</v>
      </c>
      <c r="AJ6" s="207">
        <v>7.8330662699492031</v>
      </c>
      <c r="AK6" s="207">
        <v>7.8204046859180139</v>
      </c>
      <c r="AL6" s="254">
        <v>7.2096509235165627</v>
      </c>
      <c r="AP6" s="383" t="s">
        <v>71</v>
      </c>
      <c r="AQ6" s="388">
        <v>0.70999999999999974</v>
      </c>
      <c r="AR6" s="389">
        <v>0.75</v>
      </c>
      <c r="AS6" s="389">
        <v>0.76000000000000012</v>
      </c>
      <c r="AT6" s="389">
        <v>0.80000000000000016</v>
      </c>
      <c r="AU6" s="389">
        <v>0.84</v>
      </c>
      <c r="AV6" s="390">
        <v>0.88</v>
      </c>
      <c r="AW6" s="389">
        <v>0.88994204425504109</v>
      </c>
      <c r="AX6" s="389">
        <v>0.89848157197763412</v>
      </c>
      <c r="AY6" s="391">
        <v>0.90689272169338453</v>
      </c>
    </row>
    <row r="7" spans="1:51" ht="16.5" customHeight="1" thickBot="1" x14ac:dyDescent="0.25">
      <c r="B7" s="508"/>
      <c r="C7" s="13" t="s">
        <v>5</v>
      </c>
      <c r="D7" s="7">
        <f t="shared" si="2"/>
        <v>0.27566430233502515</v>
      </c>
      <c r="E7" s="8">
        <f t="shared" si="0"/>
        <v>0.25649684378307164</v>
      </c>
      <c r="F7" s="8">
        <f t="shared" si="0"/>
        <v>1.2155540104961575</v>
      </c>
      <c r="G7" s="8">
        <f t="shared" si="0"/>
        <v>2.524624856221318</v>
      </c>
      <c r="H7" s="8">
        <f t="shared" si="0"/>
        <v>3.0692245599170094</v>
      </c>
      <c r="I7" s="327">
        <f t="shared" si="0"/>
        <v>6.0609172528731623</v>
      </c>
      <c r="J7" s="8">
        <f t="shared" si="0"/>
        <v>7.3429768791777068</v>
      </c>
      <c r="K7" s="8">
        <f t="shared" si="0"/>
        <v>8.6149741217859948</v>
      </c>
      <c r="L7" s="9">
        <f t="shared" si="0"/>
        <v>9.472325118275899</v>
      </c>
      <c r="M7" s="382"/>
      <c r="N7" s="27" t="s">
        <v>45</v>
      </c>
      <c r="O7" s="12"/>
      <c r="P7" s="28" t="s">
        <v>41</v>
      </c>
      <c r="Q7" s="29">
        <f t="shared" si="3"/>
        <v>2.25</v>
      </c>
      <c r="R7" s="30">
        <f t="shared" si="1"/>
        <v>2.4200000000000004</v>
      </c>
      <c r="S7" s="30">
        <f t="shared" si="1"/>
        <v>2.6499999999999995</v>
      </c>
      <c r="T7" s="30">
        <f t="shared" si="1"/>
        <v>2.57</v>
      </c>
      <c r="U7" s="30">
        <f t="shared" si="1"/>
        <v>2.5</v>
      </c>
      <c r="V7" s="359">
        <f t="shared" si="1"/>
        <v>2.5000000000000009</v>
      </c>
      <c r="W7" s="30">
        <f t="shared" si="1"/>
        <v>2.5284233279817871</v>
      </c>
      <c r="X7" s="30">
        <f t="shared" si="1"/>
        <v>2.5555367705882208</v>
      </c>
      <c r="Y7" s="31">
        <f t="shared" si="1"/>
        <v>2.5802316517168409</v>
      </c>
      <c r="AC7" s="383" t="s">
        <v>72</v>
      </c>
      <c r="AD7" s="252">
        <v>0.27566430233502515</v>
      </c>
      <c r="AE7" s="207">
        <v>0.25649684378307164</v>
      </c>
      <c r="AF7" s="207">
        <v>1.2155540104961575</v>
      </c>
      <c r="AG7" s="207">
        <v>2.524624856221318</v>
      </c>
      <c r="AH7" s="207">
        <v>3.0692245599170094</v>
      </c>
      <c r="AI7" s="253">
        <v>6.0609172528731623</v>
      </c>
      <c r="AJ7" s="207">
        <v>7.3429768791777068</v>
      </c>
      <c r="AK7" s="207">
        <v>8.6149741217859948</v>
      </c>
      <c r="AL7" s="254">
        <v>9.472325118275899</v>
      </c>
      <c r="AP7" s="383" t="s">
        <v>72</v>
      </c>
      <c r="AQ7" s="396">
        <v>2.25</v>
      </c>
      <c r="AR7" s="397">
        <v>2.4200000000000004</v>
      </c>
      <c r="AS7" s="397">
        <v>2.6499999999999995</v>
      </c>
      <c r="AT7" s="397">
        <v>2.57</v>
      </c>
      <c r="AU7" s="397">
        <v>2.5</v>
      </c>
      <c r="AV7" s="398">
        <v>2.5000000000000009</v>
      </c>
      <c r="AW7" s="397">
        <v>2.5284233279817871</v>
      </c>
      <c r="AX7" s="397">
        <v>2.5555367705882208</v>
      </c>
      <c r="AY7" s="399">
        <v>2.5802316517168409</v>
      </c>
    </row>
    <row r="8" spans="1:51" ht="15.75" customHeight="1" x14ac:dyDescent="0.2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484"/>
      <c r="C11" s="56" t="s">
        <v>130</v>
      </c>
      <c r="D11" s="57">
        <f t="shared" si="2"/>
        <v>2273.9370426597102</v>
      </c>
      <c r="E11" s="58">
        <f t="shared" si="0"/>
        <v>2158.1359484200025</v>
      </c>
      <c r="F11" s="58">
        <f t="shared" si="0"/>
        <v>2012.1911590359443</v>
      </c>
      <c r="G11" s="58">
        <f t="shared" si="0"/>
        <v>1969.1134388124453</v>
      </c>
      <c r="H11" s="58">
        <f t="shared" si="0"/>
        <v>1921.0768302898207</v>
      </c>
      <c r="I11" s="332">
        <f t="shared" si="0"/>
        <v>1913.9060115401176</v>
      </c>
      <c r="J11" s="58">
        <f t="shared" si="0"/>
        <v>1862.6327245261091</v>
      </c>
      <c r="K11" s="58">
        <f t="shared" si="0"/>
        <v>1760.7676452353262</v>
      </c>
      <c r="L11" s="59">
        <f t="shared" si="0"/>
        <v>1660.8614894410127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2273.9370426597102</v>
      </c>
      <c r="AE11" s="268">
        <v>2158.1359484200025</v>
      </c>
      <c r="AF11" s="268">
        <v>2012.1911590359443</v>
      </c>
      <c r="AG11" s="268">
        <v>1969.1134388124453</v>
      </c>
      <c r="AH11" s="268">
        <v>1921.0768302898207</v>
      </c>
      <c r="AI11" s="269">
        <v>1913.9060115401176</v>
      </c>
      <c r="AJ11" s="268">
        <v>1862.6327245261091</v>
      </c>
      <c r="AK11" s="268">
        <v>1760.7676452353262</v>
      </c>
      <c r="AL11" s="270">
        <v>1660.8614894410127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485"/>
      <c r="C12" s="60" t="s">
        <v>10</v>
      </c>
      <c r="D12" s="61">
        <f>D11/'Baseline-USA'!D11-1</f>
        <v>-4.6044501544884042E-11</v>
      </c>
      <c r="E12" s="62">
        <f>E11/'Baseline-USA'!E11-1</f>
        <v>-4.4228682787823548E-3</v>
      </c>
      <c r="F12" s="62">
        <f>F11/'Baseline-USA'!F11-1</f>
        <v>-0.10247006109979373</v>
      </c>
      <c r="G12" s="62">
        <f>G11/'Baseline-USA'!G11-1</f>
        <v>-0.13774429462654803</v>
      </c>
      <c r="H12" s="62">
        <f>H11/'Baseline-USA'!H11-1</f>
        <v>-0.17853920694940462</v>
      </c>
      <c r="I12" s="333">
        <f>I11/'Baseline-USA'!I11-1</f>
        <v>-0.25099038238411142</v>
      </c>
      <c r="J12" s="62">
        <f>J11/'Baseline-USA'!J11-1</f>
        <v>-0.32120734850465327</v>
      </c>
      <c r="K12" s="62">
        <f>K11/'Baseline-USA'!K11-1</f>
        <v>-0.39770182151686517</v>
      </c>
      <c r="L12" s="63">
        <f>L11/'Baseline-USA'!L11-1</f>
        <v>-0.46835234028988237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0.58%</v>
      </c>
      <c r="C13" s="69" t="s">
        <v>11</v>
      </c>
      <c r="D13" s="70">
        <f t="shared" ref="D13:L38" si="4">IF(AD13&lt;&gt;"eps",AD13,0)</f>
        <v>2048.6110001147754</v>
      </c>
      <c r="E13" s="71">
        <f t="shared" si="4"/>
        <v>2023.7138212358793</v>
      </c>
      <c r="F13" s="71">
        <f t="shared" si="4"/>
        <v>1952.7334662541091</v>
      </c>
      <c r="G13" s="71">
        <f t="shared" si="4"/>
        <v>1923.16187086077</v>
      </c>
      <c r="H13" s="71">
        <f t="shared" si="4"/>
        <v>1888.1299257628352</v>
      </c>
      <c r="I13" s="334">
        <f t="shared" si="4"/>
        <v>1847.8733571909495</v>
      </c>
      <c r="J13" s="71">
        <f t="shared" si="4"/>
        <v>1795.5256045928525</v>
      </c>
      <c r="K13" s="71">
        <f t="shared" si="4"/>
        <v>1702.6744640753184</v>
      </c>
      <c r="L13" s="72">
        <f t="shared" si="4"/>
        <v>1611.0745544603676</v>
      </c>
      <c r="M13" s="382"/>
      <c r="N13" s="490"/>
      <c r="O13" s="491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2048.6110001147754</v>
      </c>
      <c r="AE13" s="10">
        <v>2023.7138212358793</v>
      </c>
      <c r="AF13" s="10">
        <v>1952.7334662541091</v>
      </c>
      <c r="AG13" s="10">
        <v>1923.16187086077</v>
      </c>
      <c r="AH13" s="10">
        <v>1888.1299257628352</v>
      </c>
      <c r="AI13" s="276">
        <v>1847.8733571909495</v>
      </c>
      <c r="AJ13" s="10">
        <v>1795.5256045928525</v>
      </c>
      <c r="AK13" s="10">
        <v>1702.6744640753184</v>
      </c>
      <c r="AL13" s="277">
        <v>1611.0745544603676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0</v>
      </c>
      <c r="G14" s="71">
        <f t="shared" si="4"/>
        <v>6.8437479175120948E-8</v>
      </c>
      <c r="H14" s="71">
        <f t="shared" si="4"/>
        <v>3.9028670818263439E-7</v>
      </c>
      <c r="I14" s="334">
        <f t="shared" si="4"/>
        <v>111.05975003073864</v>
      </c>
      <c r="J14" s="71">
        <f t="shared" si="4"/>
        <v>114.8708069592506</v>
      </c>
      <c r="K14" s="71">
        <f t="shared" si="4"/>
        <v>114.32399958594436</v>
      </c>
      <c r="L14" s="72">
        <f t="shared" si="4"/>
        <v>133.75082716614924</v>
      </c>
      <c r="M14" s="382"/>
      <c r="N14" s="77" t="s">
        <v>52</v>
      </c>
      <c r="O14" s="78"/>
      <c r="P14" s="79" t="s">
        <v>53</v>
      </c>
      <c r="Q14" s="80">
        <f t="shared" si="3"/>
        <v>53.338773368126191</v>
      </c>
      <c r="R14" s="81">
        <f t="shared" si="1"/>
        <v>55.148277243902818</v>
      </c>
      <c r="S14" s="81">
        <f t="shared" si="1"/>
        <v>69.376299096170683</v>
      </c>
      <c r="T14" s="81">
        <f t="shared" si="1"/>
        <v>73.539271545633468</v>
      </c>
      <c r="U14" s="81">
        <f t="shared" si="1"/>
        <v>77.553744603654906</v>
      </c>
      <c r="V14" s="365">
        <f t="shared" si="1"/>
        <v>73.961123717641428</v>
      </c>
      <c r="W14" s="81">
        <f t="shared" si="1"/>
        <v>78.99969832871119</v>
      </c>
      <c r="X14" s="81">
        <f t="shared" si="1"/>
        <v>84.863060497307728</v>
      </c>
      <c r="Y14" s="82">
        <f t="shared" si="1"/>
        <v>99.724033004973677</v>
      </c>
      <c r="AC14" s="383" t="s">
        <v>79</v>
      </c>
      <c r="AD14" s="275" t="s">
        <v>132</v>
      </c>
      <c r="AE14" s="10" t="s">
        <v>132</v>
      </c>
      <c r="AF14" s="10" t="s">
        <v>132</v>
      </c>
      <c r="AG14" s="10">
        <v>6.8437479175120948E-8</v>
      </c>
      <c r="AH14" s="10">
        <v>3.9028670818263439E-7</v>
      </c>
      <c r="AI14" s="276">
        <v>111.05975003073864</v>
      </c>
      <c r="AJ14" s="10">
        <v>114.8708069592506</v>
      </c>
      <c r="AK14" s="10">
        <v>114.32399958594436</v>
      </c>
      <c r="AL14" s="277">
        <v>133.75082716614924</v>
      </c>
      <c r="AP14" s="383" t="s">
        <v>79</v>
      </c>
      <c r="AQ14" s="421">
        <v>53.338773368126191</v>
      </c>
      <c r="AR14" s="422">
        <v>55.148277243902818</v>
      </c>
      <c r="AS14" s="422">
        <v>69.376299096170683</v>
      </c>
      <c r="AT14" s="422">
        <v>73.539271545633468</v>
      </c>
      <c r="AU14" s="422">
        <v>77.553744603654906</v>
      </c>
      <c r="AV14" s="423">
        <v>73.961123717641428</v>
      </c>
      <c r="AW14" s="422">
        <v>78.99969832871119</v>
      </c>
      <c r="AX14" s="422">
        <v>84.863060497307728</v>
      </c>
      <c r="AY14" s="424">
        <v>99.724033004973677</v>
      </c>
    </row>
    <row r="15" spans="1:51" ht="15.75" customHeight="1" x14ac:dyDescent="0.2">
      <c r="B15" s="493"/>
      <c r="C15" s="83" t="s">
        <v>13</v>
      </c>
      <c r="D15" s="84">
        <f t="shared" si="4"/>
        <v>0</v>
      </c>
      <c r="E15" s="85">
        <f t="shared" si="4"/>
        <v>0</v>
      </c>
      <c r="F15" s="85">
        <f t="shared" si="4"/>
        <v>0</v>
      </c>
      <c r="G15" s="85">
        <f t="shared" si="4"/>
        <v>0</v>
      </c>
      <c r="H15" s="85">
        <f t="shared" si="4"/>
        <v>0</v>
      </c>
      <c r="I15" s="335">
        <f t="shared" si="4"/>
        <v>0</v>
      </c>
      <c r="J15" s="85">
        <f t="shared" si="4"/>
        <v>0</v>
      </c>
      <c r="K15" s="85">
        <f t="shared" si="4"/>
        <v>0</v>
      </c>
      <c r="L15" s="86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91.838773368126198</v>
      </c>
      <c r="R15" s="91">
        <f t="shared" si="1"/>
        <v>93.948277243902822</v>
      </c>
      <c r="S15" s="91">
        <f t="shared" si="1"/>
        <v>105.47629909617069</v>
      </c>
      <c r="T15" s="91">
        <f t="shared" si="1"/>
        <v>107.33927154563347</v>
      </c>
      <c r="U15" s="91">
        <f t="shared" si="1"/>
        <v>109.95374460365491</v>
      </c>
      <c r="V15" s="366">
        <f t="shared" si="1"/>
        <v>105.86112371764142</v>
      </c>
      <c r="W15" s="91">
        <f t="shared" si="1"/>
        <v>110.8996983287112</v>
      </c>
      <c r="X15" s="91">
        <f t="shared" si="1"/>
        <v>116.76306049730772</v>
      </c>
      <c r="Y15" s="92">
        <f t="shared" si="1"/>
        <v>131.62403300497368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91.838773368126198</v>
      </c>
      <c r="AR15" s="426">
        <v>93.948277243902822</v>
      </c>
      <c r="AS15" s="426">
        <v>105.47629909617069</v>
      </c>
      <c r="AT15" s="426">
        <v>107.33927154563347</v>
      </c>
      <c r="AU15" s="426">
        <v>109.95374460365491</v>
      </c>
      <c r="AV15" s="427">
        <v>105.86112371764142</v>
      </c>
      <c r="AW15" s="426">
        <v>110.8996983287112</v>
      </c>
      <c r="AX15" s="426">
        <v>116.76306049730772</v>
      </c>
      <c r="AY15" s="428">
        <v>131.62403300497368</v>
      </c>
    </row>
    <row r="16" spans="1:51" ht="16.5" customHeight="1" thickBot="1" x14ac:dyDescent="0.25">
      <c r="B16" s="493"/>
      <c r="C16" s="93" t="s">
        <v>14</v>
      </c>
      <c r="D16" s="70">
        <f t="shared" si="4"/>
        <v>809.82031386779272</v>
      </c>
      <c r="E16" s="71">
        <f t="shared" si="4"/>
        <v>591.24307661100795</v>
      </c>
      <c r="F16" s="71">
        <f t="shared" si="4"/>
        <v>398.80354165515638</v>
      </c>
      <c r="G16" s="71">
        <f t="shared" si="4"/>
        <v>357.58694687284139</v>
      </c>
      <c r="H16" s="71">
        <f t="shared" si="4"/>
        <v>330.27309488761472</v>
      </c>
      <c r="I16" s="334">
        <f t="shared" si="4"/>
        <v>223.86939219498288</v>
      </c>
      <c r="J16" s="71">
        <f t="shared" si="4"/>
        <v>224.89240477917002</v>
      </c>
      <c r="K16" s="71">
        <f t="shared" si="4"/>
        <v>199.15931508706333</v>
      </c>
      <c r="L16" s="72">
        <f t="shared" si="4"/>
        <v>147.61332663460055</v>
      </c>
      <c r="M16" s="382"/>
      <c r="N16" s="94" t="s">
        <v>56</v>
      </c>
      <c r="O16" s="78"/>
      <c r="P16" s="95"/>
      <c r="Q16" s="96">
        <f>Q15/'Baseline-USA'!Q15-1</f>
        <v>-1.9652168781192358E-11</v>
      </c>
      <c r="R16" s="97">
        <f>R15/'Baseline-USA'!R15-1</f>
        <v>-1.7220266095073766E-3</v>
      </c>
      <c r="S16" s="97">
        <f>S15/'Baseline-USA'!S15-1</f>
        <v>7.9955917549631828E-2</v>
      </c>
      <c r="T16" s="97">
        <f>T15/'Baseline-USA'!T15-1</f>
        <v>1.9905917502928139E-2</v>
      </c>
      <c r="U16" s="97">
        <f>U15/'Baseline-USA'!U15-1</f>
        <v>-5.1406779216310872E-3</v>
      </c>
      <c r="V16" s="367">
        <f>V15/'Baseline-USA'!V15-1</f>
        <v>3.1358465202524277E-2</v>
      </c>
      <c r="W16" s="97">
        <f>W15/'Baseline-USA'!W15-1</f>
        <v>6.7541078869151949E-2</v>
      </c>
      <c r="X16" s="97">
        <f>X15/'Baseline-USA'!X15-1</f>
        <v>0.11255686146410149</v>
      </c>
      <c r="Y16" s="98">
        <f>Y15/'Baseline-USA'!Y15-1</f>
        <v>0.24575626229410186</v>
      </c>
      <c r="AC16" s="383" t="s">
        <v>80</v>
      </c>
      <c r="AD16" s="275">
        <v>809.82031386779272</v>
      </c>
      <c r="AE16" s="10">
        <v>591.24307661100795</v>
      </c>
      <c r="AF16" s="10">
        <v>398.80354165515638</v>
      </c>
      <c r="AG16" s="10">
        <v>357.58694687284139</v>
      </c>
      <c r="AH16" s="10">
        <v>330.27309488761472</v>
      </c>
      <c r="AI16" s="276">
        <v>223.86939219498288</v>
      </c>
      <c r="AJ16" s="10">
        <v>224.89240477917002</v>
      </c>
      <c r="AK16" s="10">
        <v>199.15931508706333</v>
      </c>
      <c r="AL16" s="277">
        <v>147.61332663460055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493"/>
      <c r="C17" s="89" t="s">
        <v>15</v>
      </c>
      <c r="D17" s="84">
        <f t="shared" si="4"/>
        <v>0</v>
      </c>
      <c r="E17" s="85">
        <f t="shared" si="4"/>
        <v>0</v>
      </c>
      <c r="F17" s="85">
        <f t="shared" si="4"/>
        <v>0</v>
      </c>
      <c r="G17" s="85">
        <f t="shared" si="4"/>
        <v>0</v>
      </c>
      <c r="H17" s="85">
        <f t="shared" si="4"/>
        <v>0</v>
      </c>
      <c r="I17" s="335">
        <f t="shared" si="4"/>
        <v>0</v>
      </c>
      <c r="J17" s="85">
        <f t="shared" si="4"/>
        <v>0</v>
      </c>
      <c r="K17" s="85">
        <f t="shared" si="4"/>
        <v>0</v>
      </c>
      <c r="L17" s="86">
        <f t="shared" si="4"/>
        <v>0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493"/>
      <c r="C18" s="93" t="s">
        <v>16</v>
      </c>
      <c r="D18" s="70">
        <f t="shared" si="4"/>
        <v>12.04271125160146</v>
      </c>
      <c r="E18" s="71">
        <f t="shared" si="4"/>
        <v>8.5089666027565318</v>
      </c>
      <c r="F18" s="71">
        <f t="shared" si="4"/>
        <v>7.7073703728869667</v>
      </c>
      <c r="G18" s="71">
        <f t="shared" si="4"/>
        <v>10.440833624039033</v>
      </c>
      <c r="H18" s="71">
        <f t="shared" si="4"/>
        <v>10.024880422881639</v>
      </c>
      <c r="I18" s="334">
        <f t="shared" si="4"/>
        <v>6.3055173863853371</v>
      </c>
      <c r="J18" s="71">
        <f t="shared" si="4"/>
        <v>6.3055173826168742</v>
      </c>
      <c r="K18" s="71">
        <f t="shared" si="4"/>
        <v>6.305517377825236</v>
      </c>
      <c r="L18" s="72">
        <f t="shared" si="4"/>
        <v>6.3055173710187962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12.04271125160146</v>
      </c>
      <c r="AE18" s="10">
        <v>8.5089666027565318</v>
      </c>
      <c r="AF18" s="10">
        <v>7.7073703728869667</v>
      </c>
      <c r="AG18" s="10">
        <v>10.440833624039033</v>
      </c>
      <c r="AH18" s="10">
        <v>10.024880422881639</v>
      </c>
      <c r="AI18" s="276">
        <v>6.3055173863853371</v>
      </c>
      <c r="AJ18" s="10">
        <v>6.3055173826168742</v>
      </c>
      <c r="AK18" s="10">
        <v>6.305517377825236</v>
      </c>
      <c r="AL18" s="277">
        <v>6.3055173710187962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493"/>
      <c r="C19" s="93" t="s">
        <v>3</v>
      </c>
      <c r="D19" s="70">
        <f t="shared" si="4"/>
        <v>7.5135549372905066</v>
      </c>
      <c r="E19" s="71">
        <f t="shared" si="4"/>
        <v>3.7521303701218049</v>
      </c>
      <c r="F19" s="71">
        <f t="shared" si="4"/>
        <v>2.2451743544614313</v>
      </c>
      <c r="G19" s="71">
        <f t="shared" si="4"/>
        <v>2.4410738648507153</v>
      </c>
      <c r="H19" s="71">
        <f t="shared" si="4"/>
        <v>2.5680715058197081</v>
      </c>
      <c r="I19" s="334">
        <f t="shared" si="4"/>
        <v>1.8413622016877533</v>
      </c>
      <c r="J19" s="71">
        <f t="shared" si="4"/>
        <v>2.1421476384575402</v>
      </c>
      <c r="K19" s="71">
        <f t="shared" si="4"/>
        <v>1.6052664652938018</v>
      </c>
      <c r="L19" s="72">
        <f t="shared" si="4"/>
        <v>0.76137483260074523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7.5135549372905066</v>
      </c>
      <c r="AE19" s="10">
        <v>3.7521303701218049</v>
      </c>
      <c r="AF19" s="10">
        <v>2.2451743544614313</v>
      </c>
      <c r="AG19" s="10">
        <v>2.4410738648507153</v>
      </c>
      <c r="AH19" s="10">
        <v>2.5680715058197081</v>
      </c>
      <c r="AI19" s="276">
        <v>1.8413622016877533</v>
      </c>
      <c r="AJ19" s="10">
        <v>2.1421476384575402</v>
      </c>
      <c r="AK19" s="10">
        <v>1.6052664652938018</v>
      </c>
      <c r="AL19" s="277">
        <v>0.76137483260074523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493"/>
      <c r="C20" s="93" t="s">
        <v>4</v>
      </c>
      <c r="D20" s="70">
        <f t="shared" si="4"/>
        <v>811.80560517259994</v>
      </c>
      <c r="E20" s="71">
        <f t="shared" si="4"/>
        <v>811.80560517259994</v>
      </c>
      <c r="F20" s="71">
        <f t="shared" si="4"/>
        <v>811.10305115456413</v>
      </c>
      <c r="G20" s="71">
        <f t="shared" si="4"/>
        <v>808.85829586087834</v>
      </c>
      <c r="H20" s="71">
        <f t="shared" si="4"/>
        <v>801.49417895868112</v>
      </c>
      <c r="I20" s="334">
        <f t="shared" si="4"/>
        <v>798.79293431339761</v>
      </c>
      <c r="J20" s="71">
        <f t="shared" si="4"/>
        <v>747.88644739577751</v>
      </c>
      <c r="K20" s="71">
        <f t="shared" si="4"/>
        <v>746.67147614687542</v>
      </c>
      <c r="L20" s="72">
        <f t="shared" si="4"/>
        <v>688.10696493009118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811.10305115456413</v>
      </c>
      <c r="AG20" s="10">
        <v>808.85829586087834</v>
      </c>
      <c r="AH20" s="10">
        <v>801.49417895868112</v>
      </c>
      <c r="AI20" s="276">
        <v>798.79293431339761</v>
      </c>
      <c r="AJ20" s="10">
        <v>747.88644739577751</v>
      </c>
      <c r="AK20" s="10">
        <v>746.67147614687542</v>
      </c>
      <c r="AL20" s="277">
        <v>688.10696493009118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493"/>
      <c r="C21" s="467" t="s">
        <v>5</v>
      </c>
      <c r="D21" s="468">
        <f t="shared" si="4"/>
        <v>18.233408486738476</v>
      </c>
      <c r="E21" s="469">
        <f t="shared" si="4"/>
        <v>16.947950743763723</v>
      </c>
      <c r="F21" s="469">
        <f t="shared" si="4"/>
        <v>91.104820366698476</v>
      </c>
      <c r="G21" s="469">
        <f t="shared" si="4"/>
        <v>197.56933710666752</v>
      </c>
      <c r="H21" s="469">
        <f t="shared" si="4"/>
        <v>244.14114843325913</v>
      </c>
      <c r="I21" s="470">
        <f t="shared" si="4"/>
        <v>514.32696389733428</v>
      </c>
      <c r="J21" s="469">
        <f t="shared" si="4"/>
        <v>630.22612517323785</v>
      </c>
      <c r="K21" s="469">
        <f t="shared" si="4"/>
        <v>744.88752397613689</v>
      </c>
      <c r="L21" s="471">
        <f t="shared" si="4"/>
        <v>821.59430225626716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18.233408486738476</v>
      </c>
      <c r="AE21" s="283">
        <v>16.947950743763723</v>
      </c>
      <c r="AF21" s="283">
        <v>91.104820366698476</v>
      </c>
      <c r="AG21" s="283">
        <v>197.56933710666752</v>
      </c>
      <c r="AH21" s="283">
        <v>244.14114843325913</v>
      </c>
      <c r="AI21" s="284">
        <v>514.32696389733428</v>
      </c>
      <c r="AJ21" s="283">
        <v>630.22612517323785</v>
      </c>
      <c r="AK21" s="283">
        <v>744.88752397613689</v>
      </c>
      <c r="AL21" s="285">
        <v>821.59430225626716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493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268.29554357051279</v>
      </c>
      <c r="L22" s="72">
        <f t="shared" si="4"/>
        <v>268.29554357051279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493"/>
      <c r="C23" s="93" t="s">
        <v>18</v>
      </c>
      <c r="D23" s="70">
        <f t="shared" si="4"/>
        <v>18.381831786719985</v>
      </c>
      <c r="E23" s="71">
        <f t="shared" si="4"/>
        <v>18.381832039199967</v>
      </c>
      <c r="F23" s="71">
        <f t="shared" si="4"/>
        <v>46.781158223519235</v>
      </c>
      <c r="G23" s="71">
        <f t="shared" si="4"/>
        <v>46.781158839639659</v>
      </c>
      <c r="H23" s="71">
        <f t="shared" si="4"/>
        <v>46.781158876406295</v>
      </c>
      <c r="I23" s="334">
        <f t="shared" si="4"/>
        <v>46.781158866715103</v>
      </c>
      <c r="J23" s="71">
        <f t="shared" si="4"/>
        <v>46.781159316278355</v>
      </c>
      <c r="K23" s="71">
        <f t="shared" si="4"/>
        <v>46.781161213421086</v>
      </c>
      <c r="L23" s="72">
        <f t="shared" si="4"/>
        <v>48.966338278597377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18.381832039199967</v>
      </c>
      <c r="AF23" s="10">
        <v>46.781158223519235</v>
      </c>
      <c r="AG23" s="10">
        <v>46.781158839639659</v>
      </c>
      <c r="AH23" s="10">
        <v>46.781158876406295</v>
      </c>
      <c r="AI23" s="276">
        <v>46.781158866715103</v>
      </c>
      <c r="AJ23" s="10">
        <v>46.781159316278355</v>
      </c>
      <c r="AK23" s="10">
        <v>46.781161213421086</v>
      </c>
      <c r="AL23" s="277">
        <v>48.966338278597377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493"/>
      <c r="C24" s="93" t="s">
        <v>91</v>
      </c>
      <c r="D24" s="70">
        <f t="shared" si="4"/>
        <v>25.564987845007877</v>
      </c>
      <c r="E24" s="71">
        <f t="shared" si="4"/>
        <v>25.564987951043221</v>
      </c>
      <c r="F24" s="71">
        <f t="shared" si="4"/>
        <v>36.548700139775683</v>
      </c>
      <c r="G24" s="71">
        <f t="shared" si="4"/>
        <v>36.548710167620072</v>
      </c>
      <c r="H24" s="71">
        <f t="shared" si="4"/>
        <v>52.479114787356316</v>
      </c>
      <c r="I24" s="334">
        <f t="shared" si="4"/>
        <v>52.47911636424692</v>
      </c>
      <c r="J24" s="71">
        <f t="shared" si="4"/>
        <v>52.479121349655699</v>
      </c>
      <c r="K24" s="71">
        <f t="shared" si="4"/>
        <v>61.711141810901239</v>
      </c>
      <c r="L24" s="72">
        <f t="shared" si="4"/>
        <v>65.489342873346772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25.564987951043221</v>
      </c>
      <c r="AF24" s="10">
        <v>36.548700139775683</v>
      </c>
      <c r="AG24" s="10">
        <v>36.548710167620072</v>
      </c>
      <c r="AH24" s="10">
        <v>52.479114787356316</v>
      </c>
      <c r="AI24" s="276">
        <v>52.47911636424692</v>
      </c>
      <c r="AJ24" s="10">
        <v>52.479121349655699</v>
      </c>
      <c r="AK24" s="10">
        <v>61.711141810901239</v>
      </c>
      <c r="AL24" s="277">
        <v>65.489342873346772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493"/>
      <c r="C25" s="472" t="s">
        <v>19</v>
      </c>
      <c r="D25" s="479">
        <f t="shared" si="4"/>
        <v>1.9515775383362772</v>
      </c>
      <c r="E25" s="480">
        <f t="shared" si="4"/>
        <v>1.9515775351469931</v>
      </c>
      <c r="F25" s="480">
        <f t="shared" si="4"/>
        <v>1.9515775484344362</v>
      </c>
      <c r="G25" s="480">
        <f t="shared" si="4"/>
        <v>1.9515775448502166</v>
      </c>
      <c r="H25" s="480">
        <f t="shared" si="4"/>
        <v>1.9515775377141602</v>
      </c>
      <c r="I25" s="481">
        <f t="shared" si="4"/>
        <v>1.9515775245851323</v>
      </c>
      <c r="J25" s="480">
        <f t="shared" si="4"/>
        <v>1.951577516844937</v>
      </c>
      <c r="K25" s="480">
        <f t="shared" si="4"/>
        <v>30.343534772677398</v>
      </c>
      <c r="L25" s="482">
        <f t="shared" si="4"/>
        <v>232.22272950641633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1.9515775383362772</v>
      </c>
      <c r="AE25" s="10">
        <v>1.9515775351469931</v>
      </c>
      <c r="AF25" s="10">
        <v>1.9515775484344362</v>
      </c>
      <c r="AG25" s="10">
        <v>1.9515775448502166</v>
      </c>
      <c r="AH25" s="10">
        <v>1.9515775377141602</v>
      </c>
      <c r="AI25" s="276">
        <v>1.9515775245851323</v>
      </c>
      <c r="AJ25" s="10">
        <v>1.951577516844937</v>
      </c>
      <c r="AK25" s="10">
        <v>30.343534772677398</v>
      </c>
      <c r="AL25" s="277">
        <v>232.22272950641633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493"/>
      <c r="C26" s="462" t="s">
        <v>20</v>
      </c>
      <c r="D26" s="463">
        <f t="shared" si="4"/>
        <v>85.981458971305941</v>
      </c>
      <c r="E26" s="464">
        <f t="shared" si="4"/>
        <v>108.63414403028109</v>
      </c>
      <c r="F26" s="464">
        <f t="shared" si="4"/>
        <v>350.75930805392886</v>
      </c>
      <c r="G26" s="464">
        <f t="shared" si="4"/>
        <v>486.05289043815446</v>
      </c>
      <c r="H26" s="464">
        <f t="shared" si="4"/>
        <v>689.88028957292988</v>
      </c>
      <c r="I26" s="465">
        <f t="shared" si="4"/>
        <v>730.91457090413257</v>
      </c>
      <c r="J26" s="464">
        <f t="shared" si="4"/>
        <v>934.04601917458251</v>
      </c>
      <c r="K26" s="464">
        <f t="shared" si="4"/>
        <v>1122.3131566904246</v>
      </c>
      <c r="L26" s="466">
        <f t="shared" si="4"/>
        <v>1160.1750186179108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85.981458971305941</v>
      </c>
      <c r="AE26" s="264">
        <v>108.63414403028109</v>
      </c>
      <c r="AF26" s="264">
        <v>350.75930805392886</v>
      </c>
      <c r="AG26" s="264">
        <v>486.05289043815446</v>
      </c>
      <c r="AH26" s="264">
        <v>689.88028957292988</v>
      </c>
      <c r="AI26" s="265">
        <v>730.91457090413257</v>
      </c>
      <c r="AJ26" s="264">
        <v>934.04601917458251</v>
      </c>
      <c r="AK26" s="264">
        <v>1122.3131566904246</v>
      </c>
      <c r="AL26" s="266">
        <v>1160.1750186179108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494"/>
      <c r="C27" s="93" t="s">
        <v>21</v>
      </c>
      <c r="D27" s="124">
        <f t="shared" si="4"/>
        <v>4117.428401430434</v>
      </c>
      <c r="E27" s="125">
        <f t="shared" si="4"/>
        <v>3888.0260437500619</v>
      </c>
      <c r="F27" s="125">
        <f t="shared" si="4"/>
        <v>3977.2055522655742</v>
      </c>
      <c r="G27" s="125">
        <f t="shared" si="4"/>
        <v>4148.7968866575147</v>
      </c>
      <c r="H27" s="125">
        <f t="shared" si="4"/>
        <v>4345.0961259325313</v>
      </c>
      <c r="I27" s="338">
        <f t="shared" si="4"/>
        <v>4613.5683903841154</v>
      </c>
      <c r="J27" s="125">
        <f t="shared" si="4"/>
        <v>4834.4488788555955</v>
      </c>
      <c r="K27" s="125">
        <f t="shared" si="4"/>
        <v>5054.0712600412571</v>
      </c>
      <c r="L27" s="126">
        <f t="shared" si="4"/>
        <v>5193.4865619788252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4117.428401430434</v>
      </c>
      <c r="AE27" s="287">
        <v>3888.0260437500619</v>
      </c>
      <c r="AF27" s="287">
        <v>3977.2055522655742</v>
      </c>
      <c r="AG27" s="287">
        <v>4148.7968866575147</v>
      </c>
      <c r="AH27" s="287">
        <v>4345.0961259325313</v>
      </c>
      <c r="AI27" s="288">
        <v>4613.5683903841154</v>
      </c>
      <c r="AJ27" s="287">
        <v>4834.4488788555955</v>
      </c>
      <c r="AK27" s="287">
        <v>5054.0712600412571</v>
      </c>
      <c r="AL27" s="289">
        <v>5193.4865619788252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315.86564247646811</v>
      </c>
      <c r="G28" s="133">
        <f t="shared" si="4"/>
        <v>315.86564249054345</v>
      </c>
      <c r="H28" s="133">
        <f t="shared" si="4"/>
        <v>315.86564253249088</v>
      </c>
      <c r="I28" s="339">
        <f t="shared" si="4"/>
        <v>330.81038283423078</v>
      </c>
      <c r="J28" s="133">
        <f t="shared" si="4"/>
        <v>331.29282583786056</v>
      </c>
      <c r="K28" s="133">
        <f t="shared" si="4"/>
        <v>331.29282780433903</v>
      </c>
      <c r="L28" s="134">
        <f t="shared" si="4"/>
        <v>329.22875604587108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315.86564247646811</v>
      </c>
      <c r="AG28" s="291">
        <v>315.86564249054345</v>
      </c>
      <c r="AH28" s="291">
        <v>315.86564253249088</v>
      </c>
      <c r="AI28" s="292">
        <v>330.81038283423078</v>
      </c>
      <c r="AJ28" s="291">
        <v>331.29282583786056</v>
      </c>
      <c r="AK28" s="291">
        <v>331.29282780433903</v>
      </c>
      <c r="AL28" s="293">
        <v>329.22875604587108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196.53511715007119</v>
      </c>
      <c r="F29" s="140">
        <f t="shared" si="4"/>
        <v>194.845674897267</v>
      </c>
      <c r="G29" s="140">
        <f t="shared" si="4"/>
        <v>194.84567509658709</v>
      </c>
      <c r="H29" s="140">
        <f t="shared" si="4"/>
        <v>197.72446590809645</v>
      </c>
      <c r="I29" s="340">
        <f t="shared" si="4"/>
        <v>201.05824795864373</v>
      </c>
      <c r="J29" s="140">
        <f t="shared" si="4"/>
        <v>205.09943810850612</v>
      </c>
      <c r="K29" s="140">
        <f t="shared" si="4"/>
        <v>208.20794262810617</v>
      </c>
      <c r="L29" s="141">
        <f t="shared" si="4"/>
        <v>205.13289651221424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196.53511715007119</v>
      </c>
      <c r="AF29" s="10">
        <v>194.845674897267</v>
      </c>
      <c r="AG29" s="10">
        <v>194.84567509658709</v>
      </c>
      <c r="AH29" s="10">
        <v>197.72446590809645</v>
      </c>
      <c r="AI29" s="276">
        <v>201.05824795864373</v>
      </c>
      <c r="AJ29" s="10">
        <v>205.09943810850612</v>
      </c>
      <c r="AK29" s="10">
        <v>208.20794262810617</v>
      </c>
      <c r="AL29" s="277">
        <v>205.13289651221424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78.109796020833272</v>
      </c>
      <c r="F30" s="140">
        <f t="shared" si="4"/>
        <v>78.109796155685714</v>
      </c>
      <c r="G30" s="140">
        <f t="shared" si="4"/>
        <v>78.109796338368696</v>
      </c>
      <c r="H30" s="140">
        <f t="shared" si="4"/>
        <v>78.109796574712121</v>
      </c>
      <c r="I30" s="340">
        <f t="shared" si="4"/>
        <v>78.109796799417708</v>
      </c>
      <c r="J30" s="140">
        <f t="shared" si="4"/>
        <v>78.109797025150371</v>
      </c>
      <c r="K30" s="140">
        <f t="shared" si="4"/>
        <v>78.109797236839114</v>
      </c>
      <c r="L30" s="141">
        <f t="shared" si="4"/>
        <v>78.109797413776164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78.109796020833272</v>
      </c>
      <c r="AF30" s="10">
        <v>78.109796155685714</v>
      </c>
      <c r="AG30" s="10">
        <v>78.109796338368696</v>
      </c>
      <c r="AH30" s="10">
        <v>78.109796574712121</v>
      </c>
      <c r="AI30" s="276">
        <v>78.109796799417708</v>
      </c>
      <c r="AJ30" s="10">
        <v>78.109797025150371</v>
      </c>
      <c r="AK30" s="10">
        <v>78.109797236839114</v>
      </c>
      <c r="AL30" s="277">
        <v>78.109797413776164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96"/>
      <c r="C31" s="138" t="s">
        <v>3</v>
      </c>
      <c r="D31" s="139">
        <f t="shared" si="4"/>
        <v>97.12545836577651</v>
      </c>
      <c r="E31" s="140">
        <f t="shared" si="4"/>
        <v>48.570608512915349</v>
      </c>
      <c r="F31" s="140">
        <f t="shared" si="4"/>
        <v>29.005790075681514</v>
      </c>
      <c r="G31" s="140">
        <f t="shared" si="4"/>
        <v>31.490464924654002</v>
      </c>
      <c r="H31" s="140">
        <f t="shared" si="4"/>
        <v>33.117623078563746</v>
      </c>
      <c r="I31" s="340">
        <f t="shared" si="4"/>
        <v>23.708240202153238</v>
      </c>
      <c r="J31" s="140">
        <f t="shared" si="4"/>
        <v>27.661305808407999</v>
      </c>
      <c r="K31" s="140">
        <f t="shared" si="4"/>
        <v>20.603602161297069</v>
      </c>
      <c r="L31" s="141">
        <f t="shared" si="4"/>
        <v>9.7529582598643962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97.12545836577651</v>
      </c>
      <c r="AE31" s="10">
        <v>48.570608512915349</v>
      </c>
      <c r="AF31" s="10">
        <v>29.005790075681514</v>
      </c>
      <c r="AG31" s="10">
        <v>31.490464924654002</v>
      </c>
      <c r="AH31" s="10">
        <v>33.117623078563746</v>
      </c>
      <c r="AI31" s="276">
        <v>23.708240202153238</v>
      </c>
      <c r="AJ31" s="10">
        <v>27.661305808407999</v>
      </c>
      <c r="AK31" s="10">
        <v>20.603602161297069</v>
      </c>
      <c r="AL31" s="277">
        <v>9.7529582598643962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96.148800456176929</v>
      </c>
      <c r="K32" s="140">
        <f t="shared" si="4"/>
        <v>96.148800082854763</v>
      </c>
      <c r="L32" s="141">
        <f t="shared" si="4"/>
        <v>86.70722967859659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96.148800456176929</v>
      </c>
      <c r="AK32" s="10">
        <v>96.148800082854763</v>
      </c>
      <c r="AL32" s="277">
        <v>86.70722967859659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12.530642698424172</v>
      </c>
      <c r="G33" s="156">
        <f t="shared" si="4"/>
        <v>27.173758209589316</v>
      </c>
      <c r="H33" s="156">
        <f t="shared" si="4"/>
        <v>33.57938158355126</v>
      </c>
      <c r="I33" s="341">
        <f t="shared" si="4"/>
        <v>70.99970205701527</v>
      </c>
      <c r="J33" s="156">
        <f t="shared" si="4"/>
        <v>87.135494149672496</v>
      </c>
      <c r="K33" s="156">
        <f t="shared" si="4"/>
        <v>102.84342370176915</v>
      </c>
      <c r="L33" s="157">
        <f t="shared" si="4"/>
        <v>113.08838067782764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12.530642698424172</v>
      </c>
      <c r="AG33" s="283">
        <v>27.173758209589316</v>
      </c>
      <c r="AH33" s="283">
        <v>33.57938158355126</v>
      </c>
      <c r="AI33" s="284">
        <v>70.99970205701527</v>
      </c>
      <c r="AJ33" s="283">
        <v>87.135494149672496</v>
      </c>
      <c r="AK33" s="283">
        <v>102.84342370176915</v>
      </c>
      <c r="AL33" s="285">
        <v>113.08838067782764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2.4089300327911691</v>
      </c>
      <c r="F35" s="140">
        <f t="shared" si="4"/>
        <v>6.1352889126151204</v>
      </c>
      <c r="G35" s="140">
        <f t="shared" si="4"/>
        <v>6.1352889999424551</v>
      </c>
      <c r="H35" s="140">
        <f t="shared" si="4"/>
        <v>6.1352890104792284</v>
      </c>
      <c r="I35" s="340">
        <f t="shared" si="4"/>
        <v>6.1352890104792284</v>
      </c>
      <c r="J35" s="140">
        <f t="shared" si="4"/>
        <v>6.1352890997870899</v>
      </c>
      <c r="K35" s="140">
        <f t="shared" si="4"/>
        <v>6.1352893792455205</v>
      </c>
      <c r="L35" s="141">
        <f t="shared" si="4"/>
        <v>6.4220128419237543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2.4089300327911691</v>
      </c>
      <c r="AF35" s="10">
        <v>6.1352889126151204</v>
      </c>
      <c r="AG35" s="10">
        <v>6.1352889999424551</v>
      </c>
      <c r="AH35" s="10">
        <v>6.1352890104792284</v>
      </c>
      <c r="AI35" s="276">
        <v>6.1352890104792284</v>
      </c>
      <c r="AJ35" s="10">
        <v>6.1352890997870899</v>
      </c>
      <c r="AK35" s="10">
        <v>6.1352893792455205</v>
      </c>
      <c r="AL35" s="277">
        <v>6.4220128419237543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8.1552223898039617</v>
      </c>
      <c r="L36" s="141">
        <f t="shared" si="4"/>
        <v>70.027425263524336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8.1552223898039617</v>
      </c>
      <c r="AL36" s="277">
        <v>70.027425263524336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32.295654710450471</v>
      </c>
      <c r="F37" s="160">
        <f t="shared" si="4"/>
        <v>91.775018076103208</v>
      </c>
      <c r="G37" s="160">
        <f t="shared" si="4"/>
        <v>132.21371577797154</v>
      </c>
      <c r="H37" s="160">
        <f t="shared" si="4"/>
        <v>197.34064292566273</v>
      </c>
      <c r="I37" s="342">
        <f t="shared" si="4"/>
        <v>212.64406049876027</v>
      </c>
      <c r="J37" s="160">
        <f t="shared" si="4"/>
        <v>282.70185669222695</v>
      </c>
      <c r="K37" s="160">
        <f t="shared" si="4"/>
        <v>344.08349115175628</v>
      </c>
      <c r="L37" s="161">
        <f t="shared" si="4"/>
        <v>356.68947633693256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32.295654710450471</v>
      </c>
      <c r="AF37" s="264">
        <v>91.775018076103208</v>
      </c>
      <c r="AG37" s="264">
        <v>132.21371577797154</v>
      </c>
      <c r="AH37" s="264">
        <v>197.34064292566273</v>
      </c>
      <c r="AI37" s="265">
        <v>212.64406049876027</v>
      </c>
      <c r="AJ37" s="264">
        <v>282.70185669222695</v>
      </c>
      <c r="AK37" s="264">
        <v>344.08349115175628</v>
      </c>
      <c r="AL37" s="266">
        <v>356.68947633693256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97"/>
      <c r="C38" s="166" t="s">
        <v>21</v>
      </c>
      <c r="D38" s="167">
        <f t="shared" si="4"/>
        <v>902.84693951885083</v>
      </c>
      <c r="E38" s="168">
        <f t="shared" si="4"/>
        <v>861.05029448506639</v>
      </c>
      <c r="F38" s="168">
        <f t="shared" si="4"/>
        <v>914.41770114541282</v>
      </c>
      <c r="G38" s="168">
        <f t="shared" si="4"/>
        <v>971.98419101514935</v>
      </c>
      <c r="H38" s="168">
        <f t="shared" si="4"/>
        <v>1050.0433017162757</v>
      </c>
      <c r="I38" s="343">
        <f t="shared" si="4"/>
        <v>1111.6361797085763</v>
      </c>
      <c r="J38" s="168">
        <f t="shared" si="4"/>
        <v>1200.3824681958884</v>
      </c>
      <c r="K38" s="168">
        <f t="shared" si="4"/>
        <v>1282.3092393685067</v>
      </c>
      <c r="L38" s="169">
        <f t="shared" si="4"/>
        <v>1342.3669996726076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902.84693951885083</v>
      </c>
      <c r="AE38" s="295">
        <v>861.05029448506639</v>
      </c>
      <c r="AF38" s="295">
        <v>914.41770114541282</v>
      </c>
      <c r="AG38" s="295">
        <v>971.98419101514935</v>
      </c>
      <c r="AH38" s="295">
        <v>1050.0433017162757</v>
      </c>
      <c r="AI38" s="296">
        <v>1111.6361797085763</v>
      </c>
      <c r="AJ38" s="295">
        <v>1200.3824681958884</v>
      </c>
      <c r="AK38" s="295">
        <v>1282.3092393685067</v>
      </c>
      <c r="AL38" s="297">
        <v>1342.3669996726076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522" t="s">
        <v>23</v>
      </c>
      <c r="C39" s="170" t="s">
        <v>1</v>
      </c>
      <c r="D39" s="171">
        <f t="shared" ref="D39:L39" si="6">IF(D28&lt;&gt;0,(D13+D14+D15)/(D28*8.76),0)</f>
        <v>0.74037714699176793</v>
      </c>
      <c r="E39" s="172">
        <f t="shared" si="6"/>
        <v>0.7313791955673794</v>
      </c>
      <c r="F39" s="172">
        <f t="shared" si="6"/>
        <v>0.70572657888665202</v>
      </c>
      <c r="G39" s="172">
        <f t="shared" si="6"/>
        <v>0.69503927249179798</v>
      </c>
      <c r="H39" s="172">
        <f t="shared" si="6"/>
        <v>0.68237857140704861</v>
      </c>
      <c r="I39" s="461">
        <f t="shared" si="6"/>
        <v>0.6759839244116197</v>
      </c>
      <c r="J39" s="172">
        <f t="shared" si="6"/>
        <v>0.65827499158518865</v>
      </c>
      <c r="K39" s="172">
        <f t="shared" si="6"/>
        <v>0.62609238273509615</v>
      </c>
      <c r="L39" s="173">
        <f t="shared" si="6"/>
        <v>0.6049926562611031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23"/>
      <c r="C40" s="170" t="s">
        <v>2</v>
      </c>
      <c r="D40" s="171">
        <f t="shared" ref="D40:L40" si="7">IF(D29&lt;&gt;0,(D16+D17+D18)/((D29+D30)*8.76),0)</f>
        <v>0.34160465225643699</v>
      </c>
      <c r="E40" s="172">
        <f t="shared" si="7"/>
        <v>0.24928495607389103</v>
      </c>
      <c r="F40" s="172">
        <f t="shared" si="7"/>
        <v>0.17001071667598236</v>
      </c>
      <c r="G40" s="172">
        <f t="shared" si="7"/>
        <v>0.15391632740983877</v>
      </c>
      <c r="H40" s="172">
        <f t="shared" si="7"/>
        <v>0.14083384886586628</v>
      </c>
      <c r="I40" s="344">
        <f t="shared" si="7"/>
        <v>9.4121354872534965E-2</v>
      </c>
      <c r="J40" s="172">
        <f t="shared" si="7"/>
        <v>9.3190664687641117E-2</v>
      </c>
      <c r="K40" s="172">
        <f t="shared" si="7"/>
        <v>8.1919092969404986E-2</v>
      </c>
      <c r="L40" s="173">
        <f t="shared" si="7"/>
        <v>6.2033883555245466E-2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23"/>
      <c r="C41" s="170" t="s">
        <v>3</v>
      </c>
      <c r="D41" s="171">
        <f t="shared" ref="D41:L45" si="8">IF(D31&lt;&gt;0,D19/(D31*8.76),0)</f>
        <v>8.8309673412514476E-3</v>
      </c>
      <c r="E41" s="172">
        <f t="shared" si="8"/>
        <v>8.818612692554708E-3</v>
      </c>
      <c r="F41" s="172">
        <f t="shared" si="8"/>
        <v>8.8361131216004567E-3</v>
      </c>
      <c r="G41" s="172">
        <f t="shared" si="8"/>
        <v>8.8490722751745909E-3</v>
      </c>
      <c r="H41" s="172">
        <f t="shared" si="8"/>
        <v>8.852049768211431E-3</v>
      </c>
      <c r="I41" s="344">
        <f t="shared" si="8"/>
        <v>8.86616479265874E-3</v>
      </c>
      <c r="J41" s="172">
        <f t="shared" si="8"/>
        <v>8.8404142358338694E-3</v>
      </c>
      <c r="K41" s="172">
        <f t="shared" si="8"/>
        <v>8.8940562460943003E-3</v>
      </c>
      <c r="L41" s="173">
        <f t="shared" si="8"/>
        <v>8.9116484365641107E-3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23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0.90711406472859346</v>
      </c>
      <c r="G42" s="172">
        <f t="shared" si="8"/>
        <v>0.90460359568784976</v>
      </c>
      <c r="H42" s="172">
        <f t="shared" si="8"/>
        <v>0.89636778150026919</v>
      </c>
      <c r="I42" s="344">
        <f t="shared" si="8"/>
        <v>0.89334678804386247</v>
      </c>
      <c r="J42" s="172">
        <f t="shared" si="8"/>
        <v>0.8879483136842784</v>
      </c>
      <c r="K42" s="172">
        <f t="shared" si="8"/>
        <v>0.88650580981072113</v>
      </c>
      <c r="L42" s="173">
        <f t="shared" si="8"/>
        <v>0.90593395366241425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23"/>
      <c r="C43" s="174" t="s">
        <v>5</v>
      </c>
      <c r="D43" s="175">
        <f t="shared" si="8"/>
        <v>0.82996029627529844</v>
      </c>
      <c r="E43" s="176">
        <f t="shared" si="8"/>
        <v>0.77144798411026005</v>
      </c>
      <c r="F43" s="176">
        <f t="shared" si="8"/>
        <v>0.8299728832324289</v>
      </c>
      <c r="G43" s="176">
        <f t="shared" si="8"/>
        <v>0.8299763735780491</v>
      </c>
      <c r="H43" s="176">
        <f t="shared" si="8"/>
        <v>0.82997341818342973</v>
      </c>
      <c r="I43" s="345">
        <f t="shared" si="8"/>
        <v>0.82694887487589297</v>
      </c>
      <c r="J43" s="176">
        <f t="shared" si="8"/>
        <v>0.82565230503589082</v>
      </c>
      <c r="K43" s="176">
        <f t="shared" si="8"/>
        <v>0.82681827686219245</v>
      </c>
      <c r="L43" s="177">
        <f t="shared" si="8"/>
        <v>0.82934518425659365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23"/>
      <c r="C44" s="170" t="s">
        <v>17</v>
      </c>
      <c r="D44" s="171">
        <f t="shared" si="8"/>
        <v>0.39401698830674192</v>
      </c>
      <c r="E44" s="172">
        <f t="shared" si="8"/>
        <v>0.39401698830674192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0.39401698830674192</v>
      </c>
      <c r="J44" s="172">
        <f t="shared" si="8"/>
        <v>0.39401698830674192</v>
      </c>
      <c r="K44" s="172">
        <f t="shared" si="8"/>
        <v>0.39401698830674192</v>
      </c>
      <c r="L44" s="173">
        <f t="shared" si="8"/>
        <v>0.39401698830674192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23"/>
      <c r="C45" s="170" t="s">
        <v>18</v>
      </c>
      <c r="D45" s="171">
        <f t="shared" si="8"/>
        <v>0.87108493150684785</v>
      </c>
      <c r="E45" s="172">
        <f t="shared" si="8"/>
        <v>0.8710849316139595</v>
      </c>
      <c r="F45" s="172">
        <f t="shared" si="8"/>
        <v>0.8704259802204285</v>
      </c>
      <c r="G45" s="172">
        <f t="shared" si="8"/>
        <v>0.87042597929486509</v>
      </c>
      <c r="H45" s="172">
        <f t="shared" si="8"/>
        <v>0.87042597848408387</v>
      </c>
      <c r="I45" s="344">
        <f t="shared" si="8"/>
        <v>0.87042597830376633</v>
      </c>
      <c r="J45" s="172">
        <f t="shared" si="8"/>
        <v>0.87042597399820276</v>
      </c>
      <c r="K45" s="172">
        <f t="shared" si="8"/>
        <v>0.87042596964974095</v>
      </c>
      <c r="L45" s="173">
        <f t="shared" si="8"/>
        <v>0.87040695515038102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23"/>
      <c r="C46" s="170" t="s">
        <v>19</v>
      </c>
      <c r="D46" s="171">
        <f t="shared" ref="D46:L47" si="9">IF(D36&lt;&gt;0,D25/(D36*8.76),0)</f>
        <v>0.41271364211002326</v>
      </c>
      <c r="E46" s="172">
        <f t="shared" si="9"/>
        <v>0.41271364143556322</v>
      </c>
      <c r="F46" s="172">
        <f t="shared" si="9"/>
        <v>0.41271364424555101</v>
      </c>
      <c r="G46" s="172">
        <f t="shared" si="9"/>
        <v>0.41271364348757122</v>
      </c>
      <c r="H46" s="172">
        <f t="shared" si="9"/>
        <v>0.41271364197845989</v>
      </c>
      <c r="I46" s="344">
        <f t="shared" si="9"/>
        <v>0.41271363920197324</v>
      </c>
      <c r="J46" s="172">
        <f t="shared" si="9"/>
        <v>0.41271363756510043</v>
      </c>
      <c r="K46" s="172">
        <f t="shared" si="9"/>
        <v>0.42474302562590027</v>
      </c>
      <c r="L46" s="173">
        <f t="shared" si="9"/>
        <v>0.37855802791295723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24"/>
      <c r="C47" s="170" t="s">
        <v>20</v>
      </c>
      <c r="D47" s="179">
        <f t="shared" si="9"/>
        <v>0.38434671599500037</v>
      </c>
      <c r="E47" s="180">
        <f t="shared" si="9"/>
        <v>0.38398843762444196</v>
      </c>
      <c r="F47" s="180">
        <f t="shared" si="9"/>
        <v>0.43629538561278142</v>
      </c>
      <c r="G47" s="180">
        <f t="shared" si="9"/>
        <v>0.41966515689811362</v>
      </c>
      <c r="H47" s="180">
        <f t="shared" si="9"/>
        <v>0.39907368571547031</v>
      </c>
      <c r="I47" s="346">
        <f t="shared" si="9"/>
        <v>0.39238216298577405</v>
      </c>
      <c r="J47" s="180">
        <f t="shared" si="9"/>
        <v>0.37716858015801491</v>
      </c>
      <c r="K47" s="180">
        <f t="shared" si="9"/>
        <v>0.37234550205420414</v>
      </c>
      <c r="L47" s="181">
        <f t="shared" si="9"/>
        <v>0.37130355506585994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25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26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0</v>
      </c>
      <c r="G49" s="188">
        <f t="shared" si="10"/>
        <v>1.4075332432867332E-8</v>
      </c>
      <c r="H49" s="188">
        <f t="shared" si="10"/>
        <v>5.6022782283935795E-8</v>
      </c>
      <c r="I49" s="348">
        <f t="shared" si="10"/>
        <v>14.944740357762647</v>
      </c>
      <c r="J49" s="188">
        <f t="shared" si="10"/>
        <v>15.427183361392402</v>
      </c>
      <c r="K49" s="188">
        <f t="shared" si="10"/>
        <v>15.427185327870859</v>
      </c>
      <c r="L49" s="189">
        <f t="shared" si="10"/>
        <v>17.983639914278935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 t="s">
        <v>132</v>
      </c>
      <c r="AG49" s="10">
        <v>1.4075332432867332E-8</v>
      </c>
      <c r="AH49" s="10">
        <v>5.6022782283935795E-8</v>
      </c>
      <c r="AI49" s="276">
        <v>14.944740357762647</v>
      </c>
      <c r="AJ49" s="10">
        <v>15.427183361392402</v>
      </c>
      <c r="AK49" s="10">
        <v>15.427185327870859</v>
      </c>
      <c r="AL49" s="277">
        <v>17.983639914278935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26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0</v>
      </c>
      <c r="J50" s="192">
        <f t="shared" si="10"/>
        <v>0</v>
      </c>
      <c r="K50" s="192">
        <f t="shared" si="10"/>
        <v>0</v>
      </c>
      <c r="L50" s="193">
        <f t="shared" si="10"/>
        <v>0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26"/>
      <c r="C51" s="186" t="s">
        <v>14</v>
      </c>
      <c r="D51" s="187">
        <f t="shared" si="10"/>
        <v>0</v>
      </c>
      <c r="E51" s="188">
        <f t="shared" si="10"/>
        <v>4.1477471989568643E-8</v>
      </c>
      <c r="F51" s="188">
        <f t="shared" si="10"/>
        <v>1.0843356903033522E-7</v>
      </c>
      <c r="G51" s="188">
        <f t="shared" si="10"/>
        <v>3.0977689635575778E-7</v>
      </c>
      <c r="H51" s="188">
        <f t="shared" si="10"/>
        <v>2.8787911228132863</v>
      </c>
      <c r="I51" s="348">
        <f t="shared" si="10"/>
        <v>6.2125731747973276</v>
      </c>
      <c r="J51" s="188">
        <f t="shared" si="10"/>
        <v>10.253763326839332</v>
      </c>
      <c r="K51" s="188">
        <f t="shared" si="10"/>
        <v>13.362267893870893</v>
      </c>
      <c r="L51" s="189">
        <f t="shared" si="10"/>
        <v>13.362270788745757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4.1477471989568643E-8</v>
      </c>
      <c r="AF51" s="10">
        <v>1.0843356903033522E-7</v>
      </c>
      <c r="AG51" s="10">
        <v>3.0977689635575778E-7</v>
      </c>
      <c r="AH51" s="10">
        <v>2.8787911228132863</v>
      </c>
      <c r="AI51" s="276">
        <v>6.2125731747973276</v>
      </c>
      <c r="AJ51" s="10">
        <v>10.253763326839332</v>
      </c>
      <c r="AK51" s="10">
        <v>13.362267893870893</v>
      </c>
      <c r="AL51" s="277">
        <v>13.362270788745757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26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0</v>
      </c>
      <c r="J52" s="192">
        <f t="shared" si="10"/>
        <v>0</v>
      </c>
      <c r="K52" s="192">
        <f t="shared" si="10"/>
        <v>0</v>
      </c>
      <c r="L52" s="193">
        <f t="shared" si="10"/>
        <v>0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26"/>
      <c r="C53" s="186" t="s">
        <v>16</v>
      </c>
      <c r="D53" s="187">
        <f t="shared" si="10"/>
        <v>0</v>
      </c>
      <c r="E53" s="188">
        <f t="shared" si="10"/>
        <v>2.0833273052835026E-8</v>
      </c>
      <c r="F53" s="188">
        <f t="shared" si="10"/>
        <v>1.5568571701925381E-7</v>
      </c>
      <c r="G53" s="188">
        <f t="shared" si="10"/>
        <v>3.3836869645980237E-7</v>
      </c>
      <c r="H53" s="188">
        <f t="shared" si="10"/>
        <v>5.747121298272158E-7</v>
      </c>
      <c r="I53" s="348">
        <f t="shared" si="10"/>
        <v>7.9941772117928399E-7</v>
      </c>
      <c r="J53" s="188">
        <f t="shared" si="10"/>
        <v>1.0251503942740711E-6</v>
      </c>
      <c r="K53" s="188">
        <f t="shared" si="10"/>
        <v>1.2368391363351903E-6</v>
      </c>
      <c r="L53" s="189">
        <f t="shared" si="10"/>
        <v>1.4137761855257134E-6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2.0833273052835026E-8</v>
      </c>
      <c r="AF53" s="10">
        <v>1.5568571701925381E-7</v>
      </c>
      <c r="AG53" s="10">
        <v>3.3836869645980237E-7</v>
      </c>
      <c r="AH53" s="10">
        <v>5.747121298272158E-7</v>
      </c>
      <c r="AI53" s="276">
        <v>7.9941772117928399E-7</v>
      </c>
      <c r="AJ53" s="10">
        <v>1.0251503942740711E-6</v>
      </c>
      <c r="AK53" s="10">
        <v>1.2368391363351903E-6</v>
      </c>
      <c r="AL53" s="277">
        <v>1.4137761855257134E-6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26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0</v>
      </c>
      <c r="G54" s="192">
        <f t="shared" si="10"/>
        <v>0</v>
      </c>
      <c r="H54" s="192">
        <f t="shared" si="10"/>
        <v>0</v>
      </c>
      <c r="I54" s="349">
        <f t="shared" si="10"/>
        <v>0</v>
      </c>
      <c r="J54" s="192">
        <f t="shared" si="10"/>
        <v>0</v>
      </c>
      <c r="K54" s="192">
        <f t="shared" si="10"/>
        <v>0</v>
      </c>
      <c r="L54" s="193">
        <f t="shared" si="10"/>
        <v>0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26"/>
      <c r="C55" s="186" t="s">
        <v>5</v>
      </c>
      <c r="D55" s="187">
        <f t="shared" si="10"/>
        <v>0</v>
      </c>
      <c r="E55" s="188">
        <f t="shared" si="10"/>
        <v>0</v>
      </c>
      <c r="F55" s="188">
        <f t="shared" si="10"/>
        <v>10.022764509176753</v>
      </c>
      <c r="G55" s="188">
        <f t="shared" si="10"/>
        <v>24.665880020341906</v>
      </c>
      <c r="H55" s="188">
        <f t="shared" si="10"/>
        <v>31.071503394303839</v>
      </c>
      <c r="I55" s="348">
        <f t="shared" si="10"/>
        <v>68.491823867767835</v>
      </c>
      <c r="J55" s="188">
        <f t="shared" si="10"/>
        <v>84.627615960425075</v>
      </c>
      <c r="K55" s="188">
        <f t="shared" si="10"/>
        <v>100.33554551252173</v>
      </c>
      <c r="L55" s="189">
        <f t="shared" si="10"/>
        <v>110.58050248858022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 t="s">
        <v>132</v>
      </c>
      <c r="AF55" s="10">
        <v>10.022764509176753</v>
      </c>
      <c r="AG55" s="10">
        <v>24.665880020341906</v>
      </c>
      <c r="AH55" s="10">
        <v>31.071503394303839</v>
      </c>
      <c r="AI55" s="276">
        <v>68.491823867767835</v>
      </c>
      <c r="AJ55" s="10">
        <v>84.627615960425075</v>
      </c>
      <c r="AK55" s="10">
        <v>100.33554551252173</v>
      </c>
      <c r="AL55" s="277">
        <v>110.58050248858022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26"/>
      <c r="C56" s="186" t="s">
        <v>18</v>
      </c>
      <c r="D56" s="187">
        <f t="shared" si="10"/>
        <v>0</v>
      </c>
      <c r="E56" s="188">
        <f t="shared" si="10"/>
        <v>3.2791167271088622E-8</v>
      </c>
      <c r="F56" s="188">
        <f t="shared" si="10"/>
        <v>3.7263589126151189</v>
      </c>
      <c r="G56" s="188">
        <f t="shared" si="10"/>
        <v>3.7263589999424522</v>
      </c>
      <c r="H56" s="188">
        <f t="shared" si="10"/>
        <v>3.7263590104792268</v>
      </c>
      <c r="I56" s="348">
        <f t="shared" si="10"/>
        <v>3.7263590104792268</v>
      </c>
      <c r="J56" s="188">
        <f t="shared" si="10"/>
        <v>3.726359099787087</v>
      </c>
      <c r="K56" s="188">
        <f t="shared" si="10"/>
        <v>3.726359379245519</v>
      </c>
      <c r="L56" s="189">
        <f t="shared" si="10"/>
        <v>4.0130828419237519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3.2791167271088622E-8</v>
      </c>
      <c r="AF56" s="10">
        <v>3.7263589126151189</v>
      </c>
      <c r="AG56" s="10">
        <v>3.7263589999424522</v>
      </c>
      <c r="AH56" s="10">
        <v>3.7263590104792268</v>
      </c>
      <c r="AI56" s="276">
        <v>3.7263590104792268</v>
      </c>
      <c r="AJ56" s="10">
        <v>3.726359099787087</v>
      </c>
      <c r="AK56" s="10">
        <v>3.726359379245519</v>
      </c>
      <c r="AL56" s="277">
        <v>4.0130828419237519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27"/>
      <c r="C57" s="194" t="s">
        <v>20</v>
      </c>
      <c r="D57" s="195">
        <f t="shared" si="10"/>
        <v>0</v>
      </c>
      <c r="E57" s="196">
        <f t="shared" si="10"/>
        <v>6.7582047104504595</v>
      </c>
      <c r="F57" s="196">
        <f t="shared" si="10"/>
        <v>66.237568076103202</v>
      </c>
      <c r="G57" s="196">
        <f t="shared" si="10"/>
        <v>106.67626577797164</v>
      </c>
      <c r="H57" s="196">
        <f t="shared" si="10"/>
        <v>171.80319292566278</v>
      </c>
      <c r="I57" s="350">
        <f t="shared" si="10"/>
        <v>187.10661049876032</v>
      </c>
      <c r="J57" s="196">
        <f t="shared" si="10"/>
        <v>257.16440669222698</v>
      </c>
      <c r="K57" s="196">
        <f t="shared" si="10"/>
        <v>318.54604115175636</v>
      </c>
      <c r="L57" s="197">
        <f t="shared" si="10"/>
        <v>331.15202633693275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6.7582047104504595</v>
      </c>
      <c r="AF57" s="295">
        <v>66.237568076103202</v>
      </c>
      <c r="AG57" s="295">
        <v>106.67626577797164</v>
      </c>
      <c r="AH57" s="295">
        <v>171.80319292566278</v>
      </c>
      <c r="AI57" s="296">
        <v>187.10661049876032</v>
      </c>
      <c r="AJ57" s="295">
        <v>257.16440669222698</v>
      </c>
      <c r="AK57" s="295">
        <v>318.54604115175636</v>
      </c>
      <c r="AL57" s="297">
        <v>331.15202633693275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509" t="s">
        <v>26</v>
      </c>
      <c r="C61" s="214" t="str">
        <f>"Coal  (total: "&amp;ROUND(SUM(D61:L61),0)&amp;")"</f>
        <v>Coal  (total: 5)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2.250621555788257E-8</v>
      </c>
      <c r="G61" s="216">
        <f t="shared" si="11"/>
        <v>1.6184795725848744E-8</v>
      </c>
      <c r="H61" s="216">
        <f t="shared" si="11"/>
        <v>0</v>
      </c>
      <c r="I61" s="354">
        <f t="shared" si="11"/>
        <v>0</v>
      </c>
      <c r="J61" s="216">
        <f t="shared" si="11"/>
        <v>4.0632967213127813E-8</v>
      </c>
      <c r="K61" s="216">
        <f t="shared" si="11"/>
        <v>1.3668118548082475E-7</v>
      </c>
      <c r="L61" s="217">
        <f t="shared" si="11"/>
        <v>4.6205262457330054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2.250621555788257E-8</v>
      </c>
      <c r="AG61" s="291">
        <v>1.6184795725848744E-8</v>
      </c>
      <c r="AH61" s="291" t="s">
        <v>132</v>
      </c>
      <c r="AI61" s="292" t="s">
        <v>132</v>
      </c>
      <c r="AJ61" s="291">
        <v>4.0632967213127813E-8</v>
      </c>
      <c r="AK61" s="291">
        <v>1.3668118548082475E-7</v>
      </c>
      <c r="AL61" s="293">
        <v>4.6205262457330054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510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511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0</v>
      </c>
      <c r="K63" s="233">
        <f t="shared" si="11"/>
        <v>0</v>
      </c>
      <c r="L63" s="234">
        <f t="shared" si="11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 x14ac:dyDescent="0.25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07" t="s">
        <v>0</v>
      </c>
      <c r="C3" s="6" t="s">
        <v>1</v>
      </c>
      <c r="D3" s="7">
        <f>IF(AD3&lt;&gt;"eps",AD3,"")</f>
        <v>21.057592361083444</v>
      </c>
      <c r="E3" s="8">
        <f t="shared" ref="E3:L60" si="0">IF(AE3&lt;&gt;"eps",AE3,"")</f>
        <v>20.78847110464282</v>
      </c>
      <c r="F3" s="8">
        <f t="shared" si="0"/>
        <v>15.027279802090449</v>
      </c>
      <c r="G3" s="8">
        <f t="shared" si="0"/>
        <v>12.284492226962739</v>
      </c>
      <c r="H3" s="8">
        <f t="shared" si="0"/>
        <v>3.3736818865509028</v>
      </c>
      <c r="I3" s="327">
        <f t="shared" si="0"/>
        <v>1.8022035181096316</v>
      </c>
      <c r="J3" s="8">
        <f t="shared" si="0"/>
        <v>7.8418913068765097E-8</v>
      </c>
      <c r="K3" s="8">
        <f t="shared" si="0"/>
        <v>9.1647713867484219E-8</v>
      </c>
      <c r="L3" s="9">
        <f t="shared" si="0"/>
        <v>5.4988295195970801E-8</v>
      </c>
      <c r="M3" s="382"/>
      <c r="N3" s="11" t="s">
        <v>40</v>
      </c>
      <c r="O3" s="12"/>
      <c r="P3" s="13" t="s">
        <v>41</v>
      </c>
      <c r="Q3" s="14">
        <f>IF(AQ3&lt;&gt;"eps",AQ3,"")</f>
        <v>2.0854725567379204</v>
      </c>
      <c r="R3" s="15">
        <f t="shared" ref="R3:Y35" si="1">IF(AR3&lt;&gt;"eps",AR3,"")</f>
        <v>2.0825183654251145</v>
      </c>
      <c r="S3" s="15">
        <f t="shared" si="1"/>
        <v>2.037920412869445</v>
      </c>
      <c r="T3" s="15">
        <f t="shared" si="1"/>
        <v>2.055275084292183</v>
      </c>
      <c r="U3" s="15">
        <f t="shared" si="1"/>
        <v>2.1241162683452477</v>
      </c>
      <c r="V3" s="357">
        <f t="shared" si="1"/>
        <v>2.5030803012423459</v>
      </c>
      <c r="W3" s="15">
        <f t="shared" si="1"/>
        <v>2.3226413565469439</v>
      </c>
      <c r="X3" s="15">
        <f t="shared" si="1"/>
        <v>2.3438155725915535</v>
      </c>
      <c r="Y3" s="16">
        <f t="shared" si="1"/>
        <v>2.3694142163859193</v>
      </c>
      <c r="AC3" s="383" t="s">
        <v>29</v>
      </c>
      <c r="AD3" s="252">
        <v>21.057592361083444</v>
      </c>
      <c r="AE3" s="207">
        <v>20.78847110464282</v>
      </c>
      <c r="AF3" s="207">
        <v>15.027279802090449</v>
      </c>
      <c r="AG3" s="207">
        <v>12.284492226962739</v>
      </c>
      <c r="AH3" s="207">
        <v>3.3736818865509028</v>
      </c>
      <c r="AI3" s="253">
        <v>1.8022035181096316</v>
      </c>
      <c r="AJ3" s="207">
        <v>7.8418913068765097E-8</v>
      </c>
      <c r="AK3" s="207">
        <v>9.1647713867484219E-8</v>
      </c>
      <c r="AL3" s="254">
        <v>5.4988295195970801E-8</v>
      </c>
      <c r="AP3" s="383" t="s">
        <v>29</v>
      </c>
      <c r="AQ3" s="388">
        <v>2.0854725567379204</v>
      </c>
      <c r="AR3" s="389">
        <v>2.0825183654251145</v>
      </c>
      <c r="AS3" s="389">
        <v>2.037920412869445</v>
      </c>
      <c r="AT3" s="389">
        <v>2.055275084292183</v>
      </c>
      <c r="AU3" s="389">
        <v>2.1241162683452477</v>
      </c>
      <c r="AV3" s="390">
        <v>2.5030803012423459</v>
      </c>
      <c r="AW3" s="389">
        <v>2.3226413565469439</v>
      </c>
      <c r="AX3" s="389">
        <v>2.3438155725915535</v>
      </c>
      <c r="AY3" s="391">
        <v>2.3694142163859193</v>
      </c>
    </row>
    <row r="4" spans="1:51" x14ac:dyDescent="0.2">
      <c r="A4" s="17"/>
      <c r="B4" s="508"/>
      <c r="C4" s="13" t="s">
        <v>2</v>
      </c>
      <c r="D4" s="7">
        <f t="shared" ref="D4:D60" si="2">IF(AD4&lt;&gt;"eps",AD4,"")</f>
        <v>6.0644941380334441</v>
      </c>
      <c r="E4" s="8">
        <f t="shared" si="0"/>
        <v>4.347803984740886</v>
      </c>
      <c r="F4" s="8">
        <f t="shared" si="0"/>
        <v>7.2696934473269748</v>
      </c>
      <c r="G4" s="8">
        <f t="shared" si="0"/>
        <v>8.7056088934341478</v>
      </c>
      <c r="H4" s="8">
        <f t="shared" si="0"/>
        <v>11.632933389448247</v>
      </c>
      <c r="I4" s="327">
        <f t="shared" si="0"/>
        <v>8.7136433232632218</v>
      </c>
      <c r="J4" s="8">
        <f t="shared" si="0"/>
        <v>5.5310928810292843</v>
      </c>
      <c r="K4" s="8">
        <f t="shared" si="0"/>
        <v>5.7687526005175256</v>
      </c>
      <c r="L4" s="9">
        <f t="shared" si="0"/>
        <v>6.0323740048404062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4.9900433797970702</v>
      </c>
      <c r="R4" s="15">
        <f t="shared" si="1"/>
        <v>6.2709969443199123</v>
      </c>
      <c r="S4" s="15">
        <f t="shared" si="1"/>
        <v>6.5111474292550335</v>
      </c>
      <c r="T4" s="15">
        <f t="shared" si="1"/>
        <v>6.819044716572547</v>
      </c>
      <c r="U4" s="15">
        <f t="shared" si="1"/>
        <v>7.86638772762889</v>
      </c>
      <c r="V4" s="357">
        <f t="shared" si="1"/>
        <v>8.6501792353594809</v>
      </c>
      <c r="W4" s="15">
        <f t="shared" si="1"/>
        <v>9.1698237380257375</v>
      </c>
      <c r="X4" s="15">
        <f t="shared" si="1"/>
        <v>9.5366916543648426</v>
      </c>
      <c r="Y4" s="16">
        <f t="shared" si="1"/>
        <v>9.8551973464944727</v>
      </c>
      <c r="AC4" s="383" t="s">
        <v>30</v>
      </c>
      <c r="AD4" s="252">
        <v>6.0644941380334441</v>
      </c>
      <c r="AE4" s="207">
        <v>4.347803984740886</v>
      </c>
      <c r="AF4" s="207">
        <v>7.2696934473269748</v>
      </c>
      <c r="AG4" s="207">
        <v>8.7056088934341478</v>
      </c>
      <c r="AH4" s="207">
        <v>11.632933389448247</v>
      </c>
      <c r="AI4" s="253">
        <v>8.7136433232632218</v>
      </c>
      <c r="AJ4" s="207">
        <v>5.5310928810292843</v>
      </c>
      <c r="AK4" s="207">
        <v>5.7687526005175256</v>
      </c>
      <c r="AL4" s="254">
        <v>6.0323740048404062</v>
      </c>
      <c r="AP4" s="383" t="s">
        <v>30</v>
      </c>
      <c r="AQ4" s="388">
        <v>4.9900433797970702</v>
      </c>
      <c r="AR4" s="389">
        <v>6.2709969443199123</v>
      </c>
      <c r="AS4" s="389">
        <v>6.5111474292550335</v>
      </c>
      <c r="AT4" s="389">
        <v>6.819044716572547</v>
      </c>
      <c r="AU4" s="389">
        <v>7.86638772762889</v>
      </c>
      <c r="AV4" s="390">
        <v>8.6501792353594809</v>
      </c>
      <c r="AW4" s="389">
        <v>9.1698237380257375</v>
      </c>
      <c r="AX4" s="389">
        <v>9.5366916543648426</v>
      </c>
      <c r="AY4" s="391">
        <v>9.8551973464944727</v>
      </c>
    </row>
    <row r="5" spans="1:51" x14ac:dyDescent="0.2">
      <c r="B5" s="508"/>
      <c r="C5" s="18" t="s">
        <v>3</v>
      </c>
      <c r="D5" s="19">
        <f t="shared" si="2"/>
        <v>8.3933752123111105E-2</v>
      </c>
      <c r="E5" s="20">
        <f t="shared" si="0"/>
        <v>3.953650302317737E-2</v>
      </c>
      <c r="F5" s="20">
        <f t="shared" si="0"/>
        <v>7.2071243059521256E-2</v>
      </c>
      <c r="G5" s="20">
        <f t="shared" si="0"/>
        <v>7.9804317740485312E-2</v>
      </c>
      <c r="H5" s="20">
        <f t="shared" si="0"/>
        <v>8.4745761859870747E-2</v>
      </c>
      <c r="I5" s="328">
        <f t="shared" si="0"/>
        <v>5.961968245281727E-2</v>
      </c>
      <c r="J5" s="20">
        <f t="shared" si="0"/>
        <v>3.9909266300294337E-3</v>
      </c>
      <c r="K5" s="20">
        <f t="shared" si="0"/>
        <v>7.7453465925334548E-3</v>
      </c>
      <c r="L5" s="21">
        <f t="shared" si="0"/>
        <v>1.2614666118291812E-2</v>
      </c>
      <c r="M5" s="382"/>
      <c r="N5" s="22" t="s">
        <v>43</v>
      </c>
      <c r="O5" s="23"/>
      <c r="P5" s="18" t="s">
        <v>41</v>
      </c>
      <c r="Q5" s="24">
        <f t="shared" si="3"/>
        <v>16.066036495578675</v>
      </c>
      <c r="R5" s="25">
        <f t="shared" si="1"/>
        <v>19.930731798961773</v>
      </c>
      <c r="S5" s="25">
        <f t="shared" si="1"/>
        <v>22.22330229031008</v>
      </c>
      <c r="T5" s="25">
        <f t="shared" si="1"/>
        <v>23.379841649862311</v>
      </c>
      <c r="U5" s="25">
        <f t="shared" si="1"/>
        <v>24.867027023784239</v>
      </c>
      <c r="V5" s="358">
        <f t="shared" si="1"/>
        <v>27.051641106347695</v>
      </c>
      <c r="W5" s="25">
        <f t="shared" si="1"/>
        <v>30.178645983314233</v>
      </c>
      <c r="X5" s="25">
        <f t="shared" si="1"/>
        <v>28.508054893635677</v>
      </c>
      <c r="Y5" s="26">
        <f t="shared" si="1"/>
        <v>29.464108358141512</v>
      </c>
      <c r="AC5" s="383" t="s">
        <v>131</v>
      </c>
      <c r="AD5" s="255">
        <v>8.3933752123111105E-2</v>
      </c>
      <c r="AE5" s="256">
        <v>3.953650302317737E-2</v>
      </c>
      <c r="AF5" s="256">
        <v>7.2071243059521256E-2</v>
      </c>
      <c r="AG5" s="256">
        <v>7.9804317740485312E-2</v>
      </c>
      <c r="AH5" s="256">
        <v>8.4745761859870747E-2</v>
      </c>
      <c r="AI5" s="257">
        <v>5.961968245281727E-2</v>
      </c>
      <c r="AJ5" s="256">
        <v>3.9909266300294337E-3</v>
      </c>
      <c r="AK5" s="256">
        <v>7.7453465925334548E-3</v>
      </c>
      <c r="AL5" s="258">
        <v>1.2614666118291812E-2</v>
      </c>
      <c r="AP5" s="383" t="s">
        <v>131</v>
      </c>
      <c r="AQ5" s="392">
        <v>16.066036495578675</v>
      </c>
      <c r="AR5" s="393">
        <v>19.930731798961773</v>
      </c>
      <c r="AS5" s="393">
        <v>22.22330229031008</v>
      </c>
      <c r="AT5" s="393">
        <v>23.379841649862311</v>
      </c>
      <c r="AU5" s="393">
        <v>24.867027023784239</v>
      </c>
      <c r="AV5" s="394">
        <v>27.051641106347695</v>
      </c>
      <c r="AW5" s="393">
        <v>30.178645983314233</v>
      </c>
      <c r="AX5" s="393">
        <v>28.508054893635677</v>
      </c>
      <c r="AY5" s="395">
        <v>29.464108358141512</v>
      </c>
    </row>
    <row r="6" spans="1:51" x14ac:dyDescent="0.2">
      <c r="B6" s="508"/>
      <c r="C6" s="13" t="s">
        <v>4</v>
      </c>
      <c r="D6" s="7">
        <f t="shared" si="2"/>
        <v>8.4995157027866668</v>
      </c>
      <c r="E6" s="8">
        <f t="shared" si="0"/>
        <v>8.4995157000466595</v>
      </c>
      <c r="F6" s="8">
        <f t="shared" si="0"/>
        <v>8.4995157078650418</v>
      </c>
      <c r="G6" s="8">
        <f t="shared" si="0"/>
        <v>8.4995157065836455</v>
      </c>
      <c r="H6" s="8">
        <f t="shared" si="0"/>
        <v>8.4995157065267772</v>
      </c>
      <c r="I6" s="327">
        <f t="shared" si="0"/>
        <v>8.4995157012359481</v>
      </c>
      <c r="J6" s="8">
        <f t="shared" si="0"/>
        <v>8.499515698807711</v>
      </c>
      <c r="K6" s="8">
        <f t="shared" si="0"/>
        <v>8.4995156955094178</v>
      </c>
      <c r="L6" s="9">
        <f t="shared" si="0"/>
        <v>8.4995157084767019</v>
      </c>
      <c r="M6" s="382"/>
      <c r="N6" s="11" t="s">
        <v>44</v>
      </c>
      <c r="O6" s="12"/>
      <c r="P6" s="13" t="s">
        <v>41</v>
      </c>
      <c r="Q6" s="14">
        <f t="shared" si="3"/>
        <v>0.71000000000000008</v>
      </c>
      <c r="R6" s="15">
        <f t="shared" si="1"/>
        <v>0.75</v>
      </c>
      <c r="S6" s="15">
        <f t="shared" si="1"/>
        <v>0.76000000000000023</v>
      </c>
      <c r="T6" s="15">
        <f t="shared" si="1"/>
        <v>0.8</v>
      </c>
      <c r="U6" s="15">
        <f t="shared" si="1"/>
        <v>0.84</v>
      </c>
      <c r="V6" s="357">
        <f t="shared" si="1"/>
        <v>0.88</v>
      </c>
      <c r="W6" s="15">
        <f t="shared" si="1"/>
        <v>0.89001796572160652</v>
      </c>
      <c r="X6" s="15">
        <f t="shared" si="1"/>
        <v>0.8986140292431366</v>
      </c>
      <c r="Y6" s="16">
        <f t="shared" si="1"/>
        <v>0.90668794764413407</v>
      </c>
      <c r="AC6" s="383" t="s">
        <v>71</v>
      </c>
      <c r="AD6" s="252">
        <v>8.4995157027866668</v>
      </c>
      <c r="AE6" s="207">
        <v>8.4995157000466595</v>
      </c>
      <c r="AF6" s="207">
        <v>8.4995157078650418</v>
      </c>
      <c r="AG6" s="207">
        <v>8.4995157065836455</v>
      </c>
      <c r="AH6" s="207">
        <v>8.4995157065267772</v>
      </c>
      <c r="AI6" s="253">
        <v>8.4995157012359481</v>
      </c>
      <c r="AJ6" s="207">
        <v>8.499515698807711</v>
      </c>
      <c r="AK6" s="207">
        <v>8.4995156955094178</v>
      </c>
      <c r="AL6" s="254">
        <v>8.4995157084767019</v>
      </c>
      <c r="AP6" s="383" t="s">
        <v>71</v>
      </c>
      <c r="AQ6" s="388">
        <v>0.71000000000000008</v>
      </c>
      <c r="AR6" s="389">
        <v>0.75</v>
      </c>
      <c r="AS6" s="389">
        <v>0.76000000000000023</v>
      </c>
      <c r="AT6" s="389">
        <v>0.8</v>
      </c>
      <c r="AU6" s="389">
        <v>0.84</v>
      </c>
      <c r="AV6" s="390">
        <v>0.88</v>
      </c>
      <c r="AW6" s="389">
        <v>0.89001796572160652</v>
      </c>
      <c r="AX6" s="389">
        <v>0.8986140292431366</v>
      </c>
      <c r="AY6" s="391">
        <v>0.90668794764413407</v>
      </c>
    </row>
    <row r="7" spans="1:51" ht="16.5" customHeight="1" thickBot="1" x14ac:dyDescent="0.25">
      <c r="B7" s="508"/>
      <c r="C7" s="13" t="s">
        <v>5</v>
      </c>
      <c r="D7" s="7">
        <f t="shared" si="2"/>
        <v>0.27566429694227501</v>
      </c>
      <c r="E7" s="8">
        <f t="shared" si="0"/>
        <v>0.25649684077074103</v>
      </c>
      <c r="F7" s="8">
        <f t="shared" si="0"/>
        <v>0.27566435118631916</v>
      </c>
      <c r="G7" s="8">
        <f t="shared" si="0"/>
        <v>0.2756644256280632</v>
      </c>
      <c r="H7" s="8">
        <f t="shared" si="0"/>
        <v>1.3578702485870853</v>
      </c>
      <c r="I7" s="327">
        <f t="shared" si="0"/>
        <v>7.4496600025256843</v>
      </c>
      <c r="J7" s="8">
        <f t="shared" si="0"/>
        <v>9.1240895104179014</v>
      </c>
      <c r="K7" s="8">
        <f t="shared" si="0"/>
        <v>9.4365474932660192</v>
      </c>
      <c r="L7" s="9">
        <f t="shared" si="0"/>
        <v>9.6989964203298822</v>
      </c>
      <c r="M7" s="382"/>
      <c r="N7" s="27" t="s">
        <v>45</v>
      </c>
      <c r="O7" s="12"/>
      <c r="P7" s="28" t="s">
        <v>41</v>
      </c>
      <c r="Q7" s="29">
        <f t="shared" si="3"/>
        <v>2.2500000000000004</v>
      </c>
      <c r="R7" s="30">
        <f t="shared" si="1"/>
        <v>2.42</v>
      </c>
      <c r="S7" s="30">
        <f t="shared" si="1"/>
        <v>2.65</v>
      </c>
      <c r="T7" s="30">
        <f t="shared" si="1"/>
        <v>2.5700000000000003</v>
      </c>
      <c r="U7" s="30">
        <f t="shared" si="1"/>
        <v>2.5</v>
      </c>
      <c r="V7" s="359">
        <f t="shared" si="1"/>
        <v>2.5</v>
      </c>
      <c r="W7" s="30">
        <f t="shared" si="1"/>
        <v>2.5313993020124026</v>
      </c>
      <c r="X7" s="30">
        <f t="shared" si="1"/>
        <v>2.5571959850133168</v>
      </c>
      <c r="Y7" s="31">
        <f t="shared" si="1"/>
        <v>2.5815208753165368</v>
      </c>
      <c r="AC7" s="383" t="s">
        <v>72</v>
      </c>
      <c r="AD7" s="252">
        <v>0.27566429694227501</v>
      </c>
      <c r="AE7" s="207">
        <v>0.25649684077074103</v>
      </c>
      <c r="AF7" s="207">
        <v>0.27566435118631916</v>
      </c>
      <c r="AG7" s="207">
        <v>0.2756644256280632</v>
      </c>
      <c r="AH7" s="207">
        <v>1.3578702485870853</v>
      </c>
      <c r="AI7" s="253">
        <v>7.4496600025256843</v>
      </c>
      <c r="AJ7" s="207">
        <v>9.1240895104179014</v>
      </c>
      <c r="AK7" s="207">
        <v>9.4365474932660192</v>
      </c>
      <c r="AL7" s="254">
        <v>9.6989964203298822</v>
      </c>
      <c r="AP7" s="383" t="s">
        <v>72</v>
      </c>
      <c r="AQ7" s="396">
        <v>2.2500000000000004</v>
      </c>
      <c r="AR7" s="397">
        <v>2.42</v>
      </c>
      <c r="AS7" s="397">
        <v>2.65</v>
      </c>
      <c r="AT7" s="397">
        <v>2.5700000000000003</v>
      </c>
      <c r="AU7" s="397">
        <v>2.5</v>
      </c>
      <c r="AV7" s="398">
        <v>2.5</v>
      </c>
      <c r="AW7" s="397">
        <v>2.5313993020124026</v>
      </c>
      <c r="AX7" s="397">
        <v>2.5571959850133168</v>
      </c>
      <c r="AY7" s="399">
        <v>2.5815208753165368</v>
      </c>
    </row>
    <row r="8" spans="1:51" ht="15.75" customHeight="1" x14ac:dyDescent="0.2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484"/>
      <c r="C11" s="56" t="s">
        <v>130</v>
      </c>
      <c r="D11" s="57">
        <f t="shared" si="2"/>
        <v>2273.9370443484509</v>
      </c>
      <c r="E11" s="58">
        <f t="shared" si="0"/>
        <v>2154.5746785368506</v>
      </c>
      <c r="F11" s="58">
        <f t="shared" si="0"/>
        <v>1779.7679135956821</v>
      </c>
      <c r="G11" s="58">
        <f t="shared" si="0"/>
        <v>1603.1138249517271</v>
      </c>
      <c r="H11" s="58">
        <f t="shared" si="0"/>
        <v>935.4489771462014</v>
      </c>
      <c r="I11" s="332">
        <f t="shared" si="0"/>
        <v>633.42463171172972</v>
      </c>
      <c r="J11" s="58">
        <f t="shared" si="0"/>
        <v>293.76822088563443</v>
      </c>
      <c r="K11" s="58">
        <f t="shared" si="0"/>
        <v>306.66633197587316</v>
      </c>
      <c r="L11" s="59">
        <f t="shared" si="0"/>
        <v>321.02760354223648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2273.9370443484509</v>
      </c>
      <c r="AE11" s="268">
        <v>2154.5746785368506</v>
      </c>
      <c r="AF11" s="268">
        <v>1779.7679135956821</v>
      </c>
      <c r="AG11" s="268">
        <v>1603.1138249517271</v>
      </c>
      <c r="AH11" s="268">
        <v>935.4489771462014</v>
      </c>
      <c r="AI11" s="269">
        <v>633.42463171172972</v>
      </c>
      <c r="AJ11" s="268">
        <v>293.76822088563443</v>
      </c>
      <c r="AK11" s="268">
        <v>306.66633197587316</v>
      </c>
      <c r="AL11" s="270">
        <v>321.02760354223648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485"/>
      <c r="C12" s="60" t="s">
        <v>10</v>
      </c>
      <c r="D12" s="61">
        <f>D11/'Baseline-USA'!D11-1</f>
        <v>6.966061061319806E-10</v>
      </c>
      <c r="E12" s="62">
        <f>E11/'Baseline-USA'!E11-1</f>
        <v>-6.0657299614067517E-3</v>
      </c>
      <c r="F12" s="62">
        <f>F11/'Baseline-USA'!F11-1</f>
        <v>-0.20614153403228164</v>
      </c>
      <c r="G12" s="62">
        <f>G11/'Baseline-USA'!G11-1</f>
        <v>-0.29801198108660854</v>
      </c>
      <c r="H12" s="62">
        <f>H11/'Baseline-USA'!H11-1</f>
        <v>-0.59999795608957607</v>
      </c>
      <c r="I12" s="333">
        <f>I11/'Baseline-USA'!I11-1</f>
        <v>-0.7521084429819489</v>
      </c>
      <c r="J12" s="62">
        <f>J11/'Baseline-USA'!J11-1</f>
        <v>-0.89294308697880109</v>
      </c>
      <c r="K12" s="62">
        <f>K11/'Baseline-USA'!K11-1</f>
        <v>-0.8950999732128273</v>
      </c>
      <c r="L12" s="63">
        <f>L11/'Baseline-USA'!L11-1</f>
        <v>-0.89723792428770199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0.38%</v>
      </c>
      <c r="C13" s="69" t="s">
        <v>11</v>
      </c>
      <c r="D13" s="70">
        <f t="shared" ref="D13:L38" si="4">IF(AD13&lt;&gt;"eps",AD13,0)</f>
        <v>2048.6109973197954</v>
      </c>
      <c r="E13" s="71">
        <f t="shared" si="4"/>
        <v>2022.4566593766406</v>
      </c>
      <c r="F13" s="71">
        <f t="shared" si="4"/>
        <v>1485.8308123895006</v>
      </c>
      <c r="G13" s="71">
        <f t="shared" si="4"/>
        <v>1227.4599825106382</v>
      </c>
      <c r="H13" s="71">
        <f t="shared" si="4"/>
        <v>351.30462509938633</v>
      </c>
      <c r="I13" s="334">
        <f t="shared" si="4"/>
        <v>187.31048077125652</v>
      </c>
      <c r="J13" s="71">
        <f t="shared" si="4"/>
        <v>5.168256573629703E-6</v>
      </c>
      <c r="K13" s="71">
        <f t="shared" si="4"/>
        <v>5.8323056836937399E-6</v>
      </c>
      <c r="L13" s="72">
        <f t="shared" si="4"/>
        <v>2.0164119437450181E-6</v>
      </c>
      <c r="M13" s="382"/>
      <c r="N13" s="490"/>
      <c r="O13" s="491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2048.6109973197954</v>
      </c>
      <c r="AE13" s="10">
        <v>2022.4566593766406</v>
      </c>
      <c r="AF13" s="10">
        <v>1485.8308123895006</v>
      </c>
      <c r="AG13" s="10">
        <v>1227.4599825106382</v>
      </c>
      <c r="AH13" s="10">
        <v>351.30462509938633</v>
      </c>
      <c r="AI13" s="276">
        <v>187.31048077125652</v>
      </c>
      <c r="AJ13" s="10">
        <v>5.168256573629703E-6</v>
      </c>
      <c r="AK13" s="10">
        <v>5.8323056836937399E-6</v>
      </c>
      <c r="AL13" s="277">
        <v>2.0164119437450181E-6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2.0986624836128479E-7</v>
      </c>
      <c r="G14" s="71">
        <f t="shared" si="4"/>
        <v>5.5457104013333372E-7</v>
      </c>
      <c r="H14" s="71">
        <f t="shared" si="4"/>
        <v>7.8212488959634515E-7</v>
      </c>
      <c r="I14" s="334">
        <f t="shared" si="4"/>
        <v>1.3985384743037022E-6</v>
      </c>
      <c r="J14" s="71">
        <f t="shared" si="4"/>
        <v>0</v>
      </c>
      <c r="K14" s="71">
        <f t="shared" si="4"/>
        <v>1.0043116726953139E-8</v>
      </c>
      <c r="L14" s="72">
        <f t="shared" si="4"/>
        <v>0</v>
      </c>
      <c r="M14" s="382"/>
      <c r="N14" s="77" t="s">
        <v>52</v>
      </c>
      <c r="O14" s="78"/>
      <c r="P14" s="79" t="s">
        <v>53</v>
      </c>
      <c r="Q14" s="80">
        <f t="shared" si="3"/>
        <v>53.338773395428419</v>
      </c>
      <c r="R14" s="81">
        <f t="shared" si="1"/>
        <v>55.042030866184511</v>
      </c>
      <c r="S14" s="81">
        <f t="shared" si="1"/>
        <v>67.738929340037444</v>
      </c>
      <c r="T14" s="81">
        <f t="shared" si="1"/>
        <v>76.667777337436178</v>
      </c>
      <c r="U14" s="81">
        <f t="shared" si="1"/>
        <v>102.66974155367915</v>
      </c>
      <c r="V14" s="365">
        <f t="shared" si="1"/>
        <v>99.637855865558208</v>
      </c>
      <c r="W14" s="81">
        <f t="shared" si="1"/>
        <v>126.99163124773663</v>
      </c>
      <c r="X14" s="81">
        <f t="shared" si="1"/>
        <v>134.74382378211007</v>
      </c>
      <c r="Y14" s="82">
        <f t="shared" si="1"/>
        <v>140.31923616379939</v>
      </c>
      <c r="AC14" s="383" t="s">
        <v>79</v>
      </c>
      <c r="AD14" s="275" t="s">
        <v>132</v>
      </c>
      <c r="AE14" s="10" t="s">
        <v>132</v>
      </c>
      <c r="AF14" s="10">
        <v>2.0986624836128479E-7</v>
      </c>
      <c r="AG14" s="10">
        <v>5.5457104013333372E-7</v>
      </c>
      <c r="AH14" s="10">
        <v>7.8212488959634515E-7</v>
      </c>
      <c r="AI14" s="276">
        <v>1.3985384743037022E-6</v>
      </c>
      <c r="AJ14" s="10" t="s">
        <v>132</v>
      </c>
      <c r="AK14" s="10">
        <v>1.0043116726953139E-8</v>
      </c>
      <c r="AL14" s="277" t="s">
        <v>132</v>
      </c>
      <c r="AP14" s="383" t="s">
        <v>79</v>
      </c>
      <c r="AQ14" s="421">
        <v>53.338773395428419</v>
      </c>
      <c r="AR14" s="422">
        <v>55.042030866184511</v>
      </c>
      <c r="AS14" s="422">
        <v>67.738929340037444</v>
      </c>
      <c r="AT14" s="422">
        <v>76.667777337436178</v>
      </c>
      <c r="AU14" s="422">
        <v>102.66974155367915</v>
      </c>
      <c r="AV14" s="423">
        <v>99.637855865558208</v>
      </c>
      <c r="AW14" s="422">
        <v>126.99163124773663</v>
      </c>
      <c r="AX14" s="422">
        <v>134.74382378211007</v>
      </c>
      <c r="AY14" s="424">
        <v>140.31923616379939</v>
      </c>
    </row>
    <row r="15" spans="1:51" ht="15.75" customHeight="1" x14ac:dyDescent="0.2">
      <c r="B15" s="493"/>
      <c r="C15" s="473" t="s">
        <v>13</v>
      </c>
      <c r="D15" s="475">
        <f t="shared" si="4"/>
        <v>0</v>
      </c>
      <c r="E15" s="476">
        <f t="shared" si="4"/>
        <v>0</v>
      </c>
      <c r="F15" s="476">
        <f t="shared" si="4"/>
        <v>0</v>
      </c>
      <c r="G15" s="476">
        <f t="shared" si="4"/>
        <v>0</v>
      </c>
      <c r="H15" s="476">
        <f t="shared" si="4"/>
        <v>0</v>
      </c>
      <c r="I15" s="477">
        <f t="shared" si="4"/>
        <v>0</v>
      </c>
      <c r="J15" s="476">
        <f t="shared" si="4"/>
        <v>0</v>
      </c>
      <c r="K15" s="476">
        <f t="shared" si="4"/>
        <v>0</v>
      </c>
      <c r="L15" s="478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91.838773395428419</v>
      </c>
      <c r="R15" s="91">
        <f t="shared" si="1"/>
        <v>93.842030866184501</v>
      </c>
      <c r="S15" s="91">
        <f t="shared" si="1"/>
        <v>103.83892934003745</v>
      </c>
      <c r="T15" s="91">
        <f t="shared" si="1"/>
        <v>110.46777733743617</v>
      </c>
      <c r="U15" s="91">
        <f t="shared" si="1"/>
        <v>135.06974155367914</v>
      </c>
      <c r="V15" s="366">
        <f t="shared" si="1"/>
        <v>131.53785586555821</v>
      </c>
      <c r="W15" s="91">
        <f t="shared" si="1"/>
        <v>158.89163124773663</v>
      </c>
      <c r="X15" s="91">
        <f t="shared" si="1"/>
        <v>166.64382378211008</v>
      </c>
      <c r="Y15" s="92">
        <f t="shared" si="1"/>
        <v>172.21923616379939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91.838773395428419</v>
      </c>
      <c r="AR15" s="426">
        <v>93.842030866184501</v>
      </c>
      <c r="AS15" s="426">
        <v>103.83892934003745</v>
      </c>
      <c r="AT15" s="426">
        <v>110.46777733743617</v>
      </c>
      <c r="AU15" s="426">
        <v>135.06974155367914</v>
      </c>
      <c r="AV15" s="427">
        <v>131.53785586555821</v>
      </c>
      <c r="AW15" s="426">
        <v>158.89163124773663</v>
      </c>
      <c r="AX15" s="426">
        <v>166.64382378211008</v>
      </c>
      <c r="AY15" s="428">
        <v>172.21923616379939</v>
      </c>
    </row>
    <row r="16" spans="1:51" ht="16.5" customHeight="1" thickBot="1" x14ac:dyDescent="0.25">
      <c r="B16" s="493"/>
      <c r="C16" s="93" t="s">
        <v>14</v>
      </c>
      <c r="D16" s="70">
        <f t="shared" si="4"/>
        <v>809.82032054181195</v>
      </c>
      <c r="E16" s="71">
        <f t="shared" si="4"/>
        <v>585.34759307811237</v>
      </c>
      <c r="F16" s="71">
        <f t="shared" si="4"/>
        <v>976.84391066446369</v>
      </c>
      <c r="G16" s="71">
        <f t="shared" si="4"/>
        <v>1197.6143487544659</v>
      </c>
      <c r="H16" s="71">
        <f t="shared" si="4"/>
        <v>1699.6784765319023</v>
      </c>
      <c r="I16" s="334">
        <f t="shared" si="4"/>
        <v>1325.5973949755557</v>
      </c>
      <c r="J16" s="71">
        <f t="shared" si="4"/>
        <v>862.21009049189638</v>
      </c>
      <c r="K16" s="71">
        <f t="shared" si="4"/>
        <v>901.59294411546682</v>
      </c>
      <c r="L16" s="72">
        <f t="shared" si="4"/>
        <v>948.41631501411086</v>
      </c>
      <c r="M16" s="382"/>
      <c r="N16" s="94" t="s">
        <v>56</v>
      </c>
      <c r="O16" s="78"/>
      <c r="P16" s="95"/>
      <c r="Q16" s="96">
        <f>Q15/'Baseline-USA'!Q15-1</f>
        <v>2.7763213950038335E-10</v>
      </c>
      <c r="R16" s="97">
        <f>R15/'Baseline-USA'!R15-1</f>
        <v>-2.8509820490346671E-3</v>
      </c>
      <c r="S16" s="97">
        <f>S15/'Baseline-USA'!S15-1</f>
        <v>6.3191135579602653E-2</v>
      </c>
      <c r="T16" s="97">
        <f>T15/'Baseline-USA'!T15-1</f>
        <v>4.9632051508274655E-2</v>
      </c>
      <c r="U16" s="97">
        <f>U15/'Baseline-USA'!U15-1</f>
        <v>0.22210836929447342</v>
      </c>
      <c r="V16" s="367">
        <f>V15/'Baseline-USA'!V15-1</f>
        <v>0.28151559682457106</v>
      </c>
      <c r="W16" s="97">
        <f>W15/'Baseline-USA'!W15-1</f>
        <v>0.52952033235219242</v>
      </c>
      <c r="X16" s="97">
        <f>X15/'Baseline-USA'!X15-1</f>
        <v>0.58783718737550639</v>
      </c>
      <c r="Y16" s="98">
        <f>Y15/'Baseline-USA'!Y15-1</f>
        <v>0.62996974823323493</v>
      </c>
      <c r="AC16" s="383" t="s">
        <v>80</v>
      </c>
      <c r="AD16" s="275">
        <v>809.82032054181195</v>
      </c>
      <c r="AE16" s="10">
        <v>585.34759307811237</v>
      </c>
      <c r="AF16" s="10">
        <v>976.84391066446369</v>
      </c>
      <c r="AG16" s="10">
        <v>1197.6143487544659</v>
      </c>
      <c r="AH16" s="10">
        <v>1699.6784765319023</v>
      </c>
      <c r="AI16" s="276">
        <v>1325.5973949755557</v>
      </c>
      <c r="AJ16" s="10">
        <v>862.21009049189638</v>
      </c>
      <c r="AK16" s="10">
        <v>901.59294411546682</v>
      </c>
      <c r="AL16" s="277">
        <v>948.41631501411086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493"/>
      <c r="C17" s="474" t="s">
        <v>15</v>
      </c>
      <c r="D17" s="475">
        <f t="shared" si="4"/>
        <v>0</v>
      </c>
      <c r="E17" s="476">
        <f t="shared" si="4"/>
        <v>0</v>
      </c>
      <c r="F17" s="476">
        <f t="shared" si="4"/>
        <v>0</v>
      </c>
      <c r="G17" s="476">
        <f t="shared" si="4"/>
        <v>0</v>
      </c>
      <c r="H17" s="476">
        <f t="shared" si="4"/>
        <v>0</v>
      </c>
      <c r="I17" s="477">
        <f t="shared" si="4"/>
        <v>0</v>
      </c>
      <c r="J17" s="476">
        <f t="shared" si="4"/>
        <v>0</v>
      </c>
      <c r="K17" s="476">
        <f t="shared" si="4"/>
        <v>0</v>
      </c>
      <c r="L17" s="478">
        <f t="shared" si="4"/>
        <v>0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493"/>
      <c r="C18" s="93" t="s">
        <v>16</v>
      </c>
      <c r="D18" s="70">
        <f t="shared" si="4"/>
        <v>12.042712142890057</v>
      </c>
      <c r="E18" s="71">
        <f t="shared" si="4"/>
        <v>8.5089665501987444</v>
      </c>
      <c r="F18" s="71">
        <f t="shared" si="4"/>
        <v>11.414028452400975</v>
      </c>
      <c r="G18" s="71">
        <f t="shared" si="4"/>
        <v>13.979383360818955</v>
      </c>
      <c r="H18" s="71">
        <f t="shared" si="4"/>
        <v>7.5762716147084763</v>
      </c>
      <c r="I18" s="334">
        <f t="shared" si="4"/>
        <v>6.3055270970568174</v>
      </c>
      <c r="J18" s="71">
        <f t="shared" si="4"/>
        <v>6.0253538172774519</v>
      </c>
      <c r="K18" s="71">
        <f t="shared" si="4"/>
        <v>6.3055305169260496</v>
      </c>
      <c r="L18" s="72">
        <f t="shared" si="4"/>
        <v>6.3055194164503678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12.042712142890057</v>
      </c>
      <c r="AE18" s="10">
        <v>8.5089665501987444</v>
      </c>
      <c r="AF18" s="10">
        <v>11.414028452400975</v>
      </c>
      <c r="AG18" s="10">
        <v>13.979383360818955</v>
      </c>
      <c r="AH18" s="10">
        <v>7.5762716147084763</v>
      </c>
      <c r="AI18" s="276">
        <v>6.3055270970568174</v>
      </c>
      <c r="AJ18" s="10">
        <v>6.0253538172774519</v>
      </c>
      <c r="AK18" s="10">
        <v>6.3055305169260496</v>
      </c>
      <c r="AL18" s="277">
        <v>6.3055194164503678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493"/>
      <c r="C19" s="93" t="s">
        <v>3</v>
      </c>
      <c r="D19" s="70">
        <f t="shared" si="4"/>
        <v>7.5135550239038658</v>
      </c>
      <c r="E19" s="71">
        <f t="shared" si="4"/>
        <v>3.6839523546851858</v>
      </c>
      <c r="F19" s="71">
        <f t="shared" si="4"/>
        <v>6.5139983598608815</v>
      </c>
      <c r="G19" s="71">
        <f t="shared" si="4"/>
        <v>7.1825680330766533</v>
      </c>
      <c r="H19" s="71">
        <f t="shared" si="4"/>
        <v>7.5637842672726263</v>
      </c>
      <c r="I19" s="334">
        <f t="shared" si="4"/>
        <v>5.5001790672409996</v>
      </c>
      <c r="J19" s="71">
        <f t="shared" si="4"/>
        <v>0.4001010606842344</v>
      </c>
      <c r="K19" s="71">
        <f t="shared" si="4"/>
        <v>0.73188407815685053</v>
      </c>
      <c r="L19" s="72">
        <f t="shared" si="4"/>
        <v>1.1800558389991831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7.5135550239038658</v>
      </c>
      <c r="AE19" s="10">
        <v>3.6839523546851858</v>
      </c>
      <c r="AF19" s="10">
        <v>6.5139983598608815</v>
      </c>
      <c r="AG19" s="10">
        <v>7.1825680330766533</v>
      </c>
      <c r="AH19" s="10">
        <v>7.5637842672726263</v>
      </c>
      <c r="AI19" s="276">
        <v>5.5001790672409996</v>
      </c>
      <c r="AJ19" s="10">
        <v>0.4001010606842344</v>
      </c>
      <c r="AK19" s="10">
        <v>0.73188407815685053</v>
      </c>
      <c r="AL19" s="277">
        <v>1.1800558389991831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493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811.80560517259994</v>
      </c>
      <c r="G20" s="480">
        <f t="shared" si="4"/>
        <v>811.80560517259994</v>
      </c>
      <c r="H20" s="480">
        <f t="shared" si="4"/>
        <v>811.80560517259994</v>
      </c>
      <c r="I20" s="481">
        <f t="shared" si="4"/>
        <v>811.80560500547449</v>
      </c>
      <c r="J20" s="480">
        <f t="shared" si="4"/>
        <v>811.80560474685399</v>
      </c>
      <c r="K20" s="480">
        <f t="shared" si="4"/>
        <v>811.80560465265899</v>
      </c>
      <c r="L20" s="482">
        <f t="shared" si="4"/>
        <v>811.80560515707452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811.80560500547449</v>
      </c>
      <c r="AJ20" s="10">
        <v>811.80560474685399</v>
      </c>
      <c r="AK20" s="10">
        <v>811.80560465265899</v>
      </c>
      <c r="AL20" s="277">
        <v>811.80560515707452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493"/>
      <c r="C21" s="467" t="s">
        <v>5</v>
      </c>
      <c r="D21" s="468">
        <f t="shared" si="4"/>
        <v>18.233408127586777</v>
      </c>
      <c r="E21" s="469">
        <f t="shared" si="4"/>
        <v>16.94795046508424</v>
      </c>
      <c r="F21" s="469">
        <f t="shared" si="4"/>
        <v>18.233411781999507</v>
      </c>
      <c r="G21" s="469">
        <f t="shared" si="4"/>
        <v>18.233417753757422</v>
      </c>
      <c r="H21" s="469">
        <f t="shared" si="4"/>
        <v>110.7789792680297</v>
      </c>
      <c r="I21" s="470">
        <f t="shared" si="4"/>
        <v>660.89961777142628</v>
      </c>
      <c r="J21" s="469">
        <f t="shared" si="4"/>
        <v>812.32771885331022</v>
      </c>
      <c r="K21" s="469">
        <f t="shared" si="4"/>
        <v>840.63149330083377</v>
      </c>
      <c r="L21" s="471">
        <f t="shared" si="4"/>
        <v>863.78732597808573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18.233408127586777</v>
      </c>
      <c r="AE21" s="283">
        <v>16.94795046508424</v>
      </c>
      <c r="AF21" s="283">
        <v>18.233411781999507</v>
      </c>
      <c r="AG21" s="283">
        <v>18.233417753757422</v>
      </c>
      <c r="AH21" s="283">
        <v>110.7789792680297</v>
      </c>
      <c r="AI21" s="284">
        <v>660.89961777142628</v>
      </c>
      <c r="AJ21" s="283">
        <v>812.32771885331022</v>
      </c>
      <c r="AK21" s="283">
        <v>840.63149330083377</v>
      </c>
      <c r="AL21" s="285">
        <v>863.78732597808573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493"/>
      <c r="C22" s="93" t="s">
        <v>17</v>
      </c>
      <c r="D22" s="70">
        <f t="shared" si="4"/>
        <v>268.2955435559461</v>
      </c>
      <c r="E22" s="71">
        <f t="shared" si="4"/>
        <v>268.29554337713023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268.29554346252991</v>
      </c>
      <c r="J22" s="71">
        <f t="shared" si="4"/>
        <v>268.29554328973757</v>
      </c>
      <c r="K22" s="71">
        <f t="shared" si="4"/>
        <v>268.29554320327031</v>
      </c>
      <c r="L22" s="72">
        <f t="shared" si="4"/>
        <v>268.29554355546009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268.2955435559461</v>
      </c>
      <c r="AE22" s="10">
        <v>268.29554337713023</v>
      </c>
      <c r="AF22" s="10">
        <v>268.29554357051279</v>
      </c>
      <c r="AG22" s="10">
        <v>268.29554357051279</v>
      </c>
      <c r="AH22" s="10">
        <v>268.29554357051279</v>
      </c>
      <c r="AI22" s="276">
        <v>268.29554346252991</v>
      </c>
      <c r="AJ22" s="10">
        <v>268.29554328973757</v>
      </c>
      <c r="AK22" s="10">
        <v>268.29554320327031</v>
      </c>
      <c r="AL22" s="277">
        <v>268.29554355546009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493"/>
      <c r="C23" s="93" t="s">
        <v>18</v>
      </c>
      <c r="D23" s="70">
        <f t="shared" si="4"/>
        <v>18.381831786719985</v>
      </c>
      <c r="E23" s="71">
        <f t="shared" si="4"/>
        <v>18.381836263058048</v>
      </c>
      <c r="F23" s="71">
        <f t="shared" si="4"/>
        <v>25.017881616427946</v>
      </c>
      <c r="G23" s="71">
        <f t="shared" si="4"/>
        <v>25.304666746195899</v>
      </c>
      <c r="H23" s="71">
        <f t="shared" si="4"/>
        <v>41.471684630516904</v>
      </c>
      <c r="I23" s="334">
        <f t="shared" si="4"/>
        <v>41.471707333474207</v>
      </c>
      <c r="J23" s="71">
        <f t="shared" si="4"/>
        <v>42.117331990091493</v>
      </c>
      <c r="K23" s="71">
        <f t="shared" si="4"/>
        <v>43.769471425417649</v>
      </c>
      <c r="L23" s="72">
        <f t="shared" si="4"/>
        <v>43.77223597293969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18.381836263058048</v>
      </c>
      <c r="AF23" s="10">
        <v>25.017881616427946</v>
      </c>
      <c r="AG23" s="10">
        <v>25.304666746195899</v>
      </c>
      <c r="AH23" s="10">
        <v>41.471684630516904</v>
      </c>
      <c r="AI23" s="276">
        <v>41.471707333474207</v>
      </c>
      <c r="AJ23" s="10">
        <v>42.117331990091493</v>
      </c>
      <c r="AK23" s="10">
        <v>43.769471425417649</v>
      </c>
      <c r="AL23" s="277">
        <v>43.77223597293969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493"/>
      <c r="C24" s="93" t="s">
        <v>91</v>
      </c>
      <c r="D24" s="70">
        <f t="shared" si="4"/>
        <v>25.564987845007877</v>
      </c>
      <c r="E24" s="71">
        <f t="shared" si="4"/>
        <v>25.56499196639124</v>
      </c>
      <c r="F24" s="71">
        <f t="shared" si="4"/>
        <v>25.675384854864649</v>
      </c>
      <c r="G24" s="71">
        <f t="shared" si="4"/>
        <v>28.83396211678307</v>
      </c>
      <c r="H24" s="71">
        <f t="shared" si="4"/>
        <v>53.072668808176189</v>
      </c>
      <c r="I24" s="334">
        <f t="shared" si="4"/>
        <v>53.072709737053614</v>
      </c>
      <c r="J24" s="71">
        <f t="shared" si="4"/>
        <v>62.046555158315059</v>
      </c>
      <c r="K24" s="71">
        <f t="shared" si="4"/>
        <v>65.48920581950243</v>
      </c>
      <c r="L24" s="72">
        <f t="shared" si="4"/>
        <v>65.48929391039897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25.56499196639124</v>
      </c>
      <c r="AF24" s="10">
        <v>25.675384854864649</v>
      </c>
      <c r="AG24" s="10">
        <v>28.83396211678307</v>
      </c>
      <c r="AH24" s="10">
        <v>53.072668808176189</v>
      </c>
      <c r="AI24" s="276">
        <v>53.072709737053614</v>
      </c>
      <c r="AJ24" s="10">
        <v>62.046555158315059</v>
      </c>
      <c r="AK24" s="10">
        <v>65.48920581950243</v>
      </c>
      <c r="AL24" s="277">
        <v>65.48929391039897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493"/>
      <c r="C25" s="93" t="s">
        <v>19</v>
      </c>
      <c r="D25" s="70">
        <f t="shared" si="4"/>
        <v>1.9515774269686961</v>
      </c>
      <c r="E25" s="71">
        <f t="shared" si="4"/>
        <v>1.951577404617203</v>
      </c>
      <c r="F25" s="71">
        <f t="shared" si="4"/>
        <v>1.9515774552544378</v>
      </c>
      <c r="G25" s="71">
        <f t="shared" si="4"/>
        <v>1.9515774377724371</v>
      </c>
      <c r="H25" s="71">
        <f t="shared" si="4"/>
        <v>1.9515774348461159</v>
      </c>
      <c r="I25" s="334">
        <f t="shared" si="4"/>
        <v>1.9515773068594355</v>
      </c>
      <c r="J25" s="71">
        <f t="shared" si="4"/>
        <v>1.9515848957596711</v>
      </c>
      <c r="K25" s="71">
        <f t="shared" si="4"/>
        <v>72.498577610433784</v>
      </c>
      <c r="L25" s="72">
        <f t="shared" si="4"/>
        <v>217.3375731351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1.9515774269686961</v>
      </c>
      <c r="AE25" s="10">
        <v>1.951577404617203</v>
      </c>
      <c r="AF25" s="10">
        <v>1.9515774552544378</v>
      </c>
      <c r="AG25" s="10">
        <v>1.9515774377724371</v>
      </c>
      <c r="AH25" s="10">
        <v>1.9515774348461159</v>
      </c>
      <c r="AI25" s="276">
        <v>1.9515773068594355</v>
      </c>
      <c r="AJ25" s="10">
        <v>1.9515848957596711</v>
      </c>
      <c r="AK25" s="10">
        <v>72.498577610433784</v>
      </c>
      <c r="AL25" s="277">
        <v>217.3375731351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493"/>
      <c r="C26" s="462" t="s">
        <v>20</v>
      </c>
      <c r="D26" s="463">
        <f t="shared" si="4"/>
        <v>85.981458390928907</v>
      </c>
      <c r="E26" s="464">
        <f t="shared" si="4"/>
        <v>117.05546408328323</v>
      </c>
      <c r="F26" s="464">
        <f t="shared" si="4"/>
        <v>350.59180976770892</v>
      </c>
      <c r="G26" s="464">
        <f t="shared" si="4"/>
        <v>500.48102900824551</v>
      </c>
      <c r="H26" s="464">
        <f t="shared" si="4"/>
        <v>706.85359884342779</v>
      </c>
      <c r="I26" s="465">
        <f t="shared" si="4"/>
        <v>966.98705232612656</v>
      </c>
      <c r="J26" s="464">
        <f t="shared" si="4"/>
        <v>1478.7090293924659</v>
      </c>
      <c r="K26" s="464">
        <f t="shared" si="4"/>
        <v>1536.4302792192063</v>
      </c>
      <c r="L26" s="466">
        <f t="shared" si="4"/>
        <v>1559.6546900074875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85.981458390928907</v>
      </c>
      <c r="AE26" s="264">
        <v>117.05546408328323</v>
      </c>
      <c r="AF26" s="264">
        <v>350.59180976770892</v>
      </c>
      <c r="AG26" s="264">
        <v>500.48102900824551</v>
      </c>
      <c r="AH26" s="264">
        <v>706.85359884342779</v>
      </c>
      <c r="AI26" s="265">
        <v>966.98705232612656</v>
      </c>
      <c r="AJ26" s="264">
        <v>1478.7090293924659</v>
      </c>
      <c r="AK26" s="264">
        <v>1536.4302792192063</v>
      </c>
      <c r="AL26" s="266">
        <v>1559.6546900074875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494"/>
      <c r="C27" s="93" t="s">
        <v>21</v>
      </c>
      <c r="D27" s="124">
        <f t="shared" si="4"/>
        <v>4117.4284052219182</v>
      </c>
      <c r="E27" s="125">
        <f t="shared" si="4"/>
        <v>3889.2265478352183</v>
      </c>
      <c r="F27" s="125">
        <f t="shared" si="4"/>
        <v>3991.4003701993433</v>
      </c>
      <c r="G27" s="125">
        <f t="shared" si="4"/>
        <v>4110.3684895727256</v>
      </c>
      <c r="H27" s="125">
        <f t="shared" si="4"/>
        <v>4068.3671877535098</v>
      </c>
      <c r="I27" s="338">
        <f t="shared" si="4"/>
        <v>4338.0440891203916</v>
      </c>
      <c r="J27" s="125">
        <f t="shared" si="4"/>
        <v>4345.9678716650124</v>
      </c>
      <c r="K27" s="125">
        <f t="shared" si="4"/>
        <v>4547.6326729555449</v>
      </c>
      <c r="L27" s="126">
        <f t="shared" si="4"/>
        <v>4786.1146414114855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4117.4284052219182</v>
      </c>
      <c r="AE27" s="287">
        <v>3889.2265478352183</v>
      </c>
      <c r="AF27" s="287">
        <v>3991.4003701993433</v>
      </c>
      <c r="AG27" s="287">
        <v>4110.3684895727256</v>
      </c>
      <c r="AH27" s="287">
        <v>4068.3671877535098</v>
      </c>
      <c r="AI27" s="288">
        <v>4338.0440891203916</v>
      </c>
      <c r="AJ27" s="287">
        <v>4345.9678716650124</v>
      </c>
      <c r="AK27" s="287">
        <v>4547.6326729555449</v>
      </c>
      <c r="AL27" s="289">
        <v>4786.1146414114855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263.81021991309115</v>
      </c>
      <c r="G28" s="133">
        <f t="shared" si="4"/>
        <v>231.58311132992952</v>
      </c>
      <c r="H28" s="133">
        <f t="shared" si="4"/>
        <v>83.996705989581642</v>
      </c>
      <c r="I28" s="339">
        <f t="shared" si="4"/>
        <v>34.239922627397405</v>
      </c>
      <c r="J28" s="133">
        <f t="shared" si="4"/>
        <v>7.8992057142212584E-6</v>
      </c>
      <c r="K28" s="133">
        <f t="shared" si="4"/>
        <v>7.1870082015392724E-6</v>
      </c>
      <c r="L28" s="134">
        <f t="shared" si="4"/>
        <v>5.5634943119390025E-6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263.81021991309115</v>
      </c>
      <c r="AG28" s="291">
        <v>231.58311132992952</v>
      </c>
      <c r="AH28" s="291">
        <v>83.996705989581642</v>
      </c>
      <c r="AI28" s="292">
        <v>34.239922627397405</v>
      </c>
      <c r="AJ28" s="291">
        <v>7.8992057142212584E-6</v>
      </c>
      <c r="AK28" s="291">
        <v>7.1870082015392724E-6</v>
      </c>
      <c r="AL28" s="293">
        <v>5.5634943119390025E-6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196.53511846271067</v>
      </c>
      <c r="F29" s="140">
        <f t="shared" si="4"/>
        <v>196.53512190586272</v>
      </c>
      <c r="G29" s="140">
        <f t="shared" si="4"/>
        <v>221.62774567357314</v>
      </c>
      <c r="H29" s="140">
        <f t="shared" si="4"/>
        <v>298.42441108095312</v>
      </c>
      <c r="I29" s="340">
        <f t="shared" si="4"/>
        <v>315.77052066452308</v>
      </c>
      <c r="J29" s="140">
        <f t="shared" si="4"/>
        <v>315.8645359657238</v>
      </c>
      <c r="K29" s="140">
        <f t="shared" si="4"/>
        <v>318.5833585462201</v>
      </c>
      <c r="L29" s="141">
        <f t="shared" si="4"/>
        <v>318.74091087666869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196.53511846271067</v>
      </c>
      <c r="AF29" s="10">
        <v>196.53512190586272</v>
      </c>
      <c r="AG29" s="10">
        <v>221.62774567357314</v>
      </c>
      <c r="AH29" s="10">
        <v>298.42441108095312</v>
      </c>
      <c r="AI29" s="276">
        <v>315.77052066452308</v>
      </c>
      <c r="AJ29" s="10">
        <v>315.8645359657238</v>
      </c>
      <c r="AK29" s="10">
        <v>318.5833585462201</v>
      </c>
      <c r="AL29" s="277">
        <v>318.74091087666869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78.109797001727344</v>
      </c>
      <c r="F30" s="140">
        <f t="shared" si="4"/>
        <v>78.109798306640442</v>
      </c>
      <c r="G30" s="140">
        <f t="shared" si="4"/>
        <v>78.109800005606942</v>
      </c>
      <c r="H30" s="140">
        <f t="shared" si="4"/>
        <v>78.109802148135145</v>
      </c>
      <c r="I30" s="340">
        <f t="shared" si="4"/>
        <v>78.109803792716875</v>
      </c>
      <c r="J30" s="140">
        <f t="shared" si="4"/>
        <v>78.109805042555806</v>
      </c>
      <c r="K30" s="140">
        <f t="shared" si="4"/>
        <v>78.109806075419471</v>
      </c>
      <c r="L30" s="141">
        <f t="shared" si="4"/>
        <v>78.109806867882625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78.109797001727344</v>
      </c>
      <c r="AF30" s="10">
        <v>78.109798306640442</v>
      </c>
      <c r="AG30" s="10">
        <v>78.109800005606942</v>
      </c>
      <c r="AH30" s="10">
        <v>78.109802148135145</v>
      </c>
      <c r="AI30" s="276">
        <v>78.109803792716875</v>
      </c>
      <c r="AJ30" s="10">
        <v>78.109805042555806</v>
      </c>
      <c r="AK30" s="10">
        <v>78.109806075419471</v>
      </c>
      <c r="AL30" s="277">
        <v>78.109806867882625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96"/>
      <c r="C31" s="138" t="s">
        <v>3</v>
      </c>
      <c r="D31" s="139">
        <f t="shared" si="4"/>
        <v>97.125459714593191</v>
      </c>
      <c r="E31" s="140">
        <f t="shared" si="4"/>
        <v>47.694453966514352</v>
      </c>
      <c r="F31" s="140">
        <f t="shared" si="4"/>
        <v>84.277847334460375</v>
      </c>
      <c r="G31" s="140">
        <f t="shared" si="4"/>
        <v>92.867211551223122</v>
      </c>
      <c r="H31" s="140">
        <f t="shared" si="4"/>
        <v>97.733788385104461</v>
      </c>
      <c r="I31" s="340">
        <f t="shared" si="4"/>
        <v>71.30283543109546</v>
      </c>
      <c r="J31" s="140">
        <f t="shared" si="4"/>
        <v>5.2384751993847001</v>
      </c>
      <c r="K31" s="140">
        <f t="shared" si="4"/>
        <v>9.3367672100354007</v>
      </c>
      <c r="L31" s="141">
        <f t="shared" si="4"/>
        <v>15.172822344596401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97.125459714593191</v>
      </c>
      <c r="AE31" s="10">
        <v>47.694453966514352</v>
      </c>
      <c r="AF31" s="10">
        <v>84.277847334460375</v>
      </c>
      <c r="AG31" s="10">
        <v>92.867211551223122</v>
      </c>
      <c r="AH31" s="10">
        <v>97.733788385104461</v>
      </c>
      <c r="AI31" s="276">
        <v>71.30283543109546</v>
      </c>
      <c r="AJ31" s="10">
        <v>5.2384751993847001</v>
      </c>
      <c r="AK31" s="10">
        <v>9.3367672100354007</v>
      </c>
      <c r="AL31" s="277">
        <v>15.172822344596401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102.0728</v>
      </c>
      <c r="K32" s="140">
        <f t="shared" si="4"/>
        <v>102.0728</v>
      </c>
      <c r="L32" s="141">
        <f t="shared" si="4"/>
        <v>102.0728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2.5078784321072161</v>
      </c>
      <c r="F33" s="156">
        <f t="shared" si="4"/>
        <v>2.5078788762707345</v>
      </c>
      <c r="G33" s="156">
        <f t="shared" si="4"/>
        <v>2.5078797971896556</v>
      </c>
      <c r="H33" s="156">
        <f t="shared" si="4"/>
        <v>15.236267603494008</v>
      </c>
      <c r="I33" s="341">
        <f t="shared" si="4"/>
        <v>92.728544426975887</v>
      </c>
      <c r="J33" s="156">
        <f t="shared" si="4"/>
        <v>117.34779905439656</v>
      </c>
      <c r="K33" s="156">
        <f t="shared" si="4"/>
        <v>119.32521270156049</v>
      </c>
      <c r="L33" s="157">
        <f t="shared" si="4"/>
        <v>120.1716681230609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2.5078784321072161</v>
      </c>
      <c r="AF33" s="283">
        <v>2.5078788762707345</v>
      </c>
      <c r="AG33" s="283">
        <v>2.5078797971896556</v>
      </c>
      <c r="AH33" s="283">
        <v>15.236267603494008</v>
      </c>
      <c r="AI33" s="284">
        <v>92.728544426975887</v>
      </c>
      <c r="AJ33" s="283">
        <v>117.34779905439656</v>
      </c>
      <c r="AK33" s="283">
        <v>119.32521270156049</v>
      </c>
      <c r="AL33" s="285">
        <v>120.1716681230609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2.4089306953354468</v>
      </c>
      <c r="F35" s="140">
        <f t="shared" si="4"/>
        <v>3.2796657206398359</v>
      </c>
      <c r="G35" s="140">
        <f t="shared" si="4"/>
        <v>3.3172957499789808</v>
      </c>
      <c r="H35" s="140">
        <f t="shared" si="4"/>
        <v>5.4386176596184184</v>
      </c>
      <c r="I35" s="340">
        <f t="shared" si="4"/>
        <v>5.4386209901506897</v>
      </c>
      <c r="J35" s="140">
        <f t="shared" si="4"/>
        <v>5.5233355842475467</v>
      </c>
      <c r="K35" s="140">
        <f t="shared" si="4"/>
        <v>5.7401180036340271</v>
      </c>
      <c r="L35" s="141">
        <f t="shared" si="4"/>
        <v>5.7404801465758206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2.4089306953354468</v>
      </c>
      <c r="AF35" s="10">
        <v>3.2796657206398359</v>
      </c>
      <c r="AG35" s="10">
        <v>3.3172957499789808</v>
      </c>
      <c r="AH35" s="10">
        <v>5.4386176596184184</v>
      </c>
      <c r="AI35" s="276">
        <v>5.4386209901506897</v>
      </c>
      <c r="AJ35" s="10">
        <v>5.5233355842475467</v>
      </c>
      <c r="AK35" s="10">
        <v>5.7401180036340271</v>
      </c>
      <c r="AL35" s="277">
        <v>5.7404801465758206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0.53980208222919046</v>
      </c>
      <c r="K36" s="140">
        <f t="shared" si="4"/>
        <v>19.462243620401011</v>
      </c>
      <c r="L36" s="141">
        <f t="shared" si="4"/>
        <v>69.510274073885682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0.53980208222919046</v>
      </c>
      <c r="AK36" s="10">
        <v>19.462243620401011</v>
      </c>
      <c r="AL36" s="277">
        <v>69.510274073885682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34.636584546500991</v>
      </c>
      <c r="F37" s="160">
        <f t="shared" si="4"/>
        <v>91.77501768508948</v>
      </c>
      <c r="G37" s="160">
        <f t="shared" si="4"/>
        <v>132.21371535164647</v>
      </c>
      <c r="H37" s="160">
        <f t="shared" si="4"/>
        <v>197.34064247397288</v>
      </c>
      <c r="I37" s="342">
        <f t="shared" si="4"/>
        <v>284.11122048630591</v>
      </c>
      <c r="J37" s="160">
        <f t="shared" si="4"/>
        <v>444.71251325127366</v>
      </c>
      <c r="K37" s="160">
        <f t="shared" si="4"/>
        <v>462.29586245432307</v>
      </c>
      <c r="L37" s="161">
        <f t="shared" si="4"/>
        <v>471.39499859327185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34.636584546500991</v>
      </c>
      <c r="AF37" s="264">
        <v>91.77501768508948</v>
      </c>
      <c r="AG37" s="264">
        <v>132.21371535164647</v>
      </c>
      <c r="AH37" s="264">
        <v>197.34064247397288</v>
      </c>
      <c r="AI37" s="265">
        <v>284.11122048630591</v>
      </c>
      <c r="AJ37" s="264">
        <v>444.71251325127366</v>
      </c>
      <c r="AK37" s="264">
        <v>462.29586245432307</v>
      </c>
      <c r="AL37" s="266">
        <v>471.39499859327185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97"/>
      <c r="C38" s="166" t="s">
        <v>21</v>
      </c>
      <c r="D38" s="167">
        <f t="shared" si="4"/>
        <v>902.8469408676674</v>
      </c>
      <c r="E38" s="168">
        <f t="shared" si="4"/>
        <v>862.51507368472357</v>
      </c>
      <c r="F38" s="168">
        <f t="shared" si="4"/>
        <v>905.06622003461905</v>
      </c>
      <c r="G38" s="168">
        <f t="shared" si="4"/>
        <v>947.39807540400852</v>
      </c>
      <c r="H38" s="168">
        <f t="shared" si="4"/>
        <v>964.52597030814343</v>
      </c>
      <c r="I38" s="343">
        <f t="shared" si="4"/>
        <v>1069.9472091639871</v>
      </c>
      <c r="J38" s="168">
        <f t="shared" si="4"/>
        <v>1156.0070577861277</v>
      </c>
      <c r="K38" s="168">
        <f t="shared" si="4"/>
        <v>1202.0009752004328</v>
      </c>
      <c r="L38" s="169">
        <f t="shared" si="4"/>
        <v>1267.8414697943633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902.8469408676674</v>
      </c>
      <c r="AE38" s="295">
        <v>862.51507368472357</v>
      </c>
      <c r="AF38" s="295">
        <v>905.06622003461905</v>
      </c>
      <c r="AG38" s="295">
        <v>947.39807540400852</v>
      </c>
      <c r="AH38" s="295">
        <v>964.52597030814343</v>
      </c>
      <c r="AI38" s="296">
        <v>1069.9472091639871</v>
      </c>
      <c r="AJ38" s="295">
        <v>1156.0070577861277</v>
      </c>
      <c r="AK38" s="295">
        <v>1202.0009752004328</v>
      </c>
      <c r="AL38" s="297">
        <v>1267.8414697943633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522" t="s">
        <v>23</v>
      </c>
      <c r="C39" s="170" t="s">
        <v>1</v>
      </c>
      <c r="D39" s="171">
        <f t="shared" ref="D39:L39" si="6">IF(D28&lt;&gt;0,(D13+D14+D15)/(D28*8.76),0)</f>
        <v>0.74037714598164972</v>
      </c>
      <c r="E39" s="172">
        <f t="shared" si="6"/>
        <v>0.73092485166773336</v>
      </c>
      <c r="F39" s="172">
        <f t="shared" si="6"/>
        <v>0.64294472603076314</v>
      </c>
      <c r="G39" s="172">
        <f t="shared" si="6"/>
        <v>0.60505708653939172</v>
      </c>
      <c r="H39" s="172">
        <f t="shared" si="6"/>
        <v>0.47743857717071897</v>
      </c>
      <c r="I39" s="461">
        <f t="shared" si="6"/>
        <v>0.62448958679681266</v>
      </c>
      <c r="J39" s="172">
        <f t="shared" si="6"/>
        <v>7.4688981205351709E-2</v>
      </c>
      <c r="K39" s="172">
        <f t="shared" si="6"/>
        <v>9.2797277513295723E-2</v>
      </c>
      <c r="L39" s="173">
        <f t="shared" si="6"/>
        <v>4.1373999673024617E-2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23"/>
      <c r="C40" s="170" t="s">
        <v>2</v>
      </c>
      <c r="D40" s="171">
        <f t="shared" ref="D40:L40" si="7">IF(D29&lt;&gt;0,(D16+D17+D18)/((D29+D30)*8.76),0)</f>
        <v>0.34160465540093227</v>
      </c>
      <c r="E40" s="172">
        <f t="shared" si="7"/>
        <v>0.24683451573020707</v>
      </c>
      <c r="F40" s="172">
        <f t="shared" si="7"/>
        <v>0.41076613812929685</v>
      </c>
      <c r="G40" s="172">
        <f t="shared" si="7"/>
        <v>0.46143630908084243</v>
      </c>
      <c r="H40" s="172">
        <f t="shared" si="7"/>
        <v>0.51759465060538734</v>
      </c>
      <c r="I40" s="344">
        <f t="shared" si="7"/>
        <v>0.38601499776583209</v>
      </c>
      <c r="J40" s="172">
        <f t="shared" si="7"/>
        <v>0.25157383331476463</v>
      </c>
      <c r="K40" s="172">
        <f t="shared" si="7"/>
        <v>0.26126333303863447</v>
      </c>
      <c r="L40" s="173">
        <f t="shared" si="7"/>
        <v>0.27462848347397451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23"/>
      <c r="C41" s="170" t="s">
        <v>3</v>
      </c>
      <c r="D41" s="171">
        <f t="shared" ref="D41:L45" si="8">IF(D31&lt;&gt;0,D19/(D31*8.76),0)</f>
        <v>8.8309673204125631E-3</v>
      </c>
      <c r="E41" s="172">
        <f t="shared" si="8"/>
        <v>8.8174299371968582E-3</v>
      </c>
      <c r="F41" s="172">
        <f t="shared" si="8"/>
        <v>8.8232808765812704E-3</v>
      </c>
      <c r="G41" s="172">
        <f t="shared" si="8"/>
        <v>8.8290349625163612E-3</v>
      </c>
      <c r="H41" s="172">
        <f t="shared" si="8"/>
        <v>8.8346692262532573E-3</v>
      </c>
      <c r="I41" s="344">
        <f t="shared" si="8"/>
        <v>8.8057412997434286E-3</v>
      </c>
      <c r="J41" s="172">
        <f t="shared" si="8"/>
        <v>8.7188800797940291E-3</v>
      </c>
      <c r="K41" s="172">
        <f t="shared" si="8"/>
        <v>8.9483232117749389E-3</v>
      </c>
      <c r="L41" s="173">
        <f t="shared" si="8"/>
        <v>8.8783462695707516E-3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23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0.90789978071139588</v>
      </c>
      <c r="G42" s="172">
        <f t="shared" si="8"/>
        <v>0.90789978071139588</v>
      </c>
      <c r="H42" s="172">
        <f t="shared" si="8"/>
        <v>0.90789978071139588</v>
      </c>
      <c r="I42" s="344">
        <f t="shared" si="8"/>
        <v>0.90789978052448761</v>
      </c>
      <c r="J42" s="172">
        <f t="shared" si="8"/>
        <v>0.90789978023525397</v>
      </c>
      <c r="K42" s="172">
        <f t="shared" si="8"/>
        <v>0.90789978012990902</v>
      </c>
      <c r="L42" s="173">
        <f t="shared" si="8"/>
        <v>0.90789978069403265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23"/>
      <c r="C43" s="174" t="s">
        <v>5</v>
      </c>
      <c r="D43" s="175">
        <f t="shared" si="8"/>
        <v>0.8299602799271949</v>
      </c>
      <c r="E43" s="176">
        <f t="shared" si="8"/>
        <v>0.77144789671909086</v>
      </c>
      <c r="F43" s="176">
        <f t="shared" si="8"/>
        <v>0.82996021890683902</v>
      </c>
      <c r="G43" s="176">
        <f t="shared" si="8"/>
        <v>0.8299601859632566</v>
      </c>
      <c r="H43" s="176">
        <f t="shared" si="8"/>
        <v>0.82999344253094942</v>
      </c>
      <c r="I43" s="345">
        <f t="shared" si="8"/>
        <v>0.81361313619525877</v>
      </c>
      <c r="J43" s="176">
        <f t="shared" si="8"/>
        <v>0.79022764382618227</v>
      </c>
      <c r="K43" s="176">
        <f t="shared" si="8"/>
        <v>0.80420974798731737</v>
      </c>
      <c r="L43" s="177">
        <f t="shared" si="8"/>
        <v>0.82054165237135501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23"/>
      <c r="C44" s="170" t="s">
        <v>17</v>
      </c>
      <c r="D44" s="171">
        <f t="shared" si="8"/>
        <v>0.39401698828534937</v>
      </c>
      <c r="E44" s="172">
        <f t="shared" si="8"/>
        <v>0.39401698802274165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0.394016988148159</v>
      </c>
      <c r="J44" s="172">
        <f t="shared" si="8"/>
        <v>0.39401698789439737</v>
      </c>
      <c r="K44" s="172">
        <f t="shared" si="8"/>
        <v>0.39401698776741217</v>
      </c>
      <c r="L44" s="173">
        <f t="shared" si="8"/>
        <v>0.39401698828463566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23"/>
      <c r="C45" s="170" t="s">
        <v>18</v>
      </c>
      <c r="D45" s="171">
        <f t="shared" si="8"/>
        <v>0.87108493150684785</v>
      </c>
      <c r="E45" s="172">
        <f t="shared" si="8"/>
        <v>0.8710848921953257</v>
      </c>
      <c r="F45" s="172">
        <f t="shared" si="8"/>
        <v>0.8707968440136622</v>
      </c>
      <c r="G45" s="172">
        <f t="shared" si="8"/>
        <v>0.8707877757006105</v>
      </c>
      <c r="H45" s="172">
        <f t="shared" si="8"/>
        <v>0.87048049165347663</v>
      </c>
      <c r="I45" s="344">
        <f t="shared" si="8"/>
        <v>0.87048043511311879</v>
      </c>
      <c r="J45" s="172">
        <f t="shared" si="8"/>
        <v>0.87047302076903021</v>
      </c>
      <c r="K45" s="172">
        <f t="shared" si="8"/>
        <v>0.87045510209690824</v>
      </c>
      <c r="L45" s="173">
        <f t="shared" si="8"/>
        <v>0.87045516453860128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23"/>
      <c r="C46" s="170" t="s">
        <v>19</v>
      </c>
      <c r="D46" s="171">
        <f t="shared" ref="D46:L47" si="9">IF(D36&lt;&gt;0,D25/(D36*8.76),0)</f>
        <v>0.41271361855834821</v>
      </c>
      <c r="E46" s="172">
        <f t="shared" si="9"/>
        <v>0.41271361383152289</v>
      </c>
      <c r="F46" s="172">
        <f t="shared" si="9"/>
        <v>0.41271362454013027</v>
      </c>
      <c r="G46" s="172">
        <f t="shared" si="9"/>
        <v>0.41271362084309027</v>
      </c>
      <c r="H46" s="172">
        <f t="shared" si="9"/>
        <v>0.41271362022424085</v>
      </c>
      <c r="I46" s="344">
        <f t="shared" si="9"/>
        <v>0.4127135931580096</v>
      </c>
      <c r="J46" s="172">
        <f t="shared" si="9"/>
        <v>0.4127136060303595</v>
      </c>
      <c r="K46" s="172">
        <f t="shared" si="9"/>
        <v>0.42523839984456424</v>
      </c>
      <c r="L46" s="173">
        <f t="shared" si="9"/>
        <v>0.35692889395545963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24"/>
      <c r="C47" s="170" t="s">
        <v>20</v>
      </c>
      <c r="D47" s="179">
        <f t="shared" si="9"/>
        <v>0.3843467134006503</v>
      </c>
      <c r="E47" s="180">
        <f t="shared" si="9"/>
        <v>0.38579138430864901</v>
      </c>
      <c r="F47" s="180">
        <f t="shared" si="9"/>
        <v>0.43608704309415242</v>
      </c>
      <c r="G47" s="180">
        <f t="shared" si="9"/>
        <v>0.4321226236329907</v>
      </c>
      <c r="H47" s="180">
        <f t="shared" si="9"/>
        <v>0.40889220327193371</v>
      </c>
      <c r="I47" s="346">
        <f t="shared" si="9"/>
        <v>0.3885332287122365</v>
      </c>
      <c r="J47" s="180">
        <f t="shared" si="9"/>
        <v>0.37957645801659901</v>
      </c>
      <c r="K47" s="180">
        <f t="shared" si="9"/>
        <v>0.37939250300576427</v>
      </c>
      <c r="L47" s="181">
        <f t="shared" si="9"/>
        <v>0.37769338529941321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25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26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2.0970546786250462E-7</v>
      </c>
      <c r="G49" s="188">
        <f t="shared" si="10"/>
        <v>4.5764301259825443E-7</v>
      </c>
      <c r="H49" s="188">
        <f t="shared" si="10"/>
        <v>7.4347965404095579E-7</v>
      </c>
      <c r="I49" s="348">
        <f t="shared" si="10"/>
        <v>1.0612259022596627E-6</v>
      </c>
      <c r="J49" s="188">
        <f t="shared" si="10"/>
        <v>1.3650142759612592E-6</v>
      </c>
      <c r="K49" s="188">
        <f t="shared" si="10"/>
        <v>1.6560605520062077E-6</v>
      </c>
      <c r="L49" s="189">
        <f t="shared" si="10"/>
        <v>1.9026489288030567E-6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>
        <v>2.0970546786250462E-7</v>
      </c>
      <c r="AG49" s="10">
        <v>4.5764301259825443E-7</v>
      </c>
      <c r="AH49" s="10">
        <v>7.4347965404095579E-7</v>
      </c>
      <c r="AI49" s="276">
        <v>1.0612259022596627E-6</v>
      </c>
      <c r="AJ49" s="10">
        <v>1.3650142759612592E-6</v>
      </c>
      <c r="AK49" s="10">
        <v>1.6560605520062077E-6</v>
      </c>
      <c r="AL49" s="277">
        <v>1.9026489288030567E-6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26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0</v>
      </c>
      <c r="J50" s="192">
        <f t="shared" si="10"/>
        <v>0</v>
      </c>
      <c r="K50" s="192">
        <f t="shared" si="10"/>
        <v>0</v>
      </c>
      <c r="L50" s="193">
        <f t="shared" si="10"/>
        <v>0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26"/>
      <c r="C51" s="186" t="s">
        <v>14</v>
      </c>
      <c r="D51" s="187">
        <f t="shared" si="10"/>
        <v>0</v>
      </c>
      <c r="E51" s="188">
        <f t="shared" si="10"/>
        <v>1.3541169217946035E-6</v>
      </c>
      <c r="F51" s="188">
        <f t="shared" si="10"/>
        <v>4.7972689875008142E-6</v>
      </c>
      <c r="G51" s="188">
        <f t="shared" si="10"/>
        <v>25.092628564979425</v>
      </c>
      <c r="H51" s="188">
        <f t="shared" si="10"/>
        <v>101.88929397235952</v>
      </c>
      <c r="I51" s="348">
        <f t="shared" si="10"/>
        <v>119.23540359463662</v>
      </c>
      <c r="J51" s="188">
        <f t="shared" si="10"/>
        <v>119.32941962016135</v>
      </c>
      <c r="K51" s="188">
        <f t="shared" si="10"/>
        <v>122.35429689488255</v>
      </c>
      <c r="L51" s="189">
        <f t="shared" si="10"/>
        <v>124.96949396752666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1.3541169217946035E-6</v>
      </c>
      <c r="AF51" s="10">
        <v>4.7972689875008142E-6</v>
      </c>
      <c r="AG51" s="10">
        <v>25.092628564979425</v>
      </c>
      <c r="AH51" s="10">
        <v>101.88929397235952</v>
      </c>
      <c r="AI51" s="276">
        <v>119.23540359463662</v>
      </c>
      <c r="AJ51" s="10">
        <v>119.32941962016135</v>
      </c>
      <c r="AK51" s="10">
        <v>122.35429689488255</v>
      </c>
      <c r="AL51" s="277">
        <v>124.96949396752666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26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0</v>
      </c>
      <c r="J52" s="192">
        <f t="shared" si="10"/>
        <v>0</v>
      </c>
      <c r="K52" s="192">
        <f t="shared" si="10"/>
        <v>0</v>
      </c>
      <c r="L52" s="193">
        <f t="shared" si="10"/>
        <v>0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26"/>
      <c r="C53" s="186" t="s">
        <v>16</v>
      </c>
      <c r="D53" s="187">
        <f t="shared" si="10"/>
        <v>0</v>
      </c>
      <c r="E53" s="188">
        <f t="shared" si="10"/>
        <v>1.0017273291645643E-6</v>
      </c>
      <c r="F53" s="188">
        <f t="shared" si="10"/>
        <v>2.3066404312975609E-6</v>
      </c>
      <c r="G53" s="188">
        <f t="shared" si="10"/>
        <v>4.0056069189464722E-6</v>
      </c>
      <c r="H53" s="188">
        <f t="shared" si="10"/>
        <v>6.1481351126463954E-6</v>
      </c>
      <c r="I53" s="348">
        <f t="shared" si="10"/>
        <v>7.8171915522322532E-6</v>
      </c>
      <c r="J53" s="188">
        <f t="shared" si="10"/>
        <v>9.3860724401337132E-6</v>
      </c>
      <c r="K53" s="188">
        <f t="shared" si="10"/>
        <v>1.09405551469484E-5</v>
      </c>
      <c r="L53" s="189">
        <f t="shared" si="10"/>
        <v>1.2273542831461439E-5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1.0017273291645643E-6</v>
      </c>
      <c r="AF53" s="10">
        <v>2.3066404312975609E-6</v>
      </c>
      <c r="AG53" s="10">
        <v>4.0056069189464722E-6</v>
      </c>
      <c r="AH53" s="10">
        <v>6.1481351126463954E-6</v>
      </c>
      <c r="AI53" s="276">
        <v>7.8171915522322532E-6</v>
      </c>
      <c r="AJ53" s="10">
        <v>9.3860724401337132E-6</v>
      </c>
      <c r="AK53" s="10">
        <v>1.09405551469484E-5</v>
      </c>
      <c r="AL53" s="277">
        <v>1.2273542831461439E-5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26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0</v>
      </c>
      <c r="G54" s="192">
        <f t="shared" si="10"/>
        <v>0</v>
      </c>
      <c r="H54" s="192">
        <f t="shared" si="10"/>
        <v>0</v>
      </c>
      <c r="I54" s="349">
        <f t="shared" si="10"/>
        <v>0</v>
      </c>
      <c r="J54" s="192">
        <f t="shared" si="10"/>
        <v>0</v>
      </c>
      <c r="K54" s="192">
        <f t="shared" si="10"/>
        <v>0</v>
      </c>
      <c r="L54" s="193">
        <f t="shared" si="10"/>
        <v>0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26"/>
      <c r="C55" s="186" t="s">
        <v>5</v>
      </c>
      <c r="D55" s="187">
        <f t="shared" si="10"/>
        <v>0</v>
      </c>
      <c r="E55" s="188">
        <f t="shared" si="10"/>
        <v>2.4285979888822649E-7</v>
      </c>
      <c r="F55" s="188">
        <f t="shared" si="10"/>
        <v>6.8702331694065394E-7</v>
      </c>
      <c r="G55" s="188">
        <f t="shared" si="10"/>
        <v>1.6079422383072227E-6</v>
      </c>
      <c r="H55" s="188">
        <f t="shared" si="10"/>
        <v>12.728389414246589</v>
      </c>
      <c r="I55" s="348">
        <f t="shared" si="10"/>
        <v>90.220666237728466</v>
      </c>
      <c r="J55" s="188">
        <f t="shared" si="10"/>
        <v>114.83992086514913</v>
      </c>
      <c r="K55" s="188">
        <f t="shared" si="10"/>
        <v>116.81733453128996</v>
      </c>
      <c r="L55" s="189">
        <f t="shared" si="10"/>
        <v>117.66378993381348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>
        <v>2.4285979888822649E-7</v>
      </c>
      <c r="AF55" s="10">
        <v>6.8702331694065394E-7</v>
      </c>
      <c r="AG55" s="10">
        <v>1.6079422383072227E-6</v>
      </c>
      <c r="AH55" s="10">
        <v>12.728389414246589</v>
      </c>
      <c r="AI55" s="276">
        <v>90.220666237728466</v>
      </c>
      <c r="AJ55" s="10">
        <v>114.83992086514913</v>
      </c>
      <c r="AK55" s="10">
        <v>116.81733453128996</v>
      </c>
      <c r="AL55" s="277">
        <v>117.66378993381348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26"/>
      <c r="C56" s="186" t="s">
        <v>18</v>
      </c>
      <c r="D56" s="187">
        <f t="shared" si="10"/>
        <v>0</v>
      </c>
      <c r="E56" s="188">
        <f t="shared" si="10"/>
        <v>6.9533544472473216E-7</v>
      </c>
      <c r="F56" s="188">
        <f t="shared" si="10"/>
        <v>0.87073572063983395</v>
      </c>
      <c r="G56" s="188">
        <f t="shared" si="10"/>
        <v>0.90836574997897879</v>
      </c>
      <c r="H56" s="188">
        <f t="shared" si="10"/>
        <v>3.0296876596184186</v>
      </c>
      <c r="I56" s="348">
        <f t="shared" si="10"/>
        <v>3.0296909901506908</v>
      </c>
      <c r="J56" s="188">
        <f t="shared" si="10"/>
        <v>3.1144055842475469</v>
      </c>
      <c r="K56" s="188">
        <f t="shared" si="10"/>
        <v>3.3311880036340265</v>
      </c>
      <c r="L56" s="189">
        <f t="shared" si="10"/>
        <v>3.3315501465758213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6.9533544472473216E-7</v>
      </c>
      <c r="AF56" s="10">
        <v>0.87073572063983395</v>
      </c>
      <c r="AG56" s="10">
        <v>0.90836574997897879</v>
      </c>
      <c r="AH56" s="10">
        <v>3.0296876596184186</v>
      </c>
      <c r="AI56" s="276">
        <v>3.0296909901506908</v>
      </c>
      <c r="AJ56" s="10">
        <v>3.1144055842475469</v>
      </c>
      <c r="AK56" s="10">
        <v>3.3311880036340265</v>
      </c>
      <c r="AL56" s="277">
        <v>3.3315501465758213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27"/>
      <c r="C57" s="194" t="s">
        <v>20</v>
      </c>
      <c r="D57" s="195">
        <f t="shared" si="10"/>
        <v>0</v>
      </c>
      <c r="E57" s="196">
        <f t="shared" si="10"/>
        <v>9.0991345465009896</v>
      </c>
      <c r="F57" s="196">
        <f t="shared" si="10"/>
        <v>66.237567685089473</v>
      </c>
      <c r="G57" s="196">
        <f t="shared" si="10"/>
        <v>106.67626535164651</v>
      </c>
      <c r="H57" s="196">
        <f t="shared" si="10"/>
        <v>171.80319247397298</v>
      </c>
      <c r="I57" s="350">
        <f t="shared" si="10"/>
        <v>258.57377048630582</v>
      </c>
      <c r="J57" s="196">
        <f t="shared" si="10"/>
        <v>419.17506325127351</v>
      </c>
      <c r="K57" s="196">
        <f t="shared" si="10"/>
        <v>436.75841245432315</v>
      </c>
      <c r="L57" s="197">
        <f t="shared" si="10"/>
        <v>445.85754859327182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9.0991345465009896</v>
      </c>
      <c r="AF57" s="295">
        <v>66.237567685089473</v>
      </c>
      <c r="AG57" s="295">
        <v>106.67626535164651</v>
      </c>
      <c r="AH57" s="295">
        <v>171.80319247397298</v>
      </c>
      <c r="AI57" s="296">
        <v>258.57377048630582</v>
      </c>
      <c r="AJ57" s="295">
        <v>419.17506325127351</v>
      </c>
      <c r="AK57" s="295">
        <v>436.75841245432315</v>
      </c>
      <c r="AL57" s="297">
        <v>445.85754859327182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509" t="s">
        <v>26</v>
      </c>
      <c r="C61" s="214" t="str">
        <f>"Coal  (total: "&amp;ROUND(SUM(D61:L61),0)&amp;")"</f>
        <v>Coal  (total: 316)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52.055423077097494</v>
      </c>
      <c r="G61" s="216">
        <f t="shared" si="11"/>
        <v>32.227108802842828</v>
      </c>
      <c r="H61" s="216">
        <f t="shared" si="11"/>
        <v>147.58640527570572</v>
      </c>
      <c r="I61" s="354">
        <f t="shared" si="11"/>
        <v>49.756783581816514</v>
      </c>
      <c r="J61" s="216">
        <f t="shared" si="11"/>
        <v>34.239915031980075</v>
      </c>
      <c r="K61" s="216">
        <f t="shared" si="11"/>
        <v>1.0032437887269334E-6</v>
      </c>
      <c r="L61" s="217">
        <f t="shared" si="11"/>
        <v>1.8701022663971156E-6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52.055423077097494</v>
      </c>
      <c r="AG61" s="291">
        <v>32.227108802842828</v>
      </c>
      <c r="AH61" s="291">
        <v>147.58640527570572</v>
      </c>
      <c r="AI61" s="292">
        <v>49.756783581816514</v>
      </c>
      <c r="AJ61" s="291">
        <v>34.239915031980075</v>
      </c>
      <c r="AK61" s="291">
        <v>1.0032437887269334E-6</v>
      </c>
      <c r="AL61" s="293">
        <v>1.8701022663971156E-6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510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511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1.1843723379811877E-7</v>
      </c>
      <c r="K63" s="233">
        <f t="shared" si="11"/>
        <v>3.3662332415973495E-7</v>
      </c>
      <c r="L63" s="234">
        <f t="shared" si="11"/>
        <v>4.2135530975428992E-7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>
        <v>1.1843723379811877E-7</v>
      </c>
      <c r="AK63" s="295">
        <v>3.3662332415973495E-7</v>
      </c>
      <c r="AL63" s="297">
        <v>4.2135530975428992E-7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 x14ac:dyDescent="0.25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07" t="s">
        <v>0</v>
      </c>
      <c r="C3" s="6" t="s">
        <v>1</v>
      </c>
      <c r="D3" s="7">
        <f>IF(AD3&lt;&gt;"eps",AD3,"")</f>
        <v>21.057592380866542</v>
      </c>
      <c r="E3" s="8">
        <f t="shared" ref="E3:L60" si="0">IF(AE3&lt;&gt;"eps",AE3,"")</f>
        <v>20.276858030937408</v>
      </c>
      <c r="F3" s="8">
        <f t="shared" si="0"/>
        <v>20.424412591682575</v>
      </c>
      <c r="G3" s="8">
        <f t="shared" si="0"/>
        <v>20.473448844112834</v>
      </c>
      <c r="H3" s="8">
        <f t="shared" si="0"/>
        <v>20.428178352557378</v>
      </c>
      <c r="I3" s="327">
        <f t="shared" si="0"/>
        <v>15.453537485020693</v>
      </c>
      <c r="J3" s="8">
        <f t="shared" si="0"/>
        <v>6.5783426564076528</v>
      </c>
      <c r="K3" s="8">
        <f t="shared" si="0"/>
        <v>1.4658383102773755</v>
      </c>
      <c r="L3" s="9">
        <f t="shared" si="0"/>
        <v>8.9890448651611663E-8</v>
      </c>
      <c r="M3" s="382"/>
      <c r="N3" s="11" t="s">
        <v>40</v>
      </c>
      <c r="O3" s="12"/>
      <c r="P3" s="13" t="s">
        <v>41</v>
      </c>
      <c r="Q3" s="14">
        <f>IF(AQ3&lt;&gt;"eps",AQ3,"")</f>
        <v>2.0854725568999575</v>
      </c>
      <c r="R3" s="15">
        <f t="shared" ref="R3:Y35" si="1">IF(AR3&lt;&gt;"eps",AR3,"")</f>
        <v>2.0718062787854117</v>
      </c>
      <c r="S3" s="15">
        <f t="shared" si="1"/>
        <v>2.0383636902557232</v>
      </c>
      <c r="T3" s="15">
        <f t="shared" si="1"/>
        <v>2.0275278586583561</v>
      </c>
      <c r="U3" s="15">
        <f t="shared" si="1"/>
        <v>2.0748207375451173</v>
      </c>
      <c r="V3" s="357">
        <f t="shared" si="1"/>
        <v>2.1352727224025818</v>
      </c>
      <c r="W3" s="15">
        <f t="shared" si="1"/>
        <v>2.2382180787653669</v>
      </c>
      <c r="X3" s="15">
        <f t="shared" si="1"/>
        <v>2.3132966789217559</v>
      </c>
      <c r="Y3" s="16">
        <f t="shared" si="1"/>
        <v>2.2827147439593296</v>
      </c>
      <c r="AC3" s="383" t="s">
        <v>29</v>
      </c>
      <c r="AD3" s="252">
        <v>21.057592380866542</v>
      </c>
      <c r="AE3" s="207">
        <v>20.276858030937408</v>
      </c>
      <c r="AF3" s="207">
        <v>20.424412591682575</v>
      </c>
      <c r="AG3" s="207">
        <v>20.473448844112834</v>
      </c>
      <c r="AH3" s="207">
        <v>20.428178352557378</v>
      </c>
      <c r="AI3" s="253">
        <v>15.453537485020693</v>
      </c>
      <c r="AJ3" s="207">
        <v>6.5783426564076528</v>
      </c>
      <c r="AK3" s="207">
        <v>1.4658383102773755</v>
      </c>
      <c r="AL3" s="254">
        <v>8.9890448651611663E-8</v>
      </c>
      <c r="AP3" s="383" t="s">
        <v>29</v>
      </c>
      <c r="AQ3" s="388">
        <v>2.0854725568999575</v>
      </c>
      <c r="AR3" s="389">
        <v>2.0718062787854117</v>
      </c>
      <c r="AS3" s="389">
        <v>2.0383636902557232</v>
      </c>
      <c r="AT3" s="389">
        <v>2.0275278586583561</v>
      </c>
      <c r="AU3" s="389">
        <v>2.0748207375451173</v>
      </c>
      <c r="AV3" s="390">
        <v>2.1352727224025818</v>
      </c>
      <c r="AW3" s="389">
        <v>2.2382180787653669</v>
      </c>
      <c r="AX3" s="389">
        <v>2.3132966789217559</v>
      </c>
      <c r="AY3" s="391">
        <v>2.2827147439593296</v>
      </c>
    </row>
    <row r="4" spans="1:51" x14ac:dyDescent="0.2">
      <c r="A4" s="17"/>
      <c r="B4" s="508"/>
      <c r="C4" s="13" t="s">
        <v>2</v>
      </c>
      <c r="D4" s="7">
        <f t="shared" ref="D4:D60" si="2">IF(AD4&lt;&gt;"eps",AD4,"")</f>
        <v>6.0644940846919724</v>
      </c>
      <c r="E4" s="8">
        <f t="shared" si="0"/>
        <v>4.0913491718771109</v>
      </c>
      <c r="F4" s="8">
        <f t="shared" si="0"/>
        <v>5.1129240993255305</v>
      </c>
      <c r="G4" s="8">
        <f t="shared" si="0"/>
        <v>5.9155320302696222</v>
      </c>
      <c r="H4" s="8">
        <f t="shared" si="0"/>
        <v>5.7671430980680629</v>
      </c>
      <c r="I4" s="327">
        <f t="shared" si="0"/>
        <v>8.9369420669466439</v>
      </c>
      <c r="J4" s="8">
        <f t="shared" si="0"/>
        <v>14.318292890148015</v>
      </c>
      <c r="K4" s="8">
        <f t="shared" si="0"/>
        <v>18.483215506026063</v>
      </c>
      <c r="L4" s="9">
        <f t="shared" si="0"/>
        <v>20.152760043239738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4.9900433772314843</v>
      </c>
      <c r="R4" s="15">
        <f t="shared" si="1"/>
        <v>6.2642015625345948</v>
      </c>
      <c r="S4" s="15">
        <f t="shared" si="1"/>
        <v>6.6127076722674474</v>
      </c>
      <c r="T4" s="15">
        <f t="shared" si="1"/>
        <v>6.9034984214842599</v>
      </c>
      <c r="U4" s="15">
        <f t="shared" si="1"/>
        <v>7.9752903913079196</v>
      </c>
      <c r="V4" s="357">
        <f t="shared" si="1"/>
        <v>8.5687882911682625</v>
      </c>
      <c r="W4" s="15">
        <f t="shared" si="1"/>
        <v>8.9291646151131356</v>
      </c>
      <c r="X4" s="15">
        <f t="shared" si="1"/>
        <v>9.3937979159068643</v>
      </c>
      <c r="Y4" s="16">
        <f t="shared" si="1"/>
        <v>9.7605948791814985</v>
      </c>
      <c r="AC4" s="383" t="s">
        <v>30</v>
      </c>
      <c r="AD4" s="252">
        <v>6.0644940846919724</v>
      </c>
      <c r="AE4" s="207">
        <v>4.0913491718771109</v>
      </c>
      <c r="AF4" s="207">
        <v>5.1129240993255305</v>
      </c>
      <c r="AG4" s="207">
        <v>5.9155320302696222</v>
      </c>
      <c r="AH4" s="207">
        <v>5.7671430980680629</v>
      </c>
      <c r="AI4" s="253">
        <v>8.9369420669466439</v>
      </c>
      <c r="AJ4" s="207">
        <v>14.318292890148015</v>
      </c>
      <c r="AK4" s="207">
        <v>18.483215506026063</v>
      </c>
      <c r="AL4" s="254">
        <v>20.152760043239738</v>
      </c>
      <c r="AP4" s="383" t="s">
        <v>30</v>
      </c>
      <c r="AQ4" s="388">
        <v>4.9900433772314843</v>
      </c>
      <c r="AR4" s="389">
        <v>6.2642015625345948</v>
      </c>
      <c r="AS4" s="389">
        <v>6.6127076722674474</v>
      </c>
      <c r="AT4" s="389">
        <v>6.9034984214842599</v>
      </c>
      <c r="AU4" s="389">
        <v>7.9752903913079196</v>
      </c>
      <c r="AV4" s="390">
        <v>8.5687882911682625</v>
      </c>
      <c r="AW4" s="389">
        <v>8.9291646151131356</v>
      </c>
      <c r="AX4" s="389">
        <v>9.3937979159068643</v>
      </c>
      <c r="AY4" s="391">
        <v>9.7605948791814985</v>
      </c>
    </row>
    <row r="5" spans="1:51" x14ac:dyDescent="0.2">
      <c r="B5" s="508"/>
      <c r="C5" s="18" t="s">
        <v>3</v>
      </c>
      <c r="D5" s="19">
        <f t="shared" si="2"/>
        <v>8.3933749382533979E-2</v>
      </c>
      <c r="E5" s="20">
        <f t="shared" si="0"/>
        <v>2.975546344002836E-2</v>
      </c>
      <c r="F5" s="20">
        <f t="shared" si="0"/>
        <v>5.6740980090297065E-2</v>
      </c>
      <c r="G5" s="20">
        <f t="shared" si="0"/>
        <v>7.6552827639367813E-2</v>
      </c>
      <c r="H5" s="20">
        <f t="shared" si="0"/>
        <v>7.5983422778513915E-2</v>
      </c>
      <c r="I5" s="328">
        <f t="shared" si="0"/>
        <v>7.7848533639725218E-3</v>
      </c>
      <c r="J5" s="20">
        <f t="shared" si="0"/>
        <v>1.8803303693873157E-2</v>
      </c>
      <c r="K5" s="20">
        <f t="shared" si="0"/>
        <v>2.7897924469231235E-2</v>
      </c>
      <c r="L5" s="21">
        <f t="shared" si="0"/>
        <v>4.3558969423617942E-2</v>
      </c>
      <c r="M5" s="382"/>
      <c r="N5" s="22" t="s">
        <v>43</v>
      </c>
      <c r="O5" s="23"/>
      <c r="P5" s="18" t="s">
        <v>41</v>
      </c>
      <c r="Q5" s="24">
        <f t="shared" si="3"/>
        <v>16.066036489705514</v>
      </c>
      <c r="R5" s="25">
        <f t="shared" si="1"/>
        <v>20.028679634317584</v>
      </c>
      <c r="S5" s="25">
        <f t="shared" si="1"/>
        <v>22.254459267707489</v>
      </c>
      <c r="T5" s="25">
        <f t="shared" si="1"/>
        <v>23.465405029524831</v>
      </c>
      <c r="U5" s="25">
        <f t="shared" si="1"/>
        <v>24.857426463034344</v>
      </c>
      <c r="V5" s="358">
        <f t="shared" si="1"/>
        <v>27.246983990384763</v>
      </c>
      <c r="W5" s="25">
        <f t="shared" si="1"/>
        <v>28.138817613271293</v>
      </c>
      <c r="X5" s="25">
        <f t="shared" si="1"/>
        <v>29.105503494026678</v>
      </c>
      <c r="Y5" s="26">
        <f t="shared" si="1"/>
        <v>30.084663477180822</v>
      </c>
      <c r="AC5" s="383" t="s">
        <v>131</v>
      </c>
      <c r="AD5" s="255">
        <v>8.3933749382533979E-2</v>
      </c>
      <c r="AE5" s="256">
        <v>2.975546344002836E-2</v>
      </c>
      <c r="AF5" s="256">
        <v>5.6740980090297065E-2</v>
      </c>
      <c r="AG5" s="256">
        <v>7.6552827639367813E-2</v>
      </c>
      <c r="AH5" s="256">
        <v>7.5983422778513915E-2</v>
      </c>
      <c r="AI5" s="257">
        <v>7.7848533639725218E-3</v>
      </c>
      <c r="AJ5" s="256">
        <v>1.8803303693873157E-2</v>
      </c>
      <c r="AK5" s="256">
        <v>2.7897924469231235E-2</v>
      </c>
      <c r="AL5" s="258">
        <v>4.3558969423617942E-2</v>
      </c>
      <c r="AP5" s="383" t="s">
        <v>131</v>
      </c>
      <c r="AQ5" s="392">
        <v>16.066036489705514</v>
      </c>
      <c r="AR5" s="393">
        <v>20.028679634317584</v>
      </c>
      <c r="AS5" s="393">
        <v>22.254459267707489</v>
      </c>
      <c r="AT5" s="393">
        <v>23.465405029524831</v>
      </c>
      <c r="AU5" s="393">
        <v>24.857426463034344</v>
      </c>
      <c r="AV5" s="394">
        <v>27.246983990384763</v>
      </c>
      <c r="AW5" s="393">
        <v>28.138817613271293</v>
      </c>
      <c r="AX5" s="393">
        <v>29.105503494026678</v>
      </c>
      <c r="AY5" s="395">
        <v>30.084663477180822</v>
      </c>
    </row>
    <row r="6" spans="1:51" x14ac:dyDescent="0.2">
      <c r="B6" s="508"/>
      <c r="C6" s="13" t="s">
        <v>4</v>
      </c>
      <c r="D6" s="7">
        <f t="shared" si="2"/>
        <v>8.4995157105483248</v>
      </c>
      <c r="E6" s="8">
        <f t="shared" si="0"/>
        <v>8.4995157113665289</v>
      </c>
      <c r="F6" s="8">
        <f t="shared" si="0"/>
        <v>8.4995157108294226</v>
      </c>
      <c r="G6" s="8">
        <f t="shared" si="0"/>
        <v>8.4995157100483407</v>
      </c>
      <c r="H6" s="8">
        <f t="shared" si="0"/>
        <v>8.4995157094917317</v>
      </c>
      <c r="I6" s="327">
        <f t="shared" si="0"/>
        <v>8.499515708177908</v>
      </c>
      <c r="J6" s="8">
        <f t="shared" si="0"/>
        <v>8.4995157070046954</v>
      </c>
      <c r="K6" s="8">
        <f t="shared" si="0"/>
        <v>8.4995157056588155</v>
      </c>
      <c r="L6" s="9">
        <f t="shared" si="0"/>
        <v>8.4995157123881331</v>
      </c>
      <c r="M6" s="382"/>
      <c r="N6" s="11" t="s">
        <v>44</v>
      </c>
      <c r="O6" s="12"/>
      <c r="P6" s="13" t="s">
        <v>41</v>
      </c>
      <c r="Q6" s="14">
        <f t="shared" si="3"/>
        <v>0.70999999999999985</v>
      </c>
      <c r="R6" s="15">
        <f t="shared" si="1"/>
        <v>0.74999999999999989</v>
      </c>
      <c r="S6" s="15">
        <f t="shared" si="1"/>
        <v>0.76000000000000012</v>
      </c>
      <c r="T6" s="15">
        <f t="shared" si="1"/>
        <v>0.80000000000000016</v>
      </c>
      <c r="U6" s="15">
        <f t="shared" si="1"/>
        <v>0.83999999999999986</v>
      </c>
      <c r="V6" s="357">
        <f t="shared" si="1"/>
        <v>0.88000000000000012</v>
      </c>
      <c r="W6" s="15">
        <f t="shared" si="1"/>
        <v>0.8900179657206122</v>
      </c>
      <c r="X6" s="15">
        <f t="shared" si="1"/>
        <v>0.8986140292412832</v>
      </c>
      <c r="Y6" s="16">
        <f t="shared" si="1"/>
        <v>0.90668794764296323</v>
      </c>
      <c r="AC6" s="383" t="s">
        <v>71</v>
      </c>
      <c r="AD6" s="252">
        <v>8.4995157105483248</v>
      </c>
      <c r="AE6" s="207">
        <v>8.4995157113665289</v>
      </c>
      <c r="AF6" s="207">
        <v>8.4995157108294226</v>
      </c>
      <c r="AG6" s="207">
        <v>8.4995157100483407</v>
      </c>
      <c r="AH6" s="207">
        <v>8.4995157094917317</v>
      </c>
      <c r="AI6" s="253">
        <v>8.499515708177908</v>
      </c>
      <c r="AJ6" s="207">
        <v>8.4995157070046954</v>
      </c>
      <c r="AK6" s="207">
        <v>8.4995157056588155</v>
      </c>
      <c r="AL6" s="254">
        <v>8.4995157123881331</v>
      </c>
      <c r="AP6" s="383" t="s">
        <v>71</v>
      </c>
      <c r="AQ6" s="388">
        <v>0.70999999999999985</v>
      </c>
      <c r="AR6" s="389">
        <v>0.74999999999999989</v>
      </c>
      <c r="AS6" s="389">
        <v>0.76000000000000012</v>
      </c>
      <c r="AT6" s="389">
        <v>0.80000000000000016</v>
      </c>
      <c r="AU6" s="389">
        <v>0.83999999999999986</v>
      </c>
      <c r="AV6" s="390">
        <v>0.88000000000000012</v>
      </c>
      <c r="AW6" s="389">
        <v>0.8900179657206122</v>
      </c>
      <c r="AX6" s="389">
        <v>0.8986140292412832</v>
      </c>
      <c r="AY6" s="391">
        <v>0.90668794764296323</v>
      </c>
    </row>
    <row r="7" spans="1:51" ht="16.5" customHeight="1" thickBot="1" x14ac:dyDescent="0.25">
      <c r="B7" s="508"/>
      <c r="C7" s="13" t="s">
        <v>5</v>
      </c>
      <c r="D7" s="7">
        <f t="shared" si="2"/>
        <v>0.27566430067184144</v>
      </c>
      <c r="E7" s="8">
        <f t="shared" si="0"/>
        <v>0.27548082891137293</v>
      </c>
      <c r="F7" s="8">
        <f t="shared" si="0"/>
        <v>0.27566431122402107</v>
      </c>
      <c r="G7" s="8">
        <f t="shared" si="0"/>
        <v>0.27566432293309306</v>
      </c>
      <c r="H7" s="8">
        <f t="shared" si="0"/>
        <v>0.2756643458188307</v>
      </c>
      <c r="I7" s="327">
        <f t="shared" si="0"/>
        <v>0.41425314701545485</v>
      </c>
      <c r="J7" s="8">
        <f t="shared" si="0"/>
        <v>1.6561256318137911</v>
      </c>
      <c r="K7" s="8">
        <f t="shared" si="0"/>
        <v>1.6772978390659452</v>
      </c>
      <c r="L7" s="9">
        <f t="shared" si="0"/>
        <v>1.6772978856079723</v>
      </c>
      <c r="M7" s="382"/>
      <c r="N7" s="27" t="s">
        <v>45</v>
      </c>
      <c r="O7" s="12"/>
      <c r="P7" s="28" t="s">
        <v>41</v>
      </c>
      <c r="Q7" s="29">
        <f t="shared" si="3"/>
        <v>2.2499999999999991</v>
      </c>
      <c r="R7" s="30">
        <f t="shared" si="1"/>
        <v>2.42</v>
      </c>
      <c r="S7" s="30">
        <f t="shared" si="1"/>
        <v>2.649999999999999</v>
      </c>
      <c r="T7" s="30">
        <f t="shared" si="1"/>
        <v>2.5699999999999994</v>
      </c>
      <c r="U7" s="30">
        <f t="shared" si="1"/>
        <v>2.5000000000000004</v>
      </c>
      <c r="V7" s="359">
        <f t="shared" si="1"/>
        <v>2.5000000000000004</v>
      </c>
      <c r="W7" s="30">
        <f t="shared" si="1"/>
        <v>2.5355378945373088</v>
      </c>
      <c r="X7" s="30">
        <f t="shared" si="1"/>
        <v>2.5641638242015667</v>
      </c>
      <c r="Y7" s="31">
        <f t="shared" si="1"/>
        <v>2.5900683785616829</v>
      </c>
      <c r="AC7" s="383" t="s">
        <v>72</v>
      </c>
      <c r="AD7" s="252">
        <v>0.27566430067184144</v>
      </c>
      <c r="AE7" s="207">
        <v>0.27548082891137293</v>
      </c>
      <c r="AF7" s="207">
        <v>0.27566431122402107</v>
      </c>
      <c r="AG7" s="207">
        <v>0.27566432293309306</v>
      </c>
      <c r="AH7" s="207">
        <v>0.2756643458188307</v>
      </c>
      <c r="AI7" s="253">
        <v>0.41425314701545485</v>
      </c>
      <c r="AJ7" s="207">
        <v>1.6561256318137911</v>
      </c>
      <c r="AK7" s="207">
        <v>1.6772978390659452</v>
      </c>
      <c r="AL7" s="254">
        <v>1.6772978856079723</v>
      </c>
      <c r="AP7" s="383" t="s">
        <v>72</v>
      </c>
      <c r="AQ7" s="396">
        <v>2.2499999999999991</v>
      </c>
      <c r="AR7" s="397">
        <v>2.42</v>
      </c>
      <c r="AS7" s="397">
        <v>2.649999999999999</v>
      </c>
      <c r="AT7" s="397">
        <v>2.5699999999999994</v>
      </c>
      <c r="AU7" s="397">
        <v>2.5000000000000004</v>
      </c>
      <c r="AV7" s="398">
        <v>2.5000000000000004</v>
      </c>
      <c r="AW7" s="397">
        <v>2.5355378945373088</v>
      </c>
      <c r="AX7" s="397">
        <v>2.5641638242015667</v>
      </c>
      <c r="AY7" s="399">
        <v>2.5900683785616829</v>
      </c>
    </row>
    <row r="8" spans="1:51" ht="15.75" customHeight="1" x14ac:dyDescent="0.2">
      <c r="B8" s="483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486" t="s">
        <v>46</v>
      </c>
      <c r="O8" s="487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484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488"/>
      <c r="O9" s="489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484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488"/>
      <c r="O10" s="489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484"/>
      <c r="C11" s="56" t="s">
        <v>130</v>
      </c>
      <c r="D11" s="57">
        <f t="shared" si="2"/>
        <v>2273.9370431355651</v>
      </c>
      <c r="E11" s="58">
        <f t="shared" si="0"/>
        <v>2092.9429288717461</v>
      </c>
      <c r="F11" s="58">
        <f t="shared" si="0"/>
        <v>2162.8532470604941</v>
      </c>
      <c r="G11" s="58">
        <f t="shared" si="0"/>
        <v>2211.4912311992221</v>
      </c>
      <c r="H11" s="58">
        <f t="shared" si="0"/>
        <v>2199.3914341269074</v>
      </c>
      <c r="I11" s="332">
        <f t="shared" si="0"/>
        <v>1902.669797256367</v>
      </c>
      <c r="J11" s="58">
        <f t="shared" si="0"/>
        <v>1368.9655405813755</v>
      </c>
      <c r="K11" s="58">
        <f t="shared" si="0"/>
        <v>1118.2463353134585</v>
      </c>
      <c r="L11" s="59">
        <f t="shared" si="0"/>
        <v>1072.5875294923489</v>
      </c>
      <c r="M11" s="382"/>
      <c r="N11" s="488"/>
      <c r="O11" s="489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2273.9370431355651</v>
      </c>
      <c r="AE11" s="268">
        <v>2092.9429288717461</v>
      </c>
      <c r="AF11" s="268">
        <v>2162.8532470604941</v>
      </c>
      <c r="AG11" s="268">
        <v>2211.4912311992221</v>
      </c>
      <c r="AH11" s="268">
        <v>2199.3914341269074</v>
      </c>
      <c r="AI11" s="269">
        <v>1902.669797256367</v>
      </c>
      <c r="AJ11" s="268">
        <v>1368.9655405813755</v>
      </c>
      <c r="AK11" s="268">
        <v>1118.2463353134585</v>
      </c>
      <c r="AL11" s="270">
        <v>1072.5875294923489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485"/>
      <c r="C12" s="60" t="s">
        <v>10</v>
      </c>
      <c r="D12" s="61">
        <f>D11/'Baseline-USA'!D11-1</f>
        <v>1.6322032614368709E-10</v>
      </c>
      <c r="E12" s="62">
        <f>E11/'Baseline-USA'!E11-1</f>
        <v>-3.449728479439429E-2</v>
      </c>
      <c r="F12" s="62">
        <f>F11/'Baseline-USA'!F11-1</f>
        <v>-3.526783031172176E-2</v>
      </c>
      <c r="G12" s="62">
        <f>G11/'Baseline-USA'!G11-1</f>
        <v>-3.1609406599293899E-2</v>
      </c>
      <c r="H12" s="62">
        <f>H11/'Baseline-USA'!H11-1</f>
        <v>-5.9530674036598397E-2</v>
      </c>
      <c r="I12" s="333">
        <f>I11/'Baseline-USA'!I11-1</f>
        <v>-0.25538768952112689</v>
      </c>
      <c r="J12" s="62">
        <f>J11/'Baseline-USA'!J11-1</f>
        <v>-0.50111273314313176</v>
      </c>
      <c r="K12" s="62">
        <f>K11/'Baseline-USA'!K11-1</f>
        <v>-0.61748630906679258</v>
      </c>
      <c r="L12" s="63">
        <f>L11/'Baseline-USA'!L11-1</f>
        <v>-0.65666092355432593</v>
      </c>
      <c r="M12" s="382"/>
      <c r="N12" s="488"/>
      <c r="O12" s="489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0.49%</v>
      </c>
      <c r="C13" s="69" t="s">
        <v>11</v>
      </c>
      <c r="D13" s="70">
        <f t="shared" ref="D13:L38" si="4">IF(AD13&lt;&gt;"eps",AD13,0)</f>
        <v>2048.6109992290762</v>
      </c>
      <c r="E13" s="71">
        <f t="shared" si="4"/>
        <v>1977.6680848469694</v>
      </c>
      <c r="F13" s="71">
        <f t="shared" si="4"/>
        <v>1992.521770410664</v>
      </c>
      <c r="G13" s="71">
        <f t="shared" si="4"/>
        <v>1997.5765054585786</v>
      </c>
      <c r="H13" s="71">
        <f t="shared" si="4"/>
        <v>1993.6134567713998</v>
      </c>
      <c r="I13" s="334">
        <f t="shared" si="4"/>
        <v>1538.3731519402857</v>
      </c>
      <c r="J13" s="71">
        <f t="shared" si="4"/>
        <v>677.85828070995274</v>
      </c>
      <c r="K13" s="71">
        <f t="shared" si="4"/>
        <v>157.3646233246985</v>
      </c>
      <c r="L13" s="72">
        <f t="shared" si="4"/>
        <v>3.9328310728489573E-6</v>
      </c>
      <c r="M13" s="382"/>
      <c r="N13" s="490"/>
      <c r="O13" s="491"/>
      <c r="P13" s="73" t="s">
        <v>130</v>
      </c>
      <c r="Q13" s="74" t="str">
        <f t="shared" si="3"/>
        <v/>
      </c>
      <c r="R13" s="75">
        <f t="shared" si="1"/>
        <v>20</v>
      </c>
      <c r="S13" s="75">
        <f t="shared" si="1"/>
        <v>25.525631250000007</v>
      </c>
      <c r="T13" s="75">
        <f t="shared" si="1"/>
        <v>32.577892535548841</v>
      </c>
      <c r="U13" s="75">
        <f t="shared" si="1"/>
        <v>41.578563588227375</v>
      </c>
      <c r="V13" s="364">
        <f t="shared" si="1"/>
        <v>53.065954102888455</v>
      </c>
      <c r="W13" s="75">
        <f t="shared" si="1"/>
        <v>67.72709881798778</v>
      </c>
      <c r="X13" s="75">
        <f t="shared" si="1"/>
        <v>86.438847503013363</v>
      </c>
      <c r="Y13" s="76">
        <f t="shared" si="1"/>
        <v>110.32030735184513</v>
      </c>
      <c r="AC13" s="383" t="s">
        <v>78</v>
      </c>
      <c r="AD13" s="275">
        <v>2048.6109992290762</v>
      </c>
      <c r="AE13" s="10">
        <v>1977.6680848469694</v>
      </c>
      <c r="AF13" s="10">
        <v>1992.521770410664</v>
      </c>
      <c r="AG13" s="10">
        <v>1997.5765054585786</v>
      </c>
      <c r="AH13" s="10">
        <v>1993.6134567713998</v>
      </c>
      <c r="AI13" s="276">
        <v>1538.3731519402857</v>
      </c>
      <c r="AJ13" s="10">
        <v>677.85828070995274</v>
      </c>
      <c r="AK13" s="10">
        <v>157.3646233246985</v>
      </c>
      <c r="AL13" s="277">
        <v>3.9328310728489573E-6</v>
      </c>
      <c r="AP13" s="383" t="s">
        <v>78</v>
      </c>
      <c r="AQ13" s="417" t="s">
        <v>132</v>
      </c>
      <c r="AR13" s="418">
        <v>20</v>
      </c>
      <c r="AS13" s="418">
        <v>25.525631250000007</v>
      </c>
      <c r="AT13" s="418">
        <v>32.577892535548841</v>
      </c>
      <c r="AU13" s="418">
        <v>41.578563588227375</v>
      </c>
      <c r="AV13" s="419">
        <v>53.065954102888455</v>
      </c>
      <c r="AW13" s="418">
        <v>67.72709881798778</v>
      </c>
      <c r="AX13" s="418">
        <v>86.438847503013363</v>
      </c>
      <c r="AY13" s="420">
        <v>110.32030735184513</v>
      </c>
    </row>
    <row r="14" spans="1:51" ht="15.75" customHeight="1" x14ac:dyDescent="0.2">
      <c r="B14" s="493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2.356852576311895E-8</v>
      </c>
      <c r="G14" s="71">
        <f t="shared" si="4"/>
        <v>1.8388589970872569E-7</v>
      </c>
      <c r="H14" s="71">
        <f t="shared" si="4"/>
        <v>6.2129674327305285E-7</v>
      </c>
      <c r="I14" s="334">
        <f t="shared" si="4"/>
        <v>1.2208608578660372E-6</v>
      </c>
      <c r="J14" s="71">
        <f t="shared" si="4"/>
        <v>1.4765188341768684E-6</v>
      </c>
      <c r="K14" s="71">
        <f t="shared" si="4"/>
        <v>1.4604521221631379E-6</v>
      </c>
      <c r="L14" s="72">
        <f t="shared" si="4"/>
        <v>1.8874149805931253E-6</v>
      </c>
      <c r="M14" s="382"/>
      <c r="N14" s="77" t="s">
        <v>52</v>
      </c>
      <c r="O14" s="78"/>
      <c r="P14" s="79" t="s">
        <v>53</v>
      </c>
      <c r="Q14" s="80">
        <f t="shared" si="3"/>
        <v>53.33877337748126</v>
      </c>
      <c r="R14" s="81">
        <f t="shared" si="1"/>
        <v>63.538823896605109</v>
      </c>
      <c r="S14" s="81">
        <f t="shared" si="1"/>
        <v>71.459461660873544</v>
      </c>
      <c r="T14" s="81">
        <f t="shared" si="1"/>
        <v>79.667704487209292</v>
      </c>
      <c r="U14" s="81">
        <f t="shared" si="1"/>
        <v>90.670433607116919</v>
      </c>
      <c r="V14" s="365">
        <f t="shared" si="1"/>
        <v>89.617615404565313</v>
      </c>
      <c r="W14" s="81">
        <f t="shared" si="1"/>
        <v>97.65540823884993</v>
      </c>
      <c r="X14" s="81">
        <f t="shared" si="1"/>
        <v>106.67441842980381</v>
      </c>
      <c r="Y14" s="82">
        <f t="shared" si="1"/>
        <v>117.79336489404365</v>
      </c>
      <c r="AC14" s="383" t="s">
        <v>79</v>
      </c>
      <c r="AD14" s="275" t="s">
        <v>132</v>
      </c>
      <c r="AE14" s="10" t="s">
        <v>132</v>
      </c>
      <c r="AF14" s="10">
        <v>2.356852576311895E-8</v>
      </c>
      <c r="AG14" s="10">
        <v>1.8388589970872569E-7</v>
      </c>
      <c r="AH14" s="10">
        <v>6.2129674327305285E-7</v>
      </c>
      <c r="AI14" s="276">
        <v>1.2208608578660372E-6</v>
      </c>
      <c r="AJ14" s="10">
        <v>1.4765188341768684E-6</v>
      </c>
      <c r="AK14" s="10">
        <v>1.4604521221631379E-6</v>
      </c>
      <c r="AL14" s="277">
        <v>1.8874149805931253E-6</v>
      </c>
      <c r="AP14" s="383" t="s">
        <v>79</v>
      </c>
      <c r="AQ14" s="421">
        <v>53.33877337748126</v>
      </c>
      <c r="AR14" s="422">
        <v>63.538823896605109</v>
      </c>
      <c r="AS14" s="422">
        <v>71.459461660873544</v>
      </c>
      <c r="AT14" s="422">
        <v>79.667704487209292</v>
      </c>
      <c r="AU14" s="422">
        <v>90.670433607116919</v>
      </c>
      <c r="AV14" s="423">
        <v>89.617615404565313</v>
      </c>
      <c r="AW14" s="422">
        <v>97.65540823884993</v>
      </c>
      <c r="AX14" s="422">
        <v>106.67441842980381</v>
      </c>
      <c r="AY14" s="424">
        <v>117.79336489404365</v>
      </c>
    </row>
    <row r="15" spans="1:51" ht="15.75" customHeight="1" x14ac:dyDescent="0.2">
      <c r="B15" s="493"/>
      <c r="C15" s="473" t="s">
        <v>13</v>
      </c>
      <c r="D15" s="475">
        <f t="shared" ref="D15:K15" si="5">IF(AD15&lt;&gt;"eps",AD15,0)</f>
        <v>0</v>
      </c>
      <c r="E15" s="476">
        <f t="shared" si="5"/>
        <v>0</v>
      </c>
      <c r="F15" s="476">
        <f t="shared" si="5"/>
        <v>0</v>
      </c>
      <c r="G15" s="476">
        <f t="shared" si="5"/>
        <v>0</v>
      </c>
      <c r="H15" s="476">
        <f t="shared" si="5"/>
        <v>0</v>
      </c>
      <c r="I15" s="477">
        <f t="shared" si="5"/>
        <v>0</v>
      </c>
      <c r="J15" s="476">
        <f t="shared" si="5"/>
        <v>0</v>
      </c>
      <c r="K15" s="476">
        <f t="shared" si="5"/>
        <v>0</v>
      </c>
      <c r="L15" s="478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91.83877337748126</v>
      </c>
      <c r="R15" s="91">
        <f t="shared" si="1"/>
        <v>102.33882389660511</v>
      </c>
      <c r="S15" s="91">
        <f t="shared" si="1"/>
        <v>107.55946166087355</v>
      </c>
      <c r="T15" s="91">
        <f t="shared" si="1"/>
        <v>113.46770448720929</v>
      </c>
      <c r="U15" s="91">
        <f t="shared" si="1"/>
        <v>123.07043360711691</v>
      </c>
      <c r="V15" s="366">
        <f t="shared" si="1"/>
        <v>121.5176154045653</v>
      </c>
      <c r="W15" s="91">
        <f t="shared" si="1"/>
        <v>129.55540823884994</v>
      </c>
      <c r="X15" s="91">
        <f t="shared" si="1"/>
        <v>138.57441842980381</v>
      </c>
      <c r="Y15" s="92">
        <f t="shared" si="1"/>
        <v>149.69336489404364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91.83877337748126</v>
      </c>
      <c r="AR15" s="426">
        <v>102.33882389660511</v>
      </c>
      <c r="AS15" s="426">
        <v>107.55946166087355</v>
      </c>
      <c r="AT15" s="426">
        <v>113.46770448720929</v>
      </c>
      <c r="AU15" s="426">
        <v>123.07043360711691</v>
      </c>
      <c r="AV15" s="427">
        <v>121.5176154045653</v>
      </c>
      <c r="AW15" s="426">
        <v>129.55540823884994</v>
      </c>
      <c r="AX15" s="426">
        <v>138.57441842980381</v>
      </c>
      <c r="AY15" s="428">
        <v>149.69336489404364</v>
      </c>
    </row>
    <row r="16" spans="1:51" ht="16.5" customHeight="1" thickBot="1" x14ac:dyDescent="0.25">
      <c r="B16" s="493"/>
      <c r="C16" s="93" t="s">
        <v>14</v>
      </c>
      <c r="D16" s="70">
        <f t="shared" ref="D16:H17" si="6">IF(AD16&lt;&gt;"eps",AD16,0)</f>
        <v>809.82031564935085</v>
      </c>
      <c r="E16" s="71">
        <f t="shared" si="6"/>
        <v>552.26891676482478</v>
      </c>
      <c r="F16" s="71">
        <f t="shared" si="6"/>
        <v>686.31933027003265</v>
      </c>
      <c r="G16" s="71">
        <f t="shared" si="6"/>
        <v>792.47158316944808</v>
      </c>
      <c r="H16" s="71">
        <f t="shared" si="6"/>
        <v>797.31430146139382</v>
      </c>
      <c r="I16" s="334">
        <f t="shared" si="4"/>
        <v>1442.4764357044496</v>
      </c>
      <c r="J16" s="71">
        <f t="shared" si="4"/>
        <v>2334.2760156650866</v>
      </c>
      <c r="K16" s="71">
        <f t="shared" si="4"/>
        <v>3024.8455617281652</v>
      </c>
      <c r="L16" s="72">
        <f t="shared" si="4"/>
        <v>3297.7272723469873</v>
      </c>
      <c r="M16" s="382"/>
      <c r="N16" s="94" t="s">
        <v>56</v>
      </c>
      <c r="O16" s="78"/>
      <c r="P16" s="95"/>
      <c r="Q16" s="96">
        <f>Q15/'Baseline-USA'!Q15-1</f>
        <v>8.2211792928887917E-11</v>
      </c>
      <c r="R16" s="97">
        <f>R15/'Baseline-USA'!R15-1</f>
        <v>8.743445559348717E-2</v>
      </c>
      <c r="S16" s="97">
        <f>S15/'Baseline-USA'!S15-1</f>
        <v>0.10128510484807385</v>
      </c>
      <c r="T16" s="97">
        <f>T15/'Baseline-USA'!T15-1</f>
        <v>7.8136469398147668E-2</v>
      </c>
      <c r="U16" s="97">
        <f>U15/'Baseline-USA'!U15-1</f>
        <v>0.11353886661716617</v>
      </c>
      <c r="V16" s="367">
        <f>V15/'Baseline-USA'!V15-1</f>
        <v>0.18389279196587216</v>
      </c>
      <c r="W16" s="97">
        <f>W15/'Baseline-USA'!W15-1</f>
        <v>0.2471244049257153</v>
      </c>
      <c r="X16" s="97">
        <f>X15/'Baseline-USA'!X15-1</f>
        <v>0.3203826569022703</v>
      </c>
      <c r="Y16" s="98">
        <f>Y15/'Baseline-USA'!Y15-1</f>
        <v>0.41677353658950977</v>
      </c>
      <c r="AC16" s="383" t="s">
        <v>80</v>
      </c>
      <c r="AD16" s="275">
        <v>809.82031564935085</v>
      </c>
      <c r="AE16" s="10">
        <v>552.26891676482478</v>
      </c>
      <c r="AF16" s="10">
        <v>686.31933027003265</v>
      </c>
      <c r="AG16" s="10">
        <v>792.47158316944808</v>
      </c>
      <c r="AH16" s="10">
        <v>797.31430146139382</v>
      </c>
      <c r="AI16" s="276">
        <v>1442.4764357044496</v>
      </c>
      <c r="AJ16" s="10">
        <v>2334.2760156650866</v>
      </c>
      <c r="AK16" s="10">
        <v>3024.8455617281652</v>
      </c>
      <c r="AL16" s="277">
        <v>3297.7272723469873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493"/>
      <c r="C17" s="474" t="s">
        <v>15</v>
      </c>
      <c r="D17" s="475">
        <f t="shared" si="6"/>
        <v>0</v>
      </c>
      <c r="E17" s="476">
        <f t="shared" si="6"/>
        <v>0</v>
      </c>
      <c r="F17" s="476">
        <f t="shared" si="6"/>
        <v>0</v>
      </c>
      <c r="G17" s="476">
        <f t="shared" si="6"/>
        <v>0</v>
      </c>
      <c r="H17" s="476">
        <f t="shared" si="6"/>
        <v>0</v>
      </c>
      <c r="I17" s="477">
        <f t="shared" si="4"/>
        <v>0</v>
      </c>
      <c r="J17" s="476">
        <f t="shared" si="4"/>
        <v>0</v>
      </c>
      <c r="K17" s="476">
        <f t="shared" si="4"/>
        <v>0</v>
      </c>
      <c r="L17" s="478">
        <f t="shared" si="4"/>
        <v>0</v>
      </c>
      <c r="M17" s="382"/>
      <c r="N17" s="495" t="s">
        <v>57</v>
      </c>
      <c r="O17" s="498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493"/>
      <c r="C18" s="93" t="s">
        <v>16</v>
      </c>
      <c r="D18" s="70">
        <f t="shared" si="4"/>
        <v>12.04271136737229</v>
      </c>
      <c r="E18" s="71">
        <f t="shared" si="4"/>
        <v>7.3440208638711164</v>
      </c>
      <c r="F18" s="71">
        <f t="shared" si="4"/>
        <v>10.898802086068713</v>
      </c>
      <c r="G18" s="71">
        <f t="shared" si="4"/>
        <v>13.713637459560264</v>
      </c>
      <c r="H18" s="71">
        <f t="shared" si="4"/>
        <v>7.5762609417022926</v>
      </c>
      <c r="I18" s="334">
        <f t="shared" si="4"/>
        <v>6.3055173664717623</v>
      </c>
      <c r="J18" s="71">
        <f t="shared" si="4"/>
        <v>6.3055173596203016</v>
      </c>
      <c r="K18" s="71">
        <f t="shared" si="4"/>
        <v>6.3055173522550758</v>
      </c>
      <c r="L18" s="72">
        <f t="shared" si="4"/>
        <v>6.3055173671424596</v>
      </c>
      <c r="M18" s="382"/>
      <c r="N18" s="496"/>
      <c r="O18" s="499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12.04271136737229</v>
      </c>
      <c r="AE18" s="10">
        <v>7.3440208638711164</v>
      </c>
      <c r="AF18" s="10">
        <v>10.898802086068713</v>
      </c>
      <c r="AG18" s="10">
        <v>13.713637459560264</v>
      </c>
      <c r="AH18" s="10">
        <v>7.5762609417022926</v>
      </c>
      <c r="AI18" s="276">
        <v>6.3055173664717623</v>
      </c>
      <c r="AJ18" s="10">
        <v>6.3055173596203016</v>
      </c>
      <c r="AK18" s="10">
        <v>6.3055173522550758</v>
      </c>
      <c r="AL18" s="277">
        <v>6.3055173671424596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493"/>
      <c r="C19" s="93" t="s">
        <v>3</v>
      </c>
      <c r="D19" s="70">
        <f t="shared" si="4"/>
        <v>7.5135549591321933</v>
      </c>
      <c r="E19" s="71">
        <f t="shared" si="4"/>
        <v>2.8381706968889886</v>
      </c>
      <c r="F19" s="71">
        <f t="shared" si="4"/>
        <v>5.269020492225982</v>
      </c>
      <c r="G19" s="71">
        <f t="shared" si="4"/>
        <v>6.9358597636425641</v>
      </c>
      <c r="H19" s="71">
        <f t="shared" si="4"/>
        <v>6.8492928370871997</v>
      </c>
      <c r="I19" s="334">
        <f t="shared" si="4"/>
        <v>0.75098953705459603</v>
      </c>
      <c r="J19" s="71">
        <f t="shared" si="4"/>
        <v>1.7959748190823428</v>
      </c>
      <c r="K19" s="71">
        <f t="shared" si="4"/>
        <v>2.6504445759331725</v>
      </c>
      <c r="L19" s="72">
        <f t="shared" si="4"/>
        <v>4.106316999692547</v>
      </c>
      <c r="M19" s="382"/>
      <c r="N19" s="496"/>
      <c r="O19" s="499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7.5135549591321933</v>
      </c>
      <c r="AE19" s="10">
        <v>2.8381706968889886</v>
      </c>
      <c r="AF19" s="10">
        <v>5.269020492225982</v>
      </c>
      <c r="AG19" s="10">
        <v>6.9358597636425641</v>
      </c>
      <c r="AH19" s="10">
        <v>6.8492928370871997</v>
      </c>
      <c r="AI19" s="276">
        <v>0.75098953705459603</v>
      </c>
      <c r="AJ19" s="10">
        <v>1.7959748190823428</v>
      </c>
      <c r="AK19" s="10">
        <v>2.6504445759331725</v>
      </c>
      <c r="AL19" s="277">
        <v>4.106316999692547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493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811.80560517259994</v>
      </c>
      <c r="G20" s="480">
        <f t="shared" si="4"/>
        <v>811.80560517259994</v>
      </c>
      <c r="H20" s="480">
        <f t="shared" si="4"/>
        <v>811.80560517259994</v>
      </c>
      <c r="I20" s="481">
        <f t="shared" si="4"/>
        <v>811.80560517259994</v>
      </c>
      <c r="J20" s="480">
        <f t="shared" si="4"/>
        <v>811.80560517259994</v>
      </c>
      <c r="K20" s="480">
        <f t="shared" si="4"/>
        <v>811.80560517259994</v>
      </c>
      <c r="L20" s="482">
        <f t="shared" si="4"/>
        <v>811.80560517259994</v>
      </c>
      <c r="M20" s="382"/>
      <c r="N20" s="496"/>
      <c r="O20" s="499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811.80560517259994</v>
      </c>
      <c r="AJ20" s="10">
        <v>811.80560517259994</v>
      </c>
      <c r="AK20" s="10">
        <v>811.80560517259994</v>
      </c>
      <c r="AL20" s="277">
        <v>811.80560517259994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493"/>
      <c r="C21" s="467" t="s">
        <v>5</v>
      </c>
      <c r="D21" s="468">
        <f t="shared" si="4"/>
        <v>18.233408375984745</v>
      </c>
      <c r="E21" s="469">
        <f t="shared" si="4"/>
        <v>18.22158431638184</v>
      </c>
      <c r="F21" s="469">
        <f t="shared" si="4"/>
        <v>18.233408270257453</v>
      </c>
      <c r="G21" s="469">
        <f t="shared" si="4"/>
        <v>18.233408737482449</v>
      </c>
      <c r="H21" s="469">
        <f t="shared" si="4"/>
        <v>18.233410459516477</v>
      </c>
      <c r="I21" s="470">
        <f t="shared" si="4"/>
        <v>30.728249679806943</v>
      </c>
      <c r="J21" s="469">
        <f t="shared" si="4"/>
        <v>142.69254199287161</v>
      </c>
      <c r="K21" s="469">
        <f t="shared" si="4"/>
        <v>144.60137821205274</v>
      </c>
      <c r="L21" s="471">
        <f t="shared" si="4"/>
        <v>144.60138209807968</v>
      </c>
      <c r="M21" s="382"/>
      <c r="N21" s="496"/>
      <c r="O21" s="500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18.233408375984745</v>
      </c>
      <c r="AE21" s="283">
        <v>18.22158431638184</v>
      </c>
      <c r="AF21" s="283">
        <v>18.233408270257453</v>
      </c>
      <c r="AG21" s="283">
        <v>18.233408737482449</v>
      </c>
      <c r="AH21" s="283">
        <v>18.233410459516477</v>
      </c>
      <c r="AI21" s="284">
        <v>30.728249679806943</v>
      </c>
      <c r="AJ21" s="283">
        <v>142.69254199287161</v>
      </c>
      <c r="AK21" s="283">
        <v>144.60137821205274</v>
      </c>
      <c r="AL21" s="285">
        <v>144.60138209807968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493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268.29554357051279</v>
      </c>
      <c r="L22" s="72">
        <f t="shared" si="4"/>
        <v>268.29554357051279</v>
      </c>
      <c r="M22" s="382"/>
      <c r="N22" s="496"/>
      <c r="O22" s="499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493"/>
      <c r="C23" s="93" t="s">
        <v>18</v>
      </c>
      <c r="D23" s="70">
        <f t="shared" si="4"/>
        <v>18.381831786719985</v>
      </c>
      <c r="E23" s="71">
        <f t="shared" si="4"/>
        <v>23.136368643042115</v>
      </c>
      <c r="F23" s="71">
        <f t="shared" si="4"/>
        <v>23.136398750181662</v>
      </c>
      <c r="G23" s="71">
        <f t="shared" si="4"/>
        <v>23.136400708159609</v>
      </c>
      <c r="H23" s="71">
        <f t="shared" si="4"/>
        <v>23.136405288889083</v>
      </c>
      <c r="I23" s="334">
        <f t="shared" si="4"/>
        <v>23.136413931475385</v>
      </c>
      <c r="J23" s="71">
        <f t="shared" si="4"/>
        <v>25.109312923951702</v>
      </c>
      <c r="K23" s="71">
        <f t="shared" si="4"/>
        <v>36.302846573214559</v>
      </c>
      <c r="L23" s="72">
        <f t="shared" si="4"/>
        <v>38.510685660529766</v>
      </c>
      <c r="M23" s="382"/>
      <c r="N23" s="496"/>
      <c r="O23" s="501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23.136368643042115</v>
      </c>
      <c r="AF23" s="10">
        <v>23.136398750181662</v>
      </c>
      <c r="AG23" s="10">
        <v>23.136400708159609</v>
      </c>
      <c r="AH23" s="10">
        <v>23.136405288889083</v>
      </c>
      <c r="AI23" s="276">
        <v>23.136413931475385</v>
      </c>
      <c r="AJ23" s="10">
        <v>25.109312923951702</v>
      </c>
      <c r="AK23" s="10">
        <v>36.302846573214559</v>
      </c>
      <c r="AL23" s="277">
        <v>38.510685660529766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493"/>
      <c r="C24" s="93" t="s">
        <v>91</v>
      </c>
      <c r="D24" s="70">
        <f t="shared" si="4"/>
        <v>25.564987845007877</v>
      </c>
      <c r="E24" s="71">
        <f t="shared" si="4"/>
        <v>25.564988012678629</v>
      </c>
      <c r="F24" s="71">
        <f t="shared" si="4"/>
        <v>25.564988914632277</v>
      </c>
      <c r="G24" s="71">
        <f t="shared" si="4"/>
        <v>25.564994216764976</v>
      </c>
      <c r="H24" s="71">
        <f t="shared" si="4"/>
        <v>27.094488526212029</v>
      </c>
      <c r="I24" s="334">
        <f t="shared" si="4"/>
        <v>27.616160914072609</v>
      </c>
      <c r="J24" s="71">
        <f t="shared" si="4"/>
        <v>31.23190701092323</v>
      </c>
      <c r="K24" s="71">
        <f t="shared" si="4"/>
        <v>35.380579828398709</v>
      </c>
      <c r="L24" s="72">
        <f t="shared" si="4"/>
        <v>40.815945850554144</v>
      </c>
      <c r="M24" s="382"/>
      <c r="N24" s="496"/>
      <c r="O24" s="500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25.564988012678629</v>
      </c>
      <c r="AF24" s="10">
        <v>25.564988914632277</v>
      </c>
      <c r="AG24" s="10">
        <v>25.564994216764976</v>
      </c>
      <c r="AH24" s="10">
        <v>27.094488526212029</v>
      </c>
      <c r="AI24" s="276">
        <v>27.616160914072609</v>
      </c>
      <c r="AJ24" s="10">
        <v>31.23190701092323</v>
      </c>
      <c r="AK24" s="10">
        <v>35.380579828398709</v>
      </c>
      <c r="AL24" s="277">
        <v>40.815945850554144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493"/>
      <c r="C25" s="93" t="s">
        <v>19</v>
      </c>
      <c r="D25" s="70">
        <f t="shared" si="4"/>
        <v>1.9515775051554718</v>
      </c>
      <c r="E25" s="71">
        <f t="shared" si="4"/>
        <v>1.951577507615299</v>
      </c>
      <c r="F25" s="71">
        <f t="shared" si="4"/>
        <v>1.9515775013848808</v>
      </c>
      <c r="G25" s="71">
        <f t="shared" si="4"/>
        <v>1.9515774906716741</v>
      </c>
      <c r="H25" s="71">
        <f t="shared" si="4"/>
        <v>1.951577483277003</v>
      </c>
      <c r="I25" s="334">
        <f t="shared" si="4"/>
        <v>1.9515774636177625</v>
      </c>
      <c r="J25" s="71">
        <f t="shared" si="4"/>
        <v>1.9515774474709306</v>
      </c>
      <c r="K25" s="71">
        <f t="shared" si="4"/>
        <v>1.9515774296425614</v>
      </c>
      <c r="L25" s="72">
        <f t="shared" si="4"/>
        <v>1.9515775139541789</v>
      </c>
      <c r="M25" s="382"/>
      <c r="N25" s="496"/>
      <c r="O25" s="499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1.9515775051554718</v>
      </c>
      <c r="AE25" s="10">
        <v>1.951577507615299</v>
      </c>
      <c r="AF25" s="10">
        <v>1.9515775013848808</v>
      </c>
      <c r="AG25" s="10">
        <v>1.9515774906716741</v>
      </c>
      <c r="AH25" s="10">
        <v>1.951577483277003</v>
      </c>
      <c r="AI25" s="276">
        <v>1.9515774636177625</v>
      </c>
      <c r="AJ25" s="10">
        <v>1.9515774474709306</v>
      </c>
      <c r="AK25" s="10">
        <v>1.9515774296425614</v>
      </c>
      <c r="AL25" s="277">
        <v>1.9515775139541789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493"/>
      <c r="C26" s="462" t="s">
        <v>20</v>
      </c>
      <c r="D26" s="463">
        <f t="shared" si="4"/>
        <v>85.981458789814127</v>
      </c>
      <c r="E26" s="464">
        <f t="shared" si="4"/>
        <v>90.932273605841075</v>
      </c>
      <c r="F26" s="464">
        <f t="shared" si="4"/>
        <v>95.836670871637494</v>
      </c>
      <c r="G26" s="464">
        <f t="shared" si="4"/>
        <v>107.67113592387152</v>
      </c>
      <c r="H26" s="464">
        <f t="shared" si="4"/>
        <v>232.7503540286661</v>
      </c>
      <c r="I26" s="465">
        <f t="shared" si="4"/>
        <v>276.27079949726061</v>
      </c>
      <c r="J26" s="464">
        <f t="shared" si="4"/>
        <v>313.21469221604116</v>
      </c>
      <c r="K26" s="464">
        <f t="shared" si="4"/>
        <v>316.93523107376075</v>
      </c>
      <c r="L26" s="466">
        <f t="shared" si="4"/>
        <v>320.60933815061406</v>
      </c>
      <c r="M26" s="382"/>
      <c r="N26" s="496"/>
      <c r="O26" s="499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85.981458789814127</v>
      </c>
      <c r="AE26" s="264">
        <v>90.932273605841075</v>
      </c>
      <c r="AF26" s="264">
        <v>95.836670871637494</v>
      </c>
      <c r="AG26" s="264">
        <v>107.67113592387152</v>
      </c>
      <c r="AH26" s="264">
        <v>232.7503540286661</v>
      </c>
      <c r="AI26" s="265">
        <v>276.27079949726061</v>
      </c>
      <c r="AJ26" s="264">
        <v>313.21469221604116</v>
      </c>
      <c r="AK26" s="264">
        <v>316.93523107376075</v>
      </c>
      <c r="AL26" s="266">
        <v>320.60933815061406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494"/>
      <c r="C27" s="93" t="s">
        <v>21</v>
      </c>
      <c r="D27" s="124">
        <f t="shared" si="4"/>
        <v>4117.4284021384747</v>
      </c>
      <c r="E27" s="125">
        <f t="shared" si="4"/>
        <v>3789.2535418889747</v>
      </c>
      <c r="F27" s="125">
        <f t="shared" si="4"/>
        <v>3949.0595242215181</v>
      </c>
      <c r="G27" s="125">
        <f t="shared" si="4"/>
        <v>4076.5826597545943</v>
      </c>
      <c r="H27" s="125">
        <f t="shared" si="4"/>
        <v>4197.8471052841805</v>
      </c>
      <c r="I27" s="338">
        <f t="shared" si="4"/>
        <v>4436.9368550962272</v>
      </c>
      <c r="J27" s="125">
        <f t="shared" si="4"/>
        <v>4623.7633810799371</v>
      </c>
      <c r="K27" s="125">
        <f t="shared" si="4"/>
        <v>4815.6653237477658</v>
      </c>
      <c r="L27" s="126">
        <f t="shared" si="4"/>
        <v>5002.3224894515188</v>
      </c>
      <c r="M27" s="382"/>
      <c r="N27" s="497"/>
      <c r="O27" s="502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4117.4284021384747</v>
      </c>
      <c r="AE27" s="287">
        <v>3789.2535418889747</v>
      </c>
      <c r="AF27" s="287">
        <v>3949.0595242215181</v>
      </c>
      <c r="AG27" s="287">
        <v>4076.5826597545943</v>
      </c>
      <c r="AH27" s="287">
        <v>4197.8471052841805</v>
      </c>
      <c r="AI27" s="288">
        <v>4436.9368550962272</v>
      </c>
      <c r="AJ27" s="287">
        <v>4623.7633810799371</v>
      </c>
      <c r="AK27" s="287">
        <v>4815.6653237477658</v>
      </c>
      <c r="AL27" s="289">
        <v>5002.3224894515188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95" t="s">
        <v>22</v>
      </c>
      <c r="C28" s="131" t="s">
        <v>1</v>
      </c>
      <c r="D28" s="132">
        <f t="shared" si="4"/>
        <v>315.86564247646811</v>
      </c>
      <c r="E28" s="133">
        <f t="shared" si="4"/>
        <v>308.05469680488522</v>
      </c>
      <c r="F28" s="133">
        <f t="shared" si="4"/>
        <v>308.0546968060529</v>
      </c>
      <c r="G28" s="133">
        <f t="shared" si="4"/>
        <v>308.05469692403182</v>
      </c>
      <c r="H28" s="133">
        <f t="shared" si="4"/>
        <v>308.05469700015004</v>
      </c>
      <c r="I28" s="339">
        <f t="shared" si="4"/>
        <v>256.94819646259083</v>
      </c>
      <c r="J28" s="133">
        <f t="shared" si="4"/>
        <v>119.78569247433609</v>
      </c>
      <c r="K28" s="133">
        <f t="shared" si="4"/>
        <v>30.841723254544192</v>
      </c>
      <c r="L28" s="134">
        <f t="shared" si="4"/>
        <v>3.2460462019949487E-6</v>
      </c>
      <c r="M28" s="382"/>
      <c r="N28" s="513" t="s">
        <v>63</v>
      </c>
      <c r="O28" s="514"/>
      <c r="P28" s="515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308.05469680488522</v>
      </c>
      <c r="AF28" s="291">
        <v>308.0546968060529</v>
      </c>
      <c r="AG28" s="291">
        <v>308.05469692403182</v>
      </c>
      <c r="AH28" s="291">
        <v>308.05469700015004</v>
      </c>
      <c r="AI28" s="292">
        <v>256.94819646259083</v>
      </c>
      <c r="AJ28" s="291">
        <v>119.78569247433609</v>
      </c>
      <c r="AK28" s="291">
        <v>30.841723254544192</v>
      </c>
      <c r="AL28" s="293">
        <v>3.2460462019949487E-6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96"/>
      <c r="C29" s="138" t="s">
        <v>14</v>
      </c>
      <c r="D29" s="139">
        <f t="shared" si="4"/>
        <v>196.53511710859374</v>
      </c>
      <c r="E29" s="140">
        <f t="shared" si="4"/>
        <v>196.53511761582419</v>
      </c>
      <c r="F29" s="140">
        <f t="shared" si="4"/>
        <v>196.53511844166667</v>
      </c>
      <c r="G29" s="140">
        <f t="shared" si="4"/>
        <v>199.09964891548228</v>
      </c>
      <c r="H29" s="140">
        <f t="shared" si="4"/>
        <v>210.83844038651037</v>
      </c>
      <c r="I29" s="340">
        <f t="shared" si="4"/>
        <v>375.96504745539306</v>
      </c>
      <c r="J29" s="140">
        <f t="shared" si="4"/>
        <v>502.71906435388763</v>
      </c>
      <c r="K29" s="140">
        <f t="shared" si="4"/>
        <v>605.92789611356397</v>
      </c>
      <c r="L29" s="141">
        <f t="shared" si="4"/>
        <v>644.3874845415146</v>
      </c>
      <c r="M29" s="382"/>
      <c r="N29" s="516" t="s">
        <v>64</v>
      </c>
      <c r="O29" s="519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196.53511761582419</v>
      </c>
      <c r="AF29" s="10">
        <v>196.53511844166667</v>
      </c>
      <c r="AG29" s="10">
        <v>199.09964891548228</v>
      </c>
      <c r="AH29" s="10">
        <v>210.83844038651037</v>
      </c>
      <c r="AI29" s="276">
        <v>375.96504745539306</v>
      </c>
      <c r="AJ29" s="10">
        <v>502.71906435388763</v>
      </c>
      <c r="AK29" s="10">
        <v>605.92789611356397</v>
      </c>
      <c r="AL29" s="277">
        <v>644.3874845415146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96"/>
      <c r="C30" s="138" t="s">
        <v>16</v>
      </c>
      <c r="D30" s="139">
        <f t="shared" si="4"/>
        <v>78.109796000000003</v>
      </c>
      <c r="E30" s="140">
        <f t="shared" si="4"/>
        <v>78.109796379921207</v>
      </c>
      <c r="F30" s="140">
        <f t="shared" si="4"/>
        <v>78.109796860564828</v>
      </c>
      <c r="G30" s="140">
        <f t="shared" si="4"/>
        <v>78.10979749659667</v>
      </c>
      <c r="H30" s="140">
        <f t="shared" si="4"/>
        <v>78.109798360245193</v>
      </c>
      <c r="I30" s="340">
        <f t="shared" si="4"/>
        <v>78.109799144013266</v>
      </c>
      <c r="J30" s="140">
        <f t="shared" si="4"/>
        <v>78.109799976858383</v>
      </c>
      <c r="K30" s="140">
        <f t="shared" si="4"/>
        <v>78.10980080799861</v>
      </c>
      <c r="L30" s="141">
        <f t="shared" si="4"/>
        <v>78.109801538242053</v>
      </c>
      <c r="M30" s="382"/>
      <c r="N30" s="517"/>
      <c r="O30" s="520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78.109796379921207</v>
      </c>
      <c r="AF30" s="10">
        <v>78.109796860564828</v>
      </c>
      <c r="AG30" s="10">
        <v>78.10979749659667</v>
      </c>
      <c r="AH30" s="10">
        <v>78.109798360245193</v>
      </c>
      <c r="AI30" s="276">
        <v>78.109799144013266</v>
      </c>
      <c r="AJ30" s="10">
        <v>78.109799976858383</v>
      </c>
      <c r="AK30" s="10">
        <v>78.10980080799861</v>
      </c>
      <c r="AL30" s="277">
        <v>78.109801538242053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96"/>
      <c r="C31" s="138" t="s">
        <v>3</v>
      </c>
      <c r="D31" s="139">
        <f t="shared" si="4"/>
        <v>97.125458826283065</v>
      </c>
      <c r="E31" s="140">
        <f t="shared" si="4"/>
        <v>36.680496916462374</v>
      </c>
      <c r="F31" s="140">
        <f t="shared" si="4"/>
        <v>68.180153680767063</v>
      </c>
      <c r="G31" s="140">
        <f t="shared" si="4"/>
        <v>89.763714266572023</v>
      </c>
      <c r="H31" s="140">
        <f t="shared" si="4"/>
        <v>88.577195558522263</v>
      </c>
      <c r="I31" s="340">
        <f t="shared" si="4"/>
        <v>9.6403317693574877</v>
      </c>
      <c r="J31" s="140">
        <f t="shared" si="4"/>
        <v>23.199172281080234</v>
      </c>
      <c r="K31" s="140">
        <f t="shared" si="4"/>
        <v>34.30271341597696</v>
      </c>
      <c r="L31" s="141">
        <f t="shared" si="4"/>
        <v>53.210864459226528</v>
      </c>
      <c r="M31" s="382"/>
      <c r="N31" s="517"/>
      <c r="O31" s="520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97.125458826283065</v>
      </c>
      <c r="AE31" s="10">
        <v>36.680496916462374</v>
      </c>
      <c r="AF31" s="10">
        <v>68.180153680767063</v>
      </c>
      <c r="AG31" s="10">
        <v>89.763714266572023</v>
      </c>
      <c r="AH31" s="10">
        <v>88.577195558522263</v>
      </c>
      <c r="AI31" s="276">
        <v>9.6403317693574877</v>
      </c>
      <c r="AJ31" s="10">
        <v>23.199172281080234</v>
      </c>
      <c r="AK31" s="10">
        <v>34.30271341597696</v>
      </c>
      <c r="AL31" s="277">
        <v>53.210864459226528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96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102.0728</v>
      </c>
      <c r="K32" s="140">
        <f t="shared" si="4"/>
        <v>102.0728</v>
      </c>
      <c r="L32" s="141">
        <f t="shared" si="4"/>
        <v>102.0728</v>
      </c>
      <c r="M32" s="382"/>
      <c r="N32" s="517"/>
      <c r="O32" s="520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96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2.5078782112134297</v>
      </c>
      <c r="G33" s="156">
        <f t="shared" si="4"/>
        <v>2.50787835461181</v>
      </c>
      <c r="H33" s="156">
        <f t="shared" si="4"/>
        <v>2.507878667645258</v>
      </c>
      <c r="I33" s="341">
        <f t="shared" si="4"/>
        <v>4.2263745550964114</v>
      </c>
      <c r="J33" s="156">
        <f t="shared" si="4"/>
        <v>19.625545635142569</v>
      </c>
      <c r="K33" s="156">
        <f t="shared" si="4"/>
        <v>19.888080291745293</v>
      </c>
      <c r="L33" s="157">
        <f t="shared" si="4"/>
        <v>19.888080621416353</v>
      </c>
      <c r="M33" s="382"/>
      <c r="N33" s="517"/>
      <c r="O33" s="520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2.5078782112134297</v>
      </c>
      <c r="AG33" s="283">
        <v>2.50787835461181</v>
      </c>
      <c r="AH33" s="283">
        <v>2.507878667645258</v>
      </c>
      <c r="AI33" s="284">
        <v>4.2263745550964114</v>
      </c>
      <c r="AJ33" s="283">
        <v>19.625545635142569</v>
      </c>
      <c r="AK33" s="283">
        <v>19.888080291745293</v>
      </c>
      <c r="AL33" s="285">
        <v>19.888080621416353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96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517"/>
      <c r="O34" s="520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96"/>
      <c r="C35" s="138" t="s">
        <v>18</v>
      </c>
      <c r="D35" s="139">
        <f t="shared" si="4"/>
        <v>2.408930000000002</v>
      </c>
      <c r="E35" s="140">
        <f t="shared" si="4"/>
        <v>3.0327867212149719</v>
      </c>
      <c r="F35" s="140">
        <f t="shared" si="4"/>
        <v>3.0327907000559673</v>
      </c>
      <c r="G35" s="140">
        <f t="shared" si="4"/>
        <v>3.0327909926106082</v>
      </c>
      <c r="H35" s="140">
        <f t="shared" si="4"/>
        <v>3.0327916638552419</v>
      </c>
      <c r="I35" s="340">
        <f t="shared" si="4"/>
        <v>3.0327928856122406</v>
      </c>
      <c r="J35" s="140">
        <f t="shared" si="4"/>
        <v>3.2916628265410437</v>
      </c>
      <c r="K35" s="140">
        <f t="shared" si="4"/>
        <v>4.7603993059006973</v>
      </c>
      <c r="L35" s="141">
        <f t="shared" si="4"/>
        <v>5.0500961950361383</v>
      </c>
      <c r="M35" s="382"/>
      <c r="N35" s="517"/>
      <c r="O35" s="520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7">IF(AY35&lt;&gt;"eps",AY35,"")</f>
        <v/>
      </c>
      <c r="AC35" s="383" t="s">
        <v>101</v>
      </c>
      <c r="AD35" s="275">
        <v>2.408930000000002</v>
      </c>
      <c r="AE35" s="10">
        <v>3.0327867212149719</v>
      </c>
      <c r="AF35" s="10">
        <v>3.0327907000559673</v>
      </c>
      <c r="AG35" s="10">
        <v>3.0327909926106082</v>
      </c>
      <c r="AH35" s="10">
        <v>3.0327916638552419</v>
      </c>
      <c r="AI35" s="276">
        <v>3.0327928856122406</v>
      </c>
      <c r="AJ35" s="10">
        <v>3.2916628265410437</v>
      </c>
      <c r="AK35" s="10">
        <v>4.7603993059006973</v>
      </c>
      <c r="AL35" s="277">
        <v>5.0500961950361383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96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0.53979999999999995</v>
      </c>
      <c r="L36" s="141">
        <f t="shared" si="4"/>
        <v>0.53979999999999995</v>
      </c>
      <c r="M36" s="382"/>
      <c r="N36" s="517"/>
      <c r="O36" s="520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7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96"/>
      <c r="C37" s="158" t="s">
        <v>20</v>
      </c>
      <c r="D37" s="159">
        <f t="shared" si="4"/>
        <v>25.537450000000003</v>
      </c>
      <c r="E37" s="160">
        <f t="shared" si="4"/>
        <v>26.792390474988306</v>
      </c>
      <c r="F37" s="160">
        <f t="shared" si="4"/>
        <v>28.047332746248063</v>
      </c>
      <c r="G37" s="160">
        <f t="shared" si="4"/>
        <v>30.844528044174485</v>
      </c>
      <c r="H37" s="160">
        <f t="shared" si="4"/>
        <v>60.864002287360613</v>
      </c>
      <c r="I37" s="342">
        <f t="shared" si="4"/>
        <v>72.789516359778887</v>
      </c>
      <c r="J37" s="160">
        <f t="shared" si="4"/>
        <v>84.519635041416649</v>
      </c>
      <c r="K37" s="160">
        <f t="shared" si="4"/>
        <v>85.774578473534447</v>
      </c>
      <c r="L37" s="161">
        <f t="shared" si="4"/>
        <v>87.029519648920868</v>
      </c>
      <c r="M37" s="382"/>
      <c r="N37" s="517"/>
      <c r="O37" s="521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7"/>
        <v/>
      </c>
      <c r="AC37" s="383" t="s">
        <v>103</v>
      </c>
      <c r="AD37" s="263">
        <v>25.537450000000003</v>
      </c>
      <c r="AE37" s="264">
        <v>26.792390474988306</v>
      </c>
      <c r="AF37" s="264">
        <v>28.047332746248063</v>
      </c>
      <c r="AG37" s="264">
        <v>30.844528044174485</v>
      </c>
      <c r="AH37" s="264">
        <v>60.864002287360613</v>
      </c>
      <c r="AI37" s="265">
        <v>72.789516359778887</v>
      </c>
      <c r="AJ37" s="264">
        <v>84.519635041416649</v>
      </c>
      <c r="AK37" s="264">
        <v>85.774578473534447</v>
      </c>
      <c r="AL37" s="266">
        <v>87.029519648920868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97"/>
      <c r="C38" s="166" t="s">
        <v>21</v>
      </c>
      <c r="D38" s="167">
        <f t="shared" si="4"/>
        <v>902.84693997935733</v>
      </c>
      <c r="E38" s="168">
        <f t="shared" si="4"/>
        <v>836.46983049829998</v>
      </c>
      <c r="F38" s="168">
        <f t="shared" si="4"/>
        <v>869.22443500301131</v>
      </c>
      <c r="G38" s="168">
        <f t="shared" si="4"/>
        <v>896.16972330460408</v>
      </c>
      <c r="H38" s="168">
        <f t="shared" si="4"/>
        <v>936.93548639894675</v>
      </c>
      <c r="I38" s="343">
        <f t="shared" si="4"/>
        <v>985.72890996214119</v>
      </c>
      <c r="J38" s="168">
        <f t="shared" si="4"/>
        <v>1016.7260425876782</v>
      </c>
      <c r="K38" s="168">
        <f t="shared" si="4"/>
        <v>1045.6068778648535</v>
      </c>
      <c r="L38" s="169">
        <f t="shared" si="4"/>
        <v>1081.770160550424</v>
      </c>
      <c r="M38" s="382"/>
      <c r="N38" s="517"/>
      <c r="O38" s="519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7"/>
        <v/>
      </c>
      <c r="AC38" s="383" t="s">
        <v>104</v>
      </c>
      <c r="AD38" s="294">
        <v>902.84693997935733</v>
      </c>
      <c r="AE38" s="295">
        <v>836.46983049829998</v>
      </c>
      <c r="AF38" s="295">
        <v>869.22443500301131</v>
      </c>
      <c r="AG38" s="295">
        <v>896.16972330460408</v>
      </c>
      <c r="AH38" s="295">
        <v>936.93548639894675</v>
      </c>
      <c r="AI38" s="296">
        <v>985.72890996214119</v>
      </c>
      <c r="AJ38" s="295">
        <v>1016.7260425876782</v>
      </c>
      <c r="AK38" s="295">
        <v>1045.6068778648535</v>
      </c>
      <c r="AL38" s="297">
        <v>1081.770160550424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522" t="s">
        <v>23</v>
      </c>
      <c r="C39" s="170" t="s">
        <v>1</v>
      </c>
      <c r="D39" s="171">
        <f t="shared" ref="D39:L39" si="8">IF(D28&lt;&gt;0,(D13+D14+D15)/(D28*8.76),0)</f>
        <v>0.74037714667167243</v>
      </c>
      <c r="E39" s="172">
        <f t="shared" si="8"/>
        <v>0.73286075246348514</v>
      </c>
      <c r="F39" s="172">
        <f t="shared" si="8"/>
        <v>0.73836505486600135</v>
      </c>
      <c r="G39" s="172">
        <f t="shared" si="8"/>
        <v>0.74023817832686711</v>
      </c>
      <c r="H39" s="172">
        <f t="shared" si="8"/>
        <v>0.73876959878891646</v>
      </c>
      <c r="I39" s="461">
        <f t="shared" si="8"/>
        <v>0.6834582848457561</v>
      </c>
      <c r="J39" s="172">
        <f t="shared" si="8"/>
        <v>0.6459960354443568</v>
      </c>
      <c r="K39" s="172">
        <f t="shared" si="8"/>
        <v>0.58245766991953829</v>
      </c>
      <c r="L39" s="173">
        <f t="shared" si="8"/>
        <v>0.20468336203224033</v>
      </c>
      <c r="M39" s="382"/>
      <c r="N39" s="517"/>
      <c r="O39" s="520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7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23"/>
      <c r="C40" s="170" t="s">
        <v>2</v>
      </c>
      <c r="D40" s="171">
        <f t="shared" ref="D40:J40" si="9">IF(D29&lt;&gt;0,(D16+D17+D18)/((D29+D30)*8.76),0)</f>
        <v>0.34160465304505555</v>
      </c>
      <c r="E40" s="172">
        <f t="shared" si="9"/>
        <v>0.23260126869873649</v>
      </c>
      <c r="F40" s="172">
        <f t="shared" si="9"/>
        <v>0.28979641189413374</v>
      </c>
      <c r="G40" s="172">
        <f t="shared" si="9"/>
        <v>0.33198824036720237</v>
      </c>
      <c r="H40" s="172">
        <f t="shared" si="9"/>
        <v>0.31798942499566485</v>
      </c>
      <c r="I40" s="344">
        <f t="shared" si="9"/>
        <v>0.36422644623622324</v>
      </c>
      <c r="J40" s="172">
        <f t="shared" si="9"/>
        <v>0.46001445370243765</v>
      </c>
      <c r="K40" s="172">
        <f t="shared" ref="K40:L40" si="10">IF(K29&lt;&gt;0,(K16+K17+K18)/((K29+K30)*8.76),0)</f>
        <v>0.50585196435466484</v>
      </c>
      <c r="L40" s="173">
        <f t="shared" si="10"/>
        <v>0.52204029019439746</v>
      </c>
      <c r="M40" s="382"/>
      <c r="N40" s="517"/>
      <c r="O40" s="520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7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23"/>
      <c r="C41" s="170" t="s">
        <v>3</v>
      </c>
      <c r="D41" s="171">
        <f t="shared" ref="D41:L45" si="11">IF(D31&lt;&gt;0,D19/(D31*8.76),0)</f>
        <v>8.8309673250520394E-3</v>
      </c>
      <c r="E41" s="172">
        <f t="shared" si="11"/>
        <v>8.8328162353915243E-3</v>
      </c>
      <c r="F41" s="172">
        <f t="shared" si="11"/>
        <v>8.8220152799349996E-3</v>
      </c>
      <c r="G41" s="172">
        <f t="shared" si="11"/>
        <v>8.820544244079468E-3</v>
      </c>
      <c r="H41" s="172">
        <f t="shared" si="11"/>
        <v>8.8271336547694392E-3</v>
      </c>
      <c r="I41" s="344">
        <f t="shared" si="11"/>
        <v>8.8927851507811118E-3</v>
      </c>
      <c r="J41" s="172">
        <f t="shared" si="11"/>
        <v>8.8373823872781171E-3</v>
      </c>
      <c r="K41" s="172">
        <f t="shared" si="11"/>
        <v>8.820356644483246E-3</v>
      </c>
      <c r="L41" s="173">
        <f t="shared" si="11"/>
        <v>8.8094349364671639E-3</v>
      </c>
      <c r="M41" s="382"/>
      <c r="N41" s="517"/>
      <c r="O41" s="520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7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23"/>
      <c r="C42" s="170" t="s">
        <v>4</v>
      </c>
      <c r="D42" s="171">
        <f t="shared" si="11"/>
        <v>0.90789978071139588</v>
      </c>
      <c r="E42" s="172">
        <f t="shared" si="11"/>
        <v>0.90789978071139588</v>
      </c>
      <c r="F42" s="172">
        <f t="shared" si="11"/>
        <v>0.90789978071139588</v>
      </c>
      <c r="G42" s="172">
        <f t="shared" si="11"/>
        <v>0.90789978071139588</v>
      </c>
      <c r="H42" s="172">
        <f t="shared" si="11"/>
        <v>0.90789978071139588</v>
      </c>
      <c r="I42" s="344">
        <f t="shared" si="11"/>
        <v>0.90789978071139588</v>
      </c>
      <c r="J42" s="172">
        <f t="shared" si="11"/>
        <v>0.90789978071139588</v>
      </c>
      <c r="K42" s="172">
        <f t="shared" si="11"/>
        <v>0.90789978071139588</v>
      </c>
      <c r="L42" s="173">
        <f t="shared" si="11"/>
        <v>0.90789978071139588</v>
      </c>
      <c r="M42" s="382"/>
      <c r="N42" s="517"/>
      <c r="O42" s="520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7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23"/>
      <c r="C43" s="174" t="s">
        <v>5</v>
      </c>
      <c r="D43" s="175">
        <f t="shared" si="11"/>
        <v>0.82996029123393711</v>
      </c>
      <c r="E43" s="176">
        <f t="shared" si="11"/>
        <v>0.82942207590144235</v>
      </c>
      <c r="F43" s="176">
        <f t="shared" si="11"/>
        <v>0.82996027915191373</v>
      </c>
      <c r="G43" s="176">
        <f t="shared" si="11"/>
        <v>0.82996025296293496</v>
      </c>
      <c r="H43" s="176">
        <f t="shared" si="11"/>
        <v>0.82996022775194944</v>
      </c>
      <c r="I43" s="345">
        <f t="shared" si="11"/>
        <v>0.82997638131925411</v>
      </c>
      <c r="J43" s="176">
        <f t="shared" si="11"/>
        <v>0.82999490918890084</v>
      </c>
      <c r="K43" s="176">
        <f t="shared" si="11"/>
        <v>0.82999497201662364</v>
      </c>
      <c r="L43" s="177">
        <f t="shared" si="11"/>
        <v>0.82999498056370591</v>
      </c>
      <c r="M43" s="382"/>
      <c r="N43" s="517"/>
      <c r="O43" s="520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7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23"/>
      <c r="C44" s="170" t="s">
        <v>17</v>
      </c>
      <c r="D44" s="171">
        <f t="shared" si="11"/>
        <v>0.39401698830674192</v>
      </c>
      <c r="E44" s="172">
        <f t="shared" si="11"/>
        <v>0.39401698830674192</v>
      </c>
      <c r="F44" s="172">
        <f t="shared" si="11"/>
        <v>0.39401698830674192</v>
      </c>
      <c r="G44" s="172">
        <f t="shared" si="11"/>
        <v>0.39401698830674192</v>
      </c>
      <c r="H44" s="172">
        <f t="shared" si="11"/>
        <v>0.39401698830674192</v>
      </c>
      <c r="I44" s="344">
        <f t="shared" si="11"/>
        <v>0.39401698830674192</v>
      </c>
      <c r="J44" s="172">
        <f t="shared" si="11"/>
        <v>0.39401698830674192</v>
      </c>
      <c r="K44" s="172">
        <f t="shared" si="11"/>
        <v>0.39401698830674192</v>
      </c>
      <c r="L44" s="173">
        <f t="shared" si="11"/>
        <v>0.39401698830674192</v>
      </c>
      <c r="M44" s="382"/>
      <c r="N44" s="517"/>
      <c r="O44" s="520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7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23"/>
      <c r="C45" s="170" t="s">
        <v>18</v>
      </c>
      <c r="D45" s="171">
        <f t="shared" si="11"/>
        <v>0.87108493150684785</v>
      </c>
      <c r="E45" s="172">
        <f t="shared" si="11"/>
        <v>0.8708617571010534</v>
      </c>
      <c r="F45" s="172">
        <f t="shared" si="11"/>
        <v>0.8708617478249816</v>
      </c>
      <c r="G45" s="172">
        <f t="shared" si="11"/>
        <v>0.8708617375172546</v>
      </c>
      <c r="H45" s="172">
        <f t="shared" si="11"/>
        <v>0.87086171719045635</v>
      </c>
      <c r="I45" s="344">
        <f t="shared" si="11"/>
        <v>0.8708616916744415</v>
      </c>
      <c r="J45" s="172">
        <f t="shared" si="11"/>
        <v>0.87079390383296784</v>
      </c>
      <c r="K45" s="172">
        <f t="shared" si="11"/>
        <v>0.87054893957776014</v>
      </c>
      <c r="L45" s="173">
        <f t="shared" si="11"/>
        <v>0.87051747599031659</v>
      </c>
      <c r="M45" s="382"/>
      <c r="N45" s="517"/>
      <c r="O45" s="520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7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23"/>
      <c r="C46" s="170" t="s">
        <v>19</v>
      </c>
      <c r="D46" s="171">
        <f t="shared" ref="D46:L47" si="12">IF(D36&lt;&gt;0,D25/(D36*8.76),0)</f>
        <v>0.41271363509304815</v>
      </c>
      <c r="E46" s="172">
        <f t="shared" si="12"/>
        <v>0.41271363561324487</v>
      </c>
      <c r="F46" s="172">
        <f t="shared" si="12"/>
        <v>0.41271363429565511</v>
      </c>
      <c r="G46" s="172">
        <f t="shared" si="12"/>
        <v>0.41271363203005895</v>
      </c>
      <c r="H46" s="172">
        <f t="shared" si="12"/>
        <v>0.41271363046625653</v>
      </c>
      <c r="I46" s="344">
        <f t="shared" si="12"/>
        <v>0.41271362630878056</v>
      </c>
      <c r="J46" s="172">
        <f t="shared" si="12"/>
        <v>0.41271362289409802</v>
      </c>
      <c r="K46" s="172">
        <f t="shared" si="12"/>
        <v>0.41271361912380905</v>
      </c>
      <c r="L46" s="173">
        <f t="shared" si="12"/>
        <v>0.41271363695377178</v>
      </c>
      <c r="M46" s="382"/>
      <c r="N46" s="517"/>
      <c r="O46" s="521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7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24"/>
      <c r="C47" s="170" t="s">
        <v>20</v>
      </c>
      <c r="D47" s="179">
        <f t="shared" si="12"/>
        <v>0.38434671518371172</v>
      </c>
      <c r="E47" s="180">
        <f t="shared" si="12"/>
        <v>0.38743823698888091</v>
      </c>
      <c r="F47" s="180">
        <f t="shared" si="12"/>
        <v>0.39006415800395794</v>
      </c>
      <c r="G47" s="180">
        <f t="shared" si="12"/>
        <v>0.39848966223385601</v>
      </c>
      <c r="H47" s="180">
        <f t="shared" si="12"/>
        <v>0.43654170148033883</v>
      </c>
      <c r="I47" s="346">
        <f t="shared" si="12"/>
        <v>0.43327341733945113</v>
      </c>
      <c r="J47" s="180">
        <f t="shared" si="12"/>
        <v>0.42303899956058016</v>
      </c>
      <c r="K47" s="180">
        <f t="shared" si="12"/>
        <v>0.42180120896769363</v>
      </c>
      <c r="L47" s="181">
        <f t="shared" si="12"/>
        <v>0.42053822269216784</v>
      </c>
      <c r="M47" s="382"/>
      <c r="N47" s="517"/>
      <c r="O47" s="519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7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25" t="s">
        <v>24</v>
      </c>
      <c r="C48" s="182" t="s">
        <v>11</v>
      </c>
      <c r="D48" s="183">
        <f t="shared" ref="D48:L57" si="13">IF(AD48&lt;&gt;"eps",AD48,0)</f>
        <v>0</v>
      </c>
      <c r="E48" s="184">
        <f t="shared" si="13"/>
        <v>0</v>
      </c>
      <c r="F48" s="184">
        <f t="shared" si="13"/>
        <v>0</v>
      </c>
      <c r="G48" s="184">
        <f t="shared" si="13"/>
        <v>0</v>
      </c>
      <c r="H48" s="184">
        <f t="shared" si="13"/>
        <v>0</v>
      </c>
      <c r="I48" s="347">
        <f t="shared" si="13"/>
        <v>0</v>
      </c>
      <c r="J48" s="184">
        <f t="shared" si="13"/>
        <v>0</v>
      </c>
      <c r="K48" s="184">
        <f t="shared" si="13"/>
        <v>0</v>
      </c>
      <c r="L48" s="185">
        <f t="shared" si="13"/>
        <v>0</v>
      </c>
      <c r="M48" s="382"/>
      <c r="N48" s="517"/>
      <c r="O48" s="520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7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26"/>
      <c r="C49" s="186" t="s">
        <v>12</v>
      </c>
      <c r="D49" s="187">
        <f t="shared" si="13"/>
        <v>0</v>
      </c>
      <c r="E49" s="188">
        <f t="shared" si="13"/>
        <v>0</v>
      </c>
      <c r="F49" s="188">
        <f t="shared" si="13"/>
        <v>1.1153071323521256E-8</v>
      </c>
      <c r="G49" s="188">
        <f t="shared" si="13"/>
        <v>1.3858710960816009E-7</v>
      </c>
      <c r="H49" s="188">
        <f t="shared" si="13"/>
        <v>3.2432409651397744E-7</v>
      </c>
      <c r="I49" s="348">
        <f t="shared" si="13"/>
        <v>5.5083664312916048E-7</v>
      </c>
      <c r="J49" s="188">
        <f t="shared" si="13"/>
        <v>7.6997977635175018E-7</v>
      </c>
      <c r="K49" s="188">
        <f t="shared" si="13"/>
        <v>9.7013874869849724E-7</v>
      </c>
      <c r="L49" s="189">
        <f t="shared" si="13"/>
        <v>1.1350975042026526E-6</v>
      </c>
      <c r="M49" s="382"/>
      <c r="N49" s="517"/>
      <c r="O49" s="520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7"/>
        <v/>
      </c>
      <c r="AC49" s="383" t="s">
        <v>115</v>
      </c>
      <c r="AD49" s="275" t="s">
        <v>132</v>
      </c>
      <c r="AE49" s="10" t="s">
        <v>132</v>
      </c>
      <c r="AF49" s="10">
        <v>1.1153071323521256E-8</v>
      </c>
      <c r="AG49" s="10">
        <v>1.3858710960816009E-7</v>
      </c>
      <c r="AH49" s="10">
        <v>3.2432409651397744E-7</v>
      </c>
      <c r="AI49" s="276">
        <v>5.5083664312916048E-7</v>
      </c>
      <c r="AJ49" s="10">
        <v>7.6997977635175018E-7</v>
      </c>
      <c r="AK49" s="10">
        <v>9.7013874869849724E-7</v>
      </c>
      <c r="AL49" s="277">
        <v>1.1350975042026526E-6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26"/>
      <c r="C50" s="190" t="s">
        <v>13</v>
      </c>
      <c r="D50" s="191">
        <f t="shared" si="13"/>
        <v>0</v>
      </c>
      <c r="E50" s="192">
        <f t="shared" si="13"/>
        <v>0</v>
      </c>
      <c r="F50" s="192">
        <f t="shared" si="13"/>
        <v>0</v>
      </c>
      <c r="G50" s="192">
        <f t="shared" si="13"/>
        <v>0</v>
      </c>
      <c r="H50" s="192">
        <f t="shared" si="13"/>
        <v>0</v>
      </c>
      <c r="I50" s="349">
        <f t="shared" si="13"/>
        <v>0</v>
      </c>
      <c r="J50" s="192">
        <f t="shared" si="13"/>
        <v>0</v>
      </c>
      <c r="K50" s="192">
        <f t="shared" si="13"/>
        <v>0</v>
      </c>
      <c r="L50" s="193">
        <f t="shared" si="13"/>
        <v>0</v>
      </c>
      <c r="M50" s="382"/>
      <c r="N50" s="517"/>
      <c r="O50" s="520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7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26"/>
      <c r="C51" s="186" t="s">
        <v>14</v>
      </c>
      <c r="D51" s="187">
        <f t="shared" si="13"/>
        <v>0</v>
      </c>
      <c r="E51" s="188">
        <f t="shared" si="13"/>
        <v>5.0723043286764142E-7</v>
      </c>
      <c r="F51" s="188">
        <f t="shared" si="13"/>
        <v>1.3330729332023182E-6</v>
      </c>
      <c r="G51" s="188">
        <f t="shared" si="13"/>
        <v>2.5645318068885197</v>
      </c>
      <c r="H51" s="188">
        <f t="shared" si="13"/>
        <v>14.303323277916581</v>
      </c>
      <c r="I51" s="348">
        <f t="shared" si="13"/>
        <v>179.42993034679955</v>
      </c>
      <c r="J51" s="188">
        <f t="shared" si="13"/>
        <v>306.18394724529412</v>
      </c>
      <c r="K51" s="188">
        <f t="shared" si="13"/>
        <v>409.39277900497035</v>
      </c>
      <c r="L51" s="189">
        <f t="shared" si="13"/>
        <v>447.85236743292091</v>
      </c>
      <c r="M51" s="382"/>
      <c r="N51" s="517"/>
      <c r="O51" s="520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7"/>
        <v/>
      </c>
      <c r="AC51" s="383" t="s">
        <v>117</v>
      </c>
      <c r="AD51" s="275" t="s">
        <v>132</v>
      </c>
      <c r="AE51" s="10">
        <v>5.0723043286764142E-7</v>
      </c>
      <c r="AF51" s="10">
        <v>1.3330729332023182E-6</v>
      </c>
      <c r="AG51" s="10">
        <v>2.5645318068885197</v>
      </c>
      <c r="AH51" s="10">
        <v>14.303323277916581</v>
      </c>
      <c r="AI51" s="276">
        <v>179.42993034679955</v>
      </c>
      <c r="AJ51" s="10">
        <v>306.18394724529412</v>
      </c>
      <c r="AK51" s="10">
        <v>409.39277900497035</v>
      </c>
      <c r="AL51" s="277">
        <v>447.85236743292091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26"/>
      <c r="C52" s="190" t="s">
        <v>15</v>
      </c>
      <c r="D52" s="191">
        <f t="shared" si="13"/>
        <v>0</v>
      </c>
      <c r="E52" s="192">
        <f t="shared" si="13"/>
        <v>0</v>
      </c>
      <c r="F52" s="192">
        <f t="shared" si="13"/>
        <v>0</v>
      </c>
      <c r="G52" s="192">
        <f t="shared" si="13"/>
        <v>0</v>
      </c>
      <c r="H52" s="192">
        <f t="shared" si="13"/>
        <v>0</v>
      </c>
      <c r="I52" s="349">
        <f t="shared" si="13"/>
        <v>0</v>
      </c>
      <c r="J52" s="192">
        <f t="shared" si="13"/>
        <v>0</v>
      </c>
      <c r="K52" s="192">
        <f t="shared" si="13"/>
        <v>0</v>
      </c>
      <c r="L52" s="193">
        <f t="shared" si="13"/>
        <v>0</v>
      </c>
      <c r="M52" s="382"/>
      <c r="N52" s="517"/>
      <c r="O52" s="520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7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26"/>
      <c r="C53" s="186" t="s">
        <v>16</v>
      </c>
      <c r="D53" s="187">
        <f t="shared" si="13"/>
        <v>0</v>
      </c>
      <c r="E53" s="188">
        <f t="shared" si="13"/>
        <v>3.799212192926925E-7</v>
      </c>
      <c r="F53" s="188">
        <f t="shared" si="13"/>
        <v>8.6056484013905867E-7</v>
      </c>
      <c r="G53" s="188">
        <f t="shared" si="13"/>
        <v>1.496596686804102E-6</v>
      </c>
      <c r="H53" s="188">
        <f t="shared" si="13"/>
        <v>2.3602452066797284E-6</v>
      </c>
      <c r="I53" s="348">
        <f t="shared" si="13"/>
        <v>3.1440132619597244E-6</v>
      </c>
      <c r="J53" s="188">
        <f t="shared" si="13"/>
        <v>3.9768583845137456E-6</v>
      </c>
      <c r="K53" s="188">
        <f t="shared" si="13"/>
        <v>4.8079986070395667E-6</v>
      </c>
      <c r="L53" s="189">
        <f t="shared" si="13"/>
        <v>5.550473086709006E-6</v>
      </c>
      <c r="M53" s="382"/>
      <c r="N53" s="517"/>
      <c r="O53" s="520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7"/>
        <v/>
      </c>
      <c r="AC53" s="383" t="s">
        <v>119</v>
      </c>
      <c r="AD53" s="275" t="s">
        <v>132</v>
      </c>
      <c r="AE53" s="10">
        <v>3.799212192926925E-7</v>
      </c>
      <c r="AF53" s="10">
        <v>8.6056484013905867E-7</v>
      </c>
      <c r="AG53" s="10">
        <v>1.496596686804102E-6</v>
      </c>
      <c r="AH53" s="10">
        <v>2.3602452066797284E-6</v>
      </c>
      <c r="AI53" s="276">
        <v>3.1440132619597244E-6</v>
      </c>
      <c r="AJ53" s="10">
        <v>3.9768583845137456E-6</v>
      </c>
      <c r="AK53" s="10">
        <v>4.8079986070395667E-6</v>
      </c>
      <c r="AL53" s="277">
        <v>5.550473086709006E-6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26"/>
      <c r="C54" s="190" t="s">
        <v>4</v>
      </c>
      <c r="D54" s="191">
        <f t="shared" si="13"/>
        <v>0</v>
      </c>
      <c r="E54" s="192">
        <f t="shared" si="13"/>
        <v>0</v>
      </c>
      <c r="F54" s="192">
        <f t="shared" si="13"/>
        <v>0</v>
      </c>
      <c r="G54" s="192">
        <f t="shared" si="13"/>
        <v>0</v>
      </c>
      <c r="H54" s="192">
        <f t="shared" si="13"/>
        <v>0</v>
      </c>
      <c r="I54" s="349">
        <f t="shared" si="13"/>
        <v>0</v>
      </c>
      <c r="J54" s="192">
        <f t="shared" si="13"/>
        <v>0</v>
      </c>
      <c r="K54" s="192">
        <f t="shared" si="13"/>
        <v>0</v>
      </c>
      <c r="L54" s="193">
        <f t="shared" si="13"/>
        <v>0</v>
      </c>
      <c r="M54" s="382"/>
      <c r="N54" s="517"/>
      <c r="O54" s="521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7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26"/>
      <c r="C55" s="186" t="s">
        <v>5</v>
      </c>
      <c r="D55" s="187">
        <f t="shared" si="13"/>
        <v>0</v>
      </c>
      <c r="E55" s="188">
        <f t="shared" si="13"/>
        <v>0</v>
      </c>
      <c r="F55" s="188">
        <f t="shared" si="13"/>
        <v>2.1966012268062459E-8</v>
      </c>
      <c r="G55" s="188">
        <f t="shared" si="13"/>
        <v>1.6536439260495775E-7</v>
      </c>
      <c r="H55" s="188">
        <f t="shared" si="13"/>
        <v>4.7839784038951948E-7</v>
      </c>
      <c r="I55" s="348">
        <f t="shared" si="13"/>
        <v>1.7184963658489933</v>
      </c>
      <c r="J55" s="188">
        <f t="shared" si="13"/>
        <v>17.117667445895151</v>
      </c>
      <c r="K55" s="188">
        <f t="shared" si="13"/>
        <v>17.380202102497876</v>
      </c>
      <c r="L55" s="189">
        <f t="shared" si="13"/>
        <v>17.380202432168939</v>
      </c>
      <c r="M55" s="382"/>
      <c r="N55" s="517"/>
      <c r="O55" s="520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7"/>
        <v/>
      </c>
      <c r="AC55" s="383" t="s">
        <v>121</v>
      </c>
      <c r="AD55" s="275" t="s">
        <v>132</v>
      </c>
      <c r="AE55" s="10" t="s">
        <v>132</v>
      </c>
      <c r="AF55" s="10">
        <v>2.1966012268062459E-8</v>
      </c>
      <c r="AG55" s="10">
        <v>1.6536439260495775E-7</v>
      </c>
      <c r="AH55" s="10">
        <v>4.7839784038951948E-7</v>
      </c>
      <c r="AI55" s="276">
        <v>1.7184963658489933</v>
      </c>
      <c r="AJ55" s="10">
        <v>17.117667445895151</v>
      </c>
      <c r="AK55" s="10">
        <v>17.380202102497876</v>
      </c>
      <c r="AL55" s="277">
        <v>17.380202432168939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26"/>
      <c r="C56" s="186" t="s">
        <v>18</v>
      </c>
      <c r="D56" s="187">
        <f t="shared" si="13"/>
        <v>0</v>
      </c>
      <c r="E56" s="188">
        <f t="shared" si="13"/>
        <v>0.62385672121497016</v>
      </c>
      <c r="F56" s="188">
        <f t="shared" si="13"/>
        <v>0.62386070005596517</v>
      </c>
      <c r="G56" s="188">
        <f t="shared" si="13"/>
        <v>0.6238609926106069</v>
      </c>
      <c r="H56" s="188">
        <f t="shared" si="13"/>
        <v>0.62386166385524</v>
      </c>
      <c r="I56" s="348">
        <f t="shared" si="13"/>
        <v>0.62386288561223968</v>
      </c>
      <c r="J56" s="188">
        <f t="shared" si="13"/>
        <v>0.88273282654104268</v>
      </c>
      <c r="K56" s="188">
        <f t="shared" si="13"/>
        <v>2.3514693059006917</v>
      </c>
      <c r="L56" s="189">
        <f t="shared" si="13"/>
        <v>2.6411661950361327</v>
      </c>
      <c r="M56" s="382"/>
      <c r="N56" s="517"/>
      <c r="O56" s="520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7"/>
        <v/>
      </c>
      <c r="AC56" s="383" t="s">
        <v>122</v>
      </c>
      <c r="AD56" s="275" t="s">
        <v>132</v>
      </c>
      <c r="AE56" s="10">
        <v>0.62385672121497016</v>
      </c>
      <c r="AF56" s="10">
        <v>0.62386070005596517</v>
      </c>
      <c r="AG56" s="10">
        <v>0.6238609926106069</v>
      </c>
      <c r="AH56" s="10">
        <v>0.62386166385524</v>
      </c>
      <c r="AI56" s="276">
        <v>0.62386288561223968</v>
      </c>
      <c r="AJ56" s="10">
        <v>0.88273282654104268</v>
      </c>
      <c r="AK56" s="10">
        <v>2.3514693059006917</v>
      </c>
      <c r="AL56" s="277">
        <v>2.6411661950361327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27"/>
      <c r="C57" s="194" t="s">
        <v>20</v>
      </c>
      <c r="D57" s="195">
        <f t="shared" si="13"/>
        <v>0</v>
      </c>
      <c r="E57" s="196">
        <f t="shared" si="13"/>
        <v>1.2549404749883015</v>
      </c>
      <c r="F57" s="196">
        <f t="shared" si="13"/>
        <v>2.5098827462480591</v>
      </c>
      <c r="G57" s="196">
        <f t="shared" si="13"/>
        <v>5.3070780441744621</v>
      </c>
      <c r="H57" s="196">
        <f t="shared" si="13"/>
        <v>35.32655228736062</v>
      </c>
      <c r="I57" s="350">
        <f t="shared" si="13"/>
        <v>47.252066359778915</v>
      </c>
      <c r="J57" s="196">
        <f t="shared" si="13"/>
        <v>58.982185041416692</v>
      </c>
      <c r="K57" s="196">
        <f t="shared" si="13"/>
        <v>60.237128473534483</v>
      </c>
      <c r="L57" s="197">
        <f t="shared" si="13"/>
        <v>61.492069648920861</v>
      </c>
      <c r="M57" s="382"/>
      <c r="N57" s="517"/>
      <c r="O57" s="520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7"/>
        <v/>
      </c>
      <c r="AC57" s="383" t="s">
        <v>123</v>
      </c>
      <c r="AD57" s="294" t="s">
        <v>132</v>
      </c>
      <c r="AE57" s="295">
        <v>1.2549404749883015</v>
      </c>
      <c r="AF57" s="295">
        <v>2.5098827462480591</v>
      </c>
      <c r="AG57" s="295">
        <v>5.3070780441744621</v>
      </c>
      <c r="AH57" s="295">
        <v>35.32655228736062</v>
      </c>
      <c r="AI57" s="296">
        <v>47.252066359778915</v>
      </c>
      <c r="AJ57" s="295">
        <v>58.982185041416692</v>
      </c>
      <c r="AK57" s="295">
        <v>60.237128473534483</v>
      </c>
      <c r="AL57" s="297">
        <v>61.492069648920861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517"/>
      <c r="O58" s="521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7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493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518"/>
      <c r="O59" s="528" t="str">
        <f>"Seq. Costs (at $15/MTC)"</f>
        <v>Seq. Costs (at $15/MTC)</v>
      </c>
      <c r="P59" s="52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7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494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7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509" t="s">
        <v>26</v>
      </c>
      <c r="C61" s="214" t="str">
        <f>"Coal  (total: "&amp;ROUND(SUM(D61:L61),0)&amp;")"</f>
        <v>Coal  (total: 316)</v>
      </c>
      <c r="D61" s="215">
        <f t="shared" ref="D61:L63" si="14">IF(AD61&lt;&gt;"eps",AD61,0)</f>
        <v>0</v>
      </c>
      <c r="E61" s="216">
        <f t="shared" si="14"/>
        <v>7.8109457175500303</v>
      </c>
      <c r="F61" s="216">
        <f t="shared" si="14"/>
        <v>2.4025409217642846E-8</v>
      </c>
      <c r="G61" s="216">
        <f t="shared" si="14"/>
        <v>4.2629166863150658E-8</v>
      </c>
      <c r="H61" s="216">
        <f t="shared" si="14"/>
        <v>9.9938477937655534E-8</v>
      </c>
      <c r="I61" s="354">
        <f t="shared" si="14"/>
        <v>51.106500820442974</v>
      </c>
      <c r="J61" s="216">
        <f t="shared" si="14"/>
        <v>137.16250402388567</v>
      </c>
      <c r="K61" s="216">
        <f t="shared" si="14"/>
        <v>88.94396914885175</v>
      </c>
      <c r="L61" s="217">
        <f t="shared" si="14"/>
        <v>30.841720108433456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7"/>
        <v/>
      </c>
      <c r="AC61" s="383" t="s">
        <v>127</v>
      </c>
      <c r="AD61" s="290" t="s">
        <v>132</v>
      </c>
      <c r="AE61" s="291">
        <v>7.8109457175500303</v>
      </c>
      <c r="AF61" s="291">
        <v>2.4025409217642846E-8</v>
      </c>
      <c r="AG61" s="291">
        <v>4.2629166863150658E-8</v>
      </c>
      <c r="AH61" s="291">
        <v>9.9938477937655534E-8</v>
      </c>
      <c r="AI61" s="292">
        <v>51.106500820442974</v>
      </c>
      <c r="AJ61" s="291">
        <v>137.16250402388567</v>
      </c>
      <c r="AK61" s="291">
        <v>88.94396914885175</v>
      </c>
      <c r="AL61" s="293">
        <v>30.841720108433456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510"/>
      <c r="C62" s="223" t="str">
        <f>"Oil (total: "&amp;ROUND(SUM(D62:L62),0)&amp;")"</f>
        <v>Oil (total: 0)</v>
      </c>
      <c r="D62" s="224">
        <f t="shared" si="14"/>
        <v>0</v>
      </c>
      <c r="E62" s="225">
        <f t="shared" si="14"/>
        <v>0</v>
      </c>
      <c r="F62" s="225">
        <f t="shared" si="14"/>
        <v>0</v>
      </c>
      <c r="G62" s="225">
        <f t="shared" si="14"/>
        <v>0</v>
      </c>
      <c r="H62" s="225">
        <f t="shared" si="14"/>
        <v>0</v>
      </c>
      <c r="I62" s="355">
        <f t="shared" si="14"/>
        <v>0</v>
      </c>
      <c r="J62" s="225">
        <f t="shared" si="14"/>
        <v>0</v>
      </c>
      <c r="K62" s="225">
        <f t="shared" si="14"/>
        <v>0</v>
      </c>
      <c r="L62" s="226">
        <f t="shared" si="14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7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511"/>
      <c r="C63" s="73" t="str">
        <f>"Turbine (total: "&amp;ROUND(SUM(D63:L63),0)&amp;")"</f>
        <v>Turbine (total: 0)</v>
      </c>
      <c r="D63" s="232">
        <f t="shared" si="14"/>
        <v>0</v>
      </c>
      <c r="E63" s="233">
        <f t="shared" si="14"/>
        <v>0</v>
      </c>
      <c r="F63" s="233">
        <f t="shared" si="14"/>
        <v>0</v>
      </c>
      <c r="G63" s="233">
        <f t="shared" si="14"/>
        <v>0</v>
      </c>
      <c r="H63" s="233">
        <f t="shared" si="14"/>
        <v>0</v>
      </c>
      <c r="I63" s="356">
        <f t="shared" si="14"/>
        <v>0</v>
      </c>
      <c r="J63" s="233">
        <f t="shared" si="14"/>
        <v>0</v>
      </c>
      <c r="K63" s="233">
        <f t="shared" si="14"/>
        <v>0</v>
      </c>
      <c r="L63" s="234">
        <f t="shared" si="14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7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N8:O13"/>
    <mergeCell ref="B13:B27"/>
    <mergeCell ref="N17:N27"/>
    <mergeCell ref="O17:O20"/>
    <mergeCell ref="O21:O23"/>
    <mergeCell ref="O24:O27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2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</row>
    <row r="2" spans="1:51" s="5" customFormat="1" ht="16.5" customHeight="1" thickBot="1" x14ac:dyDescent="0.25">
      <c r="A2" s="4"/>
      <c r="B2" s="504" t="str">
        <f>"Region = "&amp;$B$82</f>
        <v>Region = USA</v>
      </c>
      <c r="C2" s="505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04" t="s">
        <v>70</v>
      </c>
      <c r="O2" s="505"/>
      <c r="P2" s="506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07" t="s">
        <v>0</v>
      </c>
      <c r="C3" s="6" t="s">
        <v>1</v>
      </c>
      <c r="D3" s="7">
        <f>IF(AD3&lt;&gt;"eps",AD3,"")</f>
        <v>21.057592388342098</v>
      </c>
      <c r="E3" s="8">
        <f t="shared" ref="E3:E60" si="0">IF(AE3&lt;&gt;"eps",AE3,"")</f>
        <v>20.828889196595487</v>
      </c>
      <c r="F3" s="8">
        <f t="shared" ref="F3:F60" si="1">IF(AF3&lt;&gt;"eps",AF3,"")</f>
        <v>20.983109105849206</v>
      </c>
      <c r="G3" s="8">
        <f t="shared" ref="G3:G60" si="2">IF(AG3&lt;&gt;"eps",AG3,"")</f>
        <v>21.034305644056968</v>
      </c>
      <c r="H3" s="8">
        <f t="shared" ref="H3:H60" si="3">IF(AH3&lt;&gt;"eps",AH3,"")</f>
        <v>21.120090118434515</v>
      </c>
      <c r="I3" s="327">
        <f t="shared" ref="I3:I60" si="4">IF(AI3&lt;&gt;"eps",AI3,"")</f>
        <v>24.154909991410985</v>
      </c>
      <c r="J3" s="8">
        <f t="shared" ref="J3:J60" si="5">IF(AJ3&lt;&gt;"eps",AJ3,"")</f>
        <v>26.490740397464499</v>
      </c>
      <c r="K3" s="8">
        <f t="shared" ref="K3:K60" si="6">IF(AK3&lt;&gt;"eps",AK3,"")</f>
        <v>28.501656967060182</v>
      </c>
      <c r="L3" s="9">
        <f t="shared" ref="L3:L60" si="7">IF(AL3&lt;&gt;"eps",AL3,"")</f>
        <v>30.865054607595926</v>
      </c>
      <c r="M3" s="382">
        <v>1</v>
      </c>
      <c r="N3" s="11" t="s">
        <v>40</v>
      </c>
      <c r="O3" s="12"/>
      <c r="P3" s="13" t="s">
        <v>41</v>
      </c>
      <c r="Q3" s="14">
        <f>IF(AQ3&lt;&gt;"eps",AQ3,"")</f>
        <v>2.0854725569614452</v>
      </c>
      <c r="R3" s="15">
        <f t="shared" ref="R3:R63" si="8">IF(AR3&lt;&gt;"eps",AR3,"")</f>
        <v>2.0828612812880563</v>
      </c>
      <c r="S3" s="15">
        <f t="shared" ref="S3:S63" si="9">IF(AS3&lt;&gt;"eps",AS3,"")</f>
        <v>2.0475424279180738</v>
      </c>
      <c r="T3" s="15">
        <f t="shared" ref="T3:T63" si="10">IF(AT3&lt;&gt;"eps",AT3,"")</f>
        <v>2.0361695904265122</v>
      </c>
      <c r="U3" s="15">
        <f t="shared" ref="U3:U63" si="11">IF(AU3&lt;&gt;"eps",AU3,"")</f>
        <v>2.0829886268656708</v>
      </c>
      <c r="V3" s="357">
        <f t="shared" ref="V3:V63" si="12">IF(AV3&lt;&gt;"eps",AV3,"")</f>
        <v>2.1414584256651028</v>
      </c>
      <c r="W3" s="15">
        <f t="shared" ref="W3:W63" si="13">IF(AW3&lt;&gt;"eps",AW3,"")</f>
        <v>2.1692183799317108</v>
      </c>
      <c r="X3" s="15">
        <f t="shared" ref="X3:X63" si="14">IF(AX3&lt;&gt;"eps",AX3,"")</f>
        <v>2.1964996954081673</v>
      </c>
      <c r="Y3" s="16">
        <f t="shared" ref="Y3:Y63" si="15">IF(AY3&lt;&gt;"eps",AY3,"")</f>
        <v>2.2248214074473482</v>
      </c>
      <c r="AC3" s="383" t="s">
        <v>29</v>
      </c>
      <c r="AD3" s="252">
        <v>21.057592388342098</v>
      </c>
      <c r="AE3" s="207">
        <v>20.828889196595487</v>
      </c>
      <c r="AF3" s="207">
        <v>20.983109105849206</v>
      </c>
      <c r="AG3" s="207">
        <v>21.034305644056968</v>
      </c>
      <c r="AH3" s="207">
        <v>21.120090118434515</v>
      </c>
      <c r="AI3" s="253">
        <v>24.154909991410985</v>
      </c>
      <c r="AJ3" s="207">
        <v>26.490740397464499</v>
      </c>
      <c r="AK3" s="207">
        <v>28.501656967060182</v>
      </c>
      <c r="AL3" s="254">
        <v>30.865054607595926</v>
      </c>
      <c r="AP3" s="383" t="s">
        <v>29</v>
      </c>
      <c r="AQ3" s="388">
        <v>2.0854725569614452</v>
      </c>
      <c r="AR3" s="389">
        <v>2.0828612812880563</v>
      </c>
      <c r="AS3" s="389">
        <v>2.0475424279180738</v>
      </c>
      <c r="AT3" s="389">
        <v>2.0361695904265122</v>
      </c>
      <c r="AU3" s="389">
        <v>2.0829886268656708</v>
      </c>
      <c r="AV3" s="390">
        <v>2.1414584256651028</v>
      </c>
      <c r="AW3" s="389">
        <v>2.1692183799317108</v>
      </c>
      <c r="AX3" s="389">
        <v>2.1964996954081673</v>
      </c>
      <c r="AY3" s="391">
        <v>2.2248214074473482</v>
      </c>
    </row>
    <row r="4" spans="1:51" x14ac:dyDescent="0.2">
      <c r="A4" s="17"/>
      <c r="B4" s="508"/>
      <c r="C4" s="13" t="s">
        <v>2</v>
      </c>
      <c r="D4" s="7">
        <f t="shared" ref="D4:D60" si="16">IF(AD4&lt;&gt;"eps",AD4,"")</f>
        <v>6.0644940661318349</v>
      </c>
      <c r="E4" s="8">
        <f t="shared" si="0"/>
        <v>4.5210394610581073</v>
      </c>
      <c r="F4" s="8">
        <f t="shared" si="1"/>
        <v>5.6096674906722415</v>
      </c>
      <c r="G4" s="8">
        <f t="shared" si="2"/>
        <v>6.2892830346909783</v>
      </c>
      <c r="H4" s="8">
        <f t="shared" si="3"/>
        <v>7.1691689052810936</v>
      </c>
      <c r="I4" s="327">
        <f t="shared" si="4"/>
        <v>6.0269459029557844</v>
      </c>
      <c r="J4" s="8">
        <f t="shared" si="5"/>
        <v>5.5157296304763435</v>
      </c>
      <c r="K4" s="8">
        <f t="shared" si="6"/>
        <v>5.3886411630046984</v>
      </c>
      <c r="L4" s="9">
        <f t="shared" si="7"/>
        <v>5.0481634583632262</v>
      </c>
      <c r="M4" s="382">
        <v>2</v>
      </c>
      <c r="N4" s="11" t="s">
        <v>42</v>
      </c>
      <c r="O4" s="12"/>
      <c r="P4" s="13" t="s">
        <v>41</v>
      </c>
      <c r="Q4" s="14">
        <f t="shared" ref="Q4:Q63" si="17">IF(AQ4&lt;&gt;"eps",AQ4,"")</f>
        <v>4.9900433763794148</v>
      </c>
      <c r="R4" s="15">
        <f t="shared" si="8"/>
        <v>6.2567864658220689</v>
      </c>
      <c r="S4" s="15">
        <f t="shared" si="9"/>
        <v>6.610349108142648</v>
      </c>
      <c r="T4" s="15">
        <f t="shared" si="10"/>
        <v>6.8977112246257377</v>
      </c>
      <c r="U4" s="15">
        <f t="shared" si="11"/>
        <v>7.8727476005646233</v>
      </c>
      <c r="V4" s="357">
        <f t="shared" si="12"/>
        <v>8.5196750015077392</v>
      </c>
      <c r="W4" s="15">
        <f t="shared" si="13"/>
        <v>8.8928325840989437</v>
      </c>
      <c r="X4" s="15">
        <f t="shared" si="14"/>
        <v>9.2210724065186227</v>
      </c>
      <c r="Y4" s="16">
        <f t="shared" si="15"/>
        <v>9.5434125825606486</v>
      </c>
      <c r="AC4" s="383" t="s">
        <v>30</v>
      </c>
      <c r="AD4" s="252">
        <v>6.0644940661318349</v>
      </c>
      <c r="AE4" s="207">
        <v>4.5210394610581073</v>
      </c>
      <c r="AF4" s="207">
        <v>5.6096674906722415</v>
      </c>
      <c r="AG4" s="207">
        <v>6.2892830346909783</v>
      </c>
      <c r="AH4" s="207">
        <v>7.1691689052810936</v>
      </c>
      <c r="AI4" s="253">
        <v>6.0269459029557844</v>
      </c>
      <c r="AJ4" s="207">
        <v>5.5157296304763435</v>
      </c>
      <c r="AK4" s="207">
        <v>5.3886411630046984</v>
      </c>
      <c r="AL4" s="254">
        <v>5.0481634583632262</v>
      </c>
      <c r="AP4" s="383" t="s">
        <v>30</v>
      </c>
      <c r="AQ4" s="388">
        <v>4.9900433763794148</v>
      </c>
      <c r="AR4" s="389">
        <v>6.2567864658220689</v>
      </c>
      <c r="AS4" s="389">
        <v>6.610349108142648</v>
      </c>
      <c r="AT4" s="389">
        <v>6.8977112246257377</v>
      </c>
      <c r="AU4" s="389">
        <v>7.8727476005646233</v>
      </c>
      <c r="AV4" s="390">
        <v>8.5196750015077392</v>
      </c>
      <c r="AW4" s="389">
        <v>8.8928325840989437</v>
      </c>
      <c r="AX4" s="389">
        <v>9.2210724065186227</v>
      </c>
      <c r="AY4" s="391">
        <v>9.5434125825606486</v>
      </c>
    </row>
    <row r="5" spans="1:51" x14ac:dyDescent="0.2">
      <c r="B5" s="508"/>
      <c r="C5" s="18" t="s">
        <v>3</v>
      </c>
      <c r="D5" s="19">
        <f t="shared" si="16"/>
        <v>8.3933748379073039E-2</v>
      </c>
      <c r="E5" s="20">
        <f t="shared" si="0"/>
        <v>4.2435407792071111E-2</v>
      </c>
      <c r="F5" s="20">
        <f t="shared" si="1"/>
        <v>7.0898616127833256E-2</v>
      </c>
      <c r="G5" s="20">
        <f t="shared" si="2"/>
        <v>8.3478578641203185E-2</v>
      </c>
      <c r="H5" s="20">
        <f t="shared" si="3"/>
        <v>8.7683200178356097E-2</v>
      </c>
      <c r="I5" s="328">
        <f t="shared" si="4"/>
        <v>4.6372355361697697E-2</v>
      </c>
      <c r="J5" s="20">
        <f t="shared" si="5"/>
        <v>4.7434045017446524E-2</v>
      </c>
      <c r="K5" s="20">
        <f t="shared" si="6"/>
        <v>5.1485895572573222E-2</v>
      </c>
      <c r="L5" s="21">
        <f t="shared" si="7"/>
        <v>5.4874754075792009E-2</v>
      </c>
      <c r="M5" s="382">
        <v>3</v>
      </c>
      <c r="N5" s="22" t="s">
        <v>43</v>
      </c>
      <c r="O5" s="23"/>
      <c r="P5" s="18" t="s">
        <v>41</v>
      </c>
      <c r="Q5" s="24">
        <f t="shared" si="17"/>
        <v>16.066036488814685</v>
      </c>
      <c r="R5" s="25">
        <f t="shared" si="8"/>
        <v>19.876390492842749</v>
      </c>
      <c r="S5" s="25">
        <f t="shared" si="9"/>
        <v>22.294962214807615</v>
      </c>
      <c r="T5" s="25">
        <f t="shared" si="10"/>
        <v>23.406218406322491</v>
      </c>
      <c r="U5" s="25">
        <f t="shared" si="11"/>
        <v>24.845680387866214</v>
      </c>
      <c r="V5" s="358">
        <f t="shared" si="12"/>
        <v>26.92750496662439</v>
      </c>
      <c r="W5" s="25">
        <f t="shared" si="13"/>
        <v>27.879164063475468</v>
      </c>
      <c r="X5" s="25">
        <f t="shared" si="14"/>
        <v>28.927786966125549</v>
      </c>
      <c r="Y5" s="26">
        <f t="shared" si="15"/>
        <v>29.988660411529839</v>
      </c>
      <c r="AC5" s="383" t="s">
        <v>131</v>
      </c>
      <c r="AD5" s="255">
        <v>8.3933748379073039E-2</v>
      </c>
      <c r="AE5" s="256">
        <v>4.2435407792071111E-2</v>
      </c>
      <c r="AF5" s="256">
        <v>7.0898616127833256E-2</v>
      </c>
      <c r="AG5" s="256">
        <v>8.3478578641203185E-2</v>
      </c>
      <c r="AH5" s="256">
        <v>8.7683200178356097E-2</v>
      </c>
      <c r="AI5" s="257">
        <v>4.6372355361697697E-2</v>
      </c>
      <c r="AJ5" s="256">
        <v>4.7434045017446524E-2</v>
      </c>
      <c r="AK5" s="256">
        <v>5.1485895572573222E-2</v>
      </c>
      <c r="AL5" s="258">
        <v>5.4874754075792009E-2</v>
      </c>
      <c r="AP5" s="383" t="s">
        <v>131</v>
      </c>
      <c r="AQ5" s="392">
        <v>16.066036488814685</v>
      </c>
      <c r="AR5" s="393">
        <v>19.876390492842749</v>
      </c>
      <c r="AS5" s="393">
        <v>22.294962214807615</v>
      </c>
      <c r="AT5" s="393">
        <v>23.406218406322491</v>
      </c>
      <c r="AU5" s="393">
        <v>24.845680387866214</v>
      </c>
      <c r="AV5" s="394">
        <v>26.92750496662439</v>
      </c>
      <c r="AW5" s="393">
        <v>27.879164063475468</v>
      </c>
      <c r="AX5" s="393">
        <v>28.927786966125549</v>
      </c>
      <c r="AY5" s="395">
        <v>29.988660411529839</v>
      </c>
    </row>
    <row r="6" spans="1:51" x14ac:dyDescent="0.2">
      <c r="B6" s="508"/>
      <c r="C6" s="13" t="s">
        <v>4</v>
      </c>
      <c r="D6" s="7">
        <f t="shared" si="16"/>
        <v>8.4995157134007133</v>
      </c>
      <c r="E6" s="8">
        <f t="shared" si="0"/>
        <v>8.499515712892638</v>
      </c>
      <c r="F6" s="8">
        <f t="shared" si="1"/>
        <v>8.4995157125034702</v>
      </c>
      <c r="G6" s="8">
        <f t="shared" si="2"/>
        <v>8.4995157118090994</v>
      </c>
      <c r="H6" s="8">
        <f t="shared" si="3"/>
        <v>8.499515711261532</v>
      </c>
      <c r="I6" s="327">
        <f t="shared" si="4"/>
        <v>8.4995157097272926</v>
      </c>
      <c r="J6" s="8">
        <f t="shared" si="5"/>
        <v>8.4995157078649921</v>
      </c>
      <c r="K6" s="8">
        <f t="shared" si="6"/>
        <v>8.4995157055410004</v>
      </c>
      <c r="L6" s="9">
        <f t="shared" si="7"/>
        <v>8.499515711749364</v>
      </c>
      <c r="M6" s="382">
        <v>4</v>
      </c>
      <c r="N6" s="11" t="s">
        <v>44</v>
      </c>
      <c r="O6" s="12"/>
      <c r="P6" s="13" t="s">
        <v>41</v>
      </c>
      <c r="Q6" s="14">
        <f t="shared" si="17"/>
        <v>0.71000000000000008</v>
      </c>
      <c r="R6" s="15">
        <f t="shared" si="8"/>
        <v>0.74999999999999989</v>
      </c>
      <c r="S6" s="15">
        <f t="shared" si="9"/>
        <v>0.76000000000000023</v>
      </c>
      <c r="T6" s="15">
        <f t="shared" si="10"/>
        <v>0.80000000000000016</v>
      </c>
      <c r="U6" s="15">
        <f t="shared" si="11"/>
        <v>0.84000000000000019</v>
      </c>
      <c r="V6" s="357">
        <f t="shared" si="12"/>
        <v>0.88000000000000012</v>
      </c>
      <c r="W6" s="15">
        <f t="shared" si="13"/>
        <v>0.89001796572014258</v>
      </c>
      <c r="X6" s="15">
        <f t="shared" si="14"/>
        <v>0.89861402924037559</v>
      </c>
      <c r="Y6" s="16">
        <f t="shared" si="15"/>
        <v>0.9066879476425902</v>
      </c>
      <c r="AC6" s="383" t="s">
        <v>71</v>
      </c>
      <c r="AD6" s="252">
        <v>8.4995157134007133</v>
      </c>
      <c r="AE6" s="207">
        <v>8.499515712892638</v>
      </c>
      <c r="AF6" s="207">
        <v>8.4995157125034702</v>
      </c>
      <c r="AG6" s="207">
        <v>8.4995157118090994</v>
      </c>
      <c r="AH6" s="207">
        <v>8.499515711261532</v>
      </c>
      <c r="AI6" s="253">
        <v>8.4995157097272926</v>
      </c>
      <c r="AJ6" s="207">
        <v>8.4995157078649921</v>
      </c>
      <c r="AK6" s="207">
        <v>8.4995157055410004</v>
      </c>
      <c r="AL6" s="254">
        <v>8.499515711749364</v>
      </c>
      <c r="AP6" s="383" t="s">
        <v>71</v>
      </c>
      <c r="AQ6" s="388">
        <v>0.71000000000000008</v>
      </c>
      <c r="AR6" s="389">
        <v>0.74999999999999989</v>
      </c>
      <c r="AS6" s="389">
        <v>0.76000000000000023</v>
      </c>
      <c r="AT6" s="389">
        <v>0.80000000000000016</v>
      </c>
      <c r="AU6" s="389">
        <v>0.84000000000000019</v>
      </c>
      <c r="AV6" s="390">
        <v>0.88000000000000012</v>
      </c>
      <c r="AW6" s="389">
        <v>0.89001796572014258</v>
      </c>
      <c r="AX6" s="389">
        <v>0.89861402924037559</v>
      </c>
      <c r="AY6" s="391">
        <v>0.9066879476425902</v>
      </c>
    </row>
    <row r="7" spans="1:51" ht="16.5" customHeight="1" thickBot="1" x14ac:dyDescent="0.25">
      <c r="B7" s="508"/>
      <c r="C7" s="13" t="s">
        <v>5</v>
      </c>
      <c r="D7" s="7">
        <f t="shared" si="16"/>
        <v>0.27566430199503689</v>
      </c>
      <c r="E7" s="8">
        <f t="shared" si="0"/>
        <v>0.25649684154368535</v>
      </c>
      <c r="F7" s="8">
        <f t="shared" si="1"/>
        <v>0.2628509888056359</v>
      </c>
      <c r="G7" s="8">
        <f t="shared" si="2"/>
        <v>0.26285099202037931</v>
      </c>
      <c r="H7" s="8">
        <f t="shared" si="3"/>
        <v>0.26285099636728804</v>
      </c>
      <c r="I7" s="327">
        <f t="shared" si="4"/>
        <v>0.25604891282396441</v>
      </c>
      <c r="J7" s="8">
        <f t="shared" si="5"/>
        <v>0.25599965128150792</v>
      </c>
      <c r="K7" s="8">
        <f t="shared" si="6"/>
        <v>0.24748468562108153</v>
      </c>
      <c r="L7" s="9">
        <f t="shared" si="7"/>
        <v>0.24750984714843485</v>
      </c>
      <c r="M7" s="382">
        <v>5</v>
      </c>
      <c r="N7" s="27" t="s">
        <v>45</v>
      </c>
      <c r="O7" s="12"/>
      <c r="P7" s="28" t="s">
        <v>41</v>
      </c>
      <c r="Q7" s="29">
        <f t="shared" si="17"/>
        <v>2.2499999999999996</v>
      </c>
      <c r="R7" s="30">
        <f t="shared" si="8"/>
        <v>2.42</v>
      </c>
      <c r="S7" s="30">
        <f t="shared" si="9"/>
        <v>2.65</v>
      </c>
      <c r="T7" s="30">
        <f t="shared" si="10"/>
        <v>2.57</v>
      </c>
      <c r="U7" s="30">
        <f t="shared" si="11"/>
        <v>2.5</v>
      </c>
      <c r="V7" s="359">
        <f t="shared" si="12"/>
        <v>2.5</v>
      </c>
      <c r="W7" s="30">
        <f t="shared" si="13"/>
        <v>2.5192553864141685</v>
      </c>
      <c r="X7" s="30">
        <f t="shared" si="14"/>
        <v>2.5390243820639311</v>
      </c>
      <c r="Y7" s="31">
        <f t="shared" si="15"/>
        <v>2.5583758144257671</v>
      </c>
      <c r="AC7" s="383" t="s">
        <v>72</v>
      </c>
      <c r="AD7" s="252">
        <v>0.27566430199503689</v>
      </c>
      <c r="AE7" s="207">
        <v>0.25649684154368535</v>
      </c>
      <c r="AF7" s="207">
        <v>0.2628509888056359</v>
      </c>
      <c r="AG7" s="207">
        <v>0.26285099202037931</v>
      </c>
      <c r="AH7" s="207">
        <v>0.26285099636728804</v>
      </c>
      <c r="AI7" s="253">
        <v>0.25604891282396441</v>
      </c>
      <c r="AJ7" s="207">
        <v>0.25599965128150792</v>
      </c>
      <c r="AK7" s="207">
        <v>0.24748468562108153</v>
      </c>
      <c r="AL7" s="254">
        <v>0.24750984714843485</v>
      </c>
      <c r="AP7" s="383" t="s">
        <v>72</v>
      </c>
      <c r="AQ7" s="396">
        <v>2.2499999999999996</v>
      </c>
      <c r="AR7" s="397">
        <v>2.42</v>
      </c>
      <c r="AS7" s="397">
        <v>2.65</v>
      </c>
      <c r="AT7" s="397">
        <v>2.57</v>
      </c>
      <c r="AU7" s="397">
        <v>2.5</v>
      </c>
      <c r="AV7" s="398">
        <v>2.5</v>
      </c>
      <c r="AW7" s="397">
        <v>2.5192553864141685</v>
      </c>
      <c r="AX7" s="397">
        <v>2.5390243820639311</v>
      </c>
      <c r="AY7" s="399">
        <v>2.5583758144257671</v>
      </c>
    </row>
    <row r="8" spans="1:51" ht="15.75" customHeight="1" x14ac:dyDescent="0.2">
      <c r="B8" s="483" t="s">
        <v>6</v>
      </c>
      <c r="C8" s="32" t="s">
        <v>7</v>
      </c>
      <c r="D8" s="33" t="str">
        <f t="shared" si="16"/>
        <v/>
      </c>
      <c r="E8" s="34" t="str">
        <f t="shared" si="0"/>
        <v/>
      </c>
      <c r="F8" s="34" t="str">
        <f t="shared" si="1"/>
        <v/>
      </c>
      <c r="G8" s="34" t="str">
        <f t="shared" si="2"/>
        <v/>
      </c>
      <c r="H8" s="34" t="str">
        <f t="shared" si="3"/>
        <v/>
      </c>
      <c r="I8" s="329" t="str">
        <f t="shared" si="4"/>
        <v/>
      </c>
      <c r="J8" s="34" t="str">
        <f t="shared" si="5"/>
        <v/>
      </c>
      <c r="K8" s="34" t="str">
        <f t="shared" si="6"/>
        <v/>
      </c>
      <c r="L8" s="35" t="str">
        <f t="shared" si="7"/>
        <v/>
      </c>
      <c r="M8" s="382">
        <v>6</v>
      </c>
      <c r="N8" s="486" t="s">
        <v>46</v>
      </c>
      <c r="O8" s="487"/>
      <c r="P8" s="36" t="s">
        <v>47</v>
      </c>
      <c r="Q8" s="37" t="str">
        <f t="shared" si="17"/>
        <v/>
      </c>
      <c r="R8" s="38" t="str">
        <f t="shared" si="8"/>
        <v/>
      </c>
      <c r="S8" s="38" t="str">
        <f t="shared" si="9"/>
        <v/>
      </c>
      <c r="T8" s="38" t="str">
        <f t="shared" si="10"/>
        <v/>
      </c>
      <c r="U8" s="38" t="str">
        <f t="shared" si="11"/>
        <v/>
      </c>
      <c r="V8" s="360" t="str">
        <f t="shared" si="12"/>
        <v/>
      </c>
      <c r="W8" s="38" t="str">
        <f t="shared" si="13"/>
        <v/>
      </c>
      <c r="X8" s="38" t="str">
        <f t="shared" si="14"/>
        <v/>
      </c>
      <c r="Y8" s="39" t="str">
        <f t="shared" si="15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484"/>
      <c r="C9" s="40" t="s">
        <v>8</v>
      </c>
      <c r="D9" s="41" t="str">
        <f t="shared" si="16"/>
        <v/>
      </c>
      <c r="E9" s="42" t="str">
        <f t="shared" si="0"/>
        <v/>
      </c>
      <c r="F9" s="42" t="str">
        <f t="shared" si="1"/>
        <v/>
      </c>
      <c r="G9" s="42" t="str">
        <f t="shared" si="2"/>
        <v/>
      </c>
      <c r="H9" s="42" t="str">
        <f t="shared" si="3"/>
        <v/>
      </c>
      <c r="I9" s="330" t="str">
        <f t="shared" si="4"/>
        <v/>
      </c>
      <c r="J9" s="42" t="str">
        <f t="shared" si="5"/>
        <v/>
      </c>
      <c r="K9" s="42" t="str">
        <f t="shared" si="6"/>
        <v/>
      </c>
      <c r="L9" s="43" t="str">
        <f t="shared" si="7"/>
        <v/>
      </c>
      <c r="M9" s="382">
        <v>7</v>
      </c>
      <c r="N9" s="488"/>
      <c r="O9" s="489"/>
      <c r="P9" s="44" t="s">
        <v>48</v>
      </c>
      <c r="Q9" s="45" t="str">
        <f t="shared" si="17"/>
        <v/>
      </c>
      <c r="R9" s="46" t="str">
        <f t="shared" si="8"/>
        <v/>
      </c>
      <c r="S9" s="46" t="str">
        <f t="shared" si="9"/>
        <v/>
      </c>
      <c r="T9" s="46" t="str">
        <f t="shared" si="10"/>
        <v/>
      </c>
      <c r="U9" s="46" t="str">
        <f t="shared" si="11"/>
        <v/>
      </c>
      <c r="V9" s="361" t="str">
        <f t="shared" si="12"/>
        <v/>
      </c>
      <c r="W9" s="46" t="str">
        <f t="shared" si="13"/>
        <v/>
      </c>
      <c r="X9" s="46" t="str">
        <f t="shared" si="14"/>
        <v/>
      </c>
      <c r="Y9" s="47" t="str">
        <f t="shared" si="15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484"/>
      <c r="C10" s="48" t="s">
        <v>9</v>
      </c>
      <c r="D10" s="49" t="str">
        <f t="shared" si="16"/>
        <v/>
      </c>
      <c r="E10" s="50" t="str">
        <f t="shared" si="0"/>
        <v/>
      </c>
      <c r="F10" s="50" t="str">
        <f t="shared" si="1"/>
        <v/>
      </c>
      <c r="G10" s="50" t="str">
        <f t="shared" si="2"/>
        <v/>
      </c>
      <c r="H10" s="50" t="str">
        <f t="shared" si="3"/>
        <v/>
      </c>
      <c r="I10" s="331" t="str">
        <f t="shared" si="4"/>
        <v/>
      </c>
      <c r="J10" s="50" t="str">
        <f t="shared" si="5"/>
        <v/>
      </c>
      <c r="K10" s="50" t="str">
        <f t="shared" si="6"/>
        <v/>
      </c>
      <c r="L10" s="51" t="str">
        <f t="shared" si="7"/>
        <v/>
      </c>
      <c r="M10" s="382">
        <v>8</v>
      </c>
      <c r="N10" s="488"/>
      <c r="O10" s="489"/>
      <c r="P10" s="52" t="s">
        <v>49</v>
      </c>
      <c r="Q10" s="53" t="str">
        <f t="shared" si="17"/>
        <v/>
      </c>
      <c r="R10" s="54" t="str">
        <f t="shared" si="8"/>
        <v/>
      </c>
      <c r="S10" s="54" t="str">
        <f t="shared" si="9"/>
        <v/>
      </c>
      <c r="T10" s="54" t="str">
        <f t="shared" si="10"/>
        <v/>
      </c>
      <c r="U10" s="54" t="str">
        <f t="shared" si="11"/>
        <v/>
      </c>
      <c r="V10" s="362" t="str">
        <f t="shared" si="12"/>
        <v/>
      </c>
      <c r="W10" s="54" t="str">
        <f t="shared" si="13"/>
        <v/>
      </c>
      <c r="X10" s="54" t="str">
        <f t="shared" si="14"/>
        <v/>
      </c>
      <c r="Y10" s="55" t="str">
        <f t="shared" si="15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484"/>
      <c r="C11" s="56" t="s">
        <v>130</v>
      </c>
      <c r="D11" s="57">
        <f t="shared" si="16"/>
        <v>2273.9370427644126</v>
      </c>
      <c r="E11" s="58">
        <f t="shared" si="0"/>
        <v>2167.7235039427619</v>
      </c>
      <c r="F11" s="58">
        <f t="shared" si="1"/>
        <v>2241.9209341379687</v>
      </c>
      <c r="G11" s="58">
        <f t="shared" si="2"/>
        <v>2283.6769029665065</v>
      </c>
      <c r="H11" s="58">
        <f t="shared" si="3"/>
        <v>2338.6104930895926</v>
      </c>
      <c r="I11" s="332">
        <f t="shared" si="4"/>
        <v>2555.2489134012935</v>
      </c>
      <c r="J11" s="58">
        <f t="shared" si="5"/>
        <v>2744.037844874751</v>
      </c>
      <c r="K11" s="58">
        <f t="shared" si="6"/>
        <v>2923.4151922387559</v>
      </c>
      <c r="L11" s="59">
        <f t="shared" si="7"/>
        <v>3123.9890914719763</v>
      </c>
      <c r="M11" s="382">
        <v>9</v>
      </c>
      <c r="N11" s="488"/>
      <c r="O11" s="489"/>
      <c r="P11" s="44" t="s">
        <v>50</v>
      </c>
      <c r="Q11" s="45" t="str">
        <f t="shared" si="17"/>
        <v/>
      </c>
      <c r="R11" s="46" t="str">
        <f t="shared" si="8"/>
        <v/>
      </c>
      <c r="S11" s="46" t="str">
        <f t="shared" si="9"/>
        <v/>
      </c>
      <c r="T11" s="46" t="str">
        <f t="shared" si="10"/>
        <v/>
      </c>
      <c r="U11" s="46" t="str">
        <f t="shared" si="11"/>
        <v/>
      </c>
      <c r="V11" s="361" t="str">
        <f t="shared" si="12"/>
        <v/>
      </c>
      <c r="W11" s="46" t="str">
        <f t="shared" si="13"/>
        <v/>
      </c>
      <c r="X11" s="46" t="str">
        <f t="shared" si="14"/>
        <v/>
      </c>
      <c r="Y11" s="47" t="str">
        <f t="shared" si="15"/>
        <v/>
      </c>
      <c r="AC11" s="383" t="s">
        <v>76</v>
      </c>
      <c r="AD11" s="267">
        <v>2273.9370427644126</v>
      </c>
      <c r="AE11" s="268">
        <v>2167.7235039427619</v>
      </c>
      <c r="AF11" s="268">
        <v>2241.9209341379687</v>
      </c>
      <c r="AG11" s="268">
        <v>2283.6769029665065</v>
      </c>
      <c r="AH11" s="268">
        <v>2338.6104930895926</v>
      </c>
      <c r="AI11" s="269">
        <v>2555.2489134012935</v>
      </c>
      <c r="AJ11" s="268">
        <v>2744.037844874751</v>
      </c>
      <c r="AK11" s="268">
        <v>2923.4151922387559</v>
      </c>
      <c r="AL11" s="270">
        <v>3123.9890914719763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485"/>
      <c r="C12" s="60" t="s">
        <v>10</v>
      </c>
      <c r="D12" s="61">
        <v>0</v>
      </c>
      <c r="E12" s="62">
        <v>0</v>
      </c>
      <c r="F12" s="62">
        <v>0</v>
      </c>
      <c r="G12" s="62">
        <v>0</v>
      </c>
      <c r="H12" s="62">
        <v>0</v>
      </c>
      <c r="I12" s="333">
        <v>0</v>
      </c>
      <c r="J12" s="62">
        <v>0</v>
      </c>
      <c r="K12" s="62">
        <v>0</v>
      </c>
      <c r="L12" s="63">
        <v>0</v>
      </c>
      <c r="M12" s="382">
        <v>10</v>
      </c>
      <c r="N12" s="488"/>
      <c r="O12" s="489"/>
      <c r="P12" s="64" t="s">
        <v>51</v>
      </c>
      <c r="Q12" s="65" t="str">
        <f t="shared" si="17"/>
        <v/>
      </c>
      <c r="R12" s="66" t="str">
        <f t="shared" si="8"/>
        <v/>
      </c>
      <c r="S12" s="66" t="str">
        <f t="shared" si="9"/>
        <v/>
      </c>
      <c r="T12" s="66" t="str">
        <f t="shared" si="10"/>
        <v/>
      </c>
      <c r="U12" s="66" t="str">
        <f t="shared" si="11"/>
        <v/>
      </c>
      <c r="V12" s="363" t="str">
        <f t="shared" si="12"/>
        <v/>
      </c>
      <c r="W12" s="67" t="str">
        <f t="shared" si="13"/>
        <v/>
      </c>
      <c r="X12" s="67" t="str">
        <f t="shared" si="14"/>
        <v/>
      </c>
      <c r="Y12" s="68" t="str">
        <f t="shared" si="15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492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0.7%</v>
      </c>
      <c r="C13" s="69" t="s">
        <v>11</v>
      </c>
      <c r="D13" s="70">
        <f t="shared" ref="D13:D38" si="18">IF(AD13&lt;&gt;"eps",AD13,0)</f>
        <v>2048.6109999492437</v>
      </c>
      <c r="E13" s="71">
        <f t="shared" ref="E13:E38" si="19">IF(AE13&lt;&gt;"eps",AE13,0)</f>
        <v>2026.2316501671435</v>
      </c>
      <c r="F13" s="71">
        <f t="shared" ref="F13:F38" si="20">IF(AF13&lt;&gt;"eps",AF13,0)</f>
        <v>2041.5543899063232</v>
      </c>
      <c r="G13" s="71">
        <f t="shared" ref="G13:G38" si="21">IF(AG13&lt;&gt;"eps",AG13,0)</f>
        <v>2046.6401025057473</v>
      </c>
      <c r="H13" s="71">
        <f t="shared" ref="H13:H38" si="22">IF(AH13&lt;&gt;"eps",AH13,0)</f>
        <v>2055.1532321821628</v>
      </c>
      <c r="I13" s="334">
        <f t="shared" ref="I13:I38" si="23">IF(AI13&lt;&gt;"eps",AI13,0)</f>
        <v>2061.1891790495206</v>
      </c>
      <c r="J13" s="71">
        <f t="shared" ref="J13:J38" si="24">IF(AJ13&lt;&gt;"eps",AJ13,0)</f>
        <v>2047.4611866598534</v>
      </c>
      <c r="K13" s="71">
        <f t="shared" ref="K13:K38" si="25">IF(AK13&lt;&gt;"eps",AK13,0)</f>
        <v>2040.4306553059332</v>
      </c>
      <c r="L13" s="72">
        <f t="shared" ref="L13:L38" si="26">IF(AL13&lt;&gt;"eps",AL13,0)</f>
        <v>2024.8935787652379</v>
      </c>
      <c r="M13" s="382">
        <v>11</v>
      </c>
      <c r="N13" s="490"/>
      <c r="O13" s="491"/>
      <c r="P13" s="73" t="s">
        <v>130</v>
      </c>
      <c r="Q13" s="74" t="str">
        <f t="shared" si="17"/>
        <v/>
      </c>
      <c r="R13" s="75" t="str">
        <f t="shared" si="8"/>
        <v/>
      </c>
      <c r="S13" s="75" t="str">
        <f t="shared" si="9"/>
        <v/>
      </c>
      <c r="T13" s="75" t="str">
        <f t="shared" si="10"/>
        <v/>
      </c>
      <c r="U13" s="75" t="str">
        <f t="shared" si="11"/>
        <v/>
      </c>
      <c r="V13" s="364" t="str">
        <f t="shared" si="12"/>
        <v/>
      </c>
      <c r="W13" s="75" t="str">
        <f t="shared" si="13"/>
        <v/>
      </c>
      <c r="X13" s="75" t="str">
        <f t="shared" si="14"/>
        <v/>
      </c>
      <c r="Y13" s="76" t="str">
        <f t="shared" si="15"/>
        <v/>
      </c>
      <c r="AC13" s="383" t="s">
        <v>78</v>
      </c>
      <c r="AD13" s="275">
        <v>2048.6109999492437</v>
      </c>
      <c r="AE13" s="10">
        <v>2026.2316501671435</v>
      </c>
      <c r="AF13" s="10">
        <v>2041.5543899063232</v>
      </c>
      <c r="AG13" s="10">
        <v>2046.6401025057473</v>
      </c>
      <c r="AH13" s="10">
        <v>2055.1532321821628</v>
      </c>
      <c r="AI13" s="276">
        <v>2061.1891790495206</v>
      </c>
      <c r="AJ13" s="10">
        <v>2047.4611866598534</v>
      </c>
      <c r="AK13" s="10">
        <v>2040.4306553059332</v>
      </c>
      <c r="AL13" s="277">
        <v>2024.8935787652379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493"/>
      <c r="C14" s="69" t="s">
        <v>12</v>
      </c>
      <c r="D14" s="70">
        <f t="shared" si="18"/>
        <v>0</v>
      </c>
      <c r="E14" s="71">
        <f t="shared" si="19"/>
        <v>0</v>
      </c>
      <c r="F14" s="71">
        <f t="shared" si="20"/>
        <v>5.013143740359337E-8</v>
      </c>
      <c r="G14" s="71">
        <f t="shared" si="21"/>
        <v>5.2531803380948457E-7</v>
      </c>
      <c r="H14" s="71">
        <f t="shared" si="22"/>
        <v>3.1750553193772686E-6</v>
      </c>
      <c r="I14" s="334">
        <f t="shared" si="23"/>
        <v>402.21354563401547</v>
      </c>
      <c r="J14" s="71">
        <f t="shared" si="24"/>
        <v>738.38783266930045</v>
      </c>
      <c r="K14" s="71">
        <f t="shared" si="25"/>
        <v>1020.4260437502113</v>
      </c>
      <c r="L14" s="72">
        <f t="shared" si="26"/>
        <v>1362.4154830897594</v>
      </c>
      <c r="M14" s="382">
        <v>12</v>
      </c>
      <c r="N14" s="77" t="s">
        <v>52</v>
      </c>
      <c r="O14" s="78"/>
      <c r="P14" s="79" t="s">
        <v>53</v>
      </c>
      <c r="Q14" s="80">
        <f t="shared" si="17"/>
        <v>53.338773369931026</v>
      </c>
      <c r="R14" s="81">
        <f t="shared" si="8"/>
        <v>55.310337749737599</v>
      </c>
      <c r="S14" s="81">
        <f t="shared" si="9"/>
        <v>61.567226395213751</v>
      </c>
      <c r="T14" s="81">
        <f t="shared" si="10"/>
        <v>71.444287442155456</v>
      </c>
      <c r="U14" s="81">
        <f t="shared" si="11"/>
        <v>78.121902105666194</v>
      </c>
      <c r="V14" s="365">
        <f t="shared" si="12"/>
        <v>70.742415114956017</v>
      </c>
      <c r="W14" s="81">
        <f t="shared" si="13"/>
        <v>71.983307653310561</v>
      </c>
      <c r="X14" s="81">
        <f t="shared" si="14"/>
        <v>73.050195843158946</v>
      </c>
      <c r="Y14" s="82">
        <f t="shared" si="15"/>
        <v>73.757934050906258</v>
      </c>
      <c r="AC14" s="383" t="s">
        <v>79</v>
      </c>
      <c r="AD14" s="275" t="s">
        <v>132</v>
      </c>
      <c r="AE14" s="10" t="s">
        <v>132</v>
      </c>
      <c r="AF14" s="10">
        <v>5.013143740359337E-8</v>
      </c>
      <c r="AG14" s="10">
        <v>5.2531803380948457E-7</v>
      </c>
      <c r="AH14" s="10">
        <v>3.1750553193772686E-6</v>
      </c>
      <c r="AI14" s="276">
        <v>402.21354563401547</v>
      </c>
      <c r="AJ14" s="10">
        <v>738.38783266930045</v>
      </c>
      <c r="AK14" s="10">
        <v>1020.4260437502113</v>
      </c>
      <c r="AL14" s="277">
        <v>1362.4154830897594</v>
      </c>
      <c r="AP14" s="383" t="s">
        <v>79</v>
      </c>
      <c r="AQ14" s="421">
        <v>53.338773369931026</v>
      </c>
      <c r="AR14" s="422">
        <v>55.310337749737599</v>
      </c>
      <c r="AS14" s="422">
        <v>61.567226395213751</v>
      </c>
      <c r="AT14" s="422">
        <v>71.444287442155456</v>
      </c>
      <c r="AU14" s="422">
        <v>78.121902105666194</v>
      </c>
      <c r="AV14" s="423">
        <v>70.742415114956017</v>
      </c>
      <c r="AW14" s="422">
        <v>71.983307653310561</v>
      </c>
      <c r="AX14" s="422">
        <v>73.050195843158946</v>
      </c>
      <c r="AY14" s="424">
        <v>73.757934050906258</v>
      </c>
    </row>
    <row r="15" spans="1:51" ht="15.75" customHeight="1" x14ac:dyDescent="0.2">
      <c r="B15" s="493"/>
      <c r="C15" s="83" t="s">
        <v>13</v>
      </c>
      <c r="D15" s="84">
        <f t="shared" si="18"/>
        <v>0</v>
      </c>
      <c r="E15" s="85">
        <f t="shared" si="19"/>
        <v>0</v>
      </c>
      <c r="F15" s="85">
        <f t="shared" si="20"/>
        <v>0</v>
      </c>
      <c r="G15" s="85">
        <f t="shared" si="21"/>
        <v>0</v>
      </c>
      <c r="H15" s="85">
        <f t="shared" si="22"/>
        <v>0</v>
      </c>
      <c r="I15" s="335">
        <f t="shared" si="23"/>
        <v>0</v>
      </c>
      <c r="J15" s="85">
        <f t="shared" si="24"/>
        <v>0</v>
      </c>
      <c r="K15" s="85">
        <f t="shared" si="25"/>
        <v>0</v>
      </c>
      <c r="L15" s="86">
        <f t="shared" si="26"/>
        <v>0</v>
      </c>
      <c r="M15" s="382">
        <v>13</v>
      </c>
      <c r="N15" s="87" t="s">
        <v>54</v>
      </c>
      <c r="O15" s="88"/>
      <c r="P15" s="89" t="s">
        <v>55</v>
      </c>
      <c r="Q15" s="90">
        <f t="shared" si="17"/>
        <v>91.838773369931033</v>
      </c>
      <c r="R15" s="91">
        <f t="shared" si="8"/>
        <v>94.110337749737596</v>
      </c>
      <c r="S15" s="91">
        <f t="shared" si="9"/>
        <v>97.66722639521376</v>
      </c>
      <c r="T15" s="91">
        <f t="shared" si="10"/>
        <v>105.24428744215545</v>
      </c>
      <c r="U15" s="91">
        <f t="shared" si="11"/>
        <v>110.52190210566619</v>
      </c>
      <c r="V15" s="366">
        <f t="shared" si="12"/>
        <v>102.64241511495601</v>
      </c>
      <c r="W15" s="91">
        <f t="shared" si="13"/>
        <v>103.88330765331057</v>
      </c>
      <c r="X15" s="91">
        <f t="shared" si="14"/>
        <v>104.95019584315895</v>
      </c>
      <c r="Y15" s="92">
        <f t="shared" si="15"/>
        <v>105.65793405090625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91.838773369931033</v>
      </c>
      <c r="AR15" s="426">
        <v>94.110337749737596</v>
      </c>
      <c r="AS15" s="426">
        <v>97.66722639521376</v>
      </c>
      <c r="AT15" s="426">
        <v>105.24428744215545</v>
      </c>
      <c r="AU15" s="426">
        <v>110.52190210566619</v>
      </c>
      <c r="AV15" s="427">
        <v>102.64241511495601</v>
      </c>
      <c r="AW15" s="426">
        <v>103.88330765331057</v>
      </c>
      <c r="AX15" s="426">
        <v>104.95019584315895</v>
      </c>
      <c r="AY15" s="428">
        <v>105.65793405090625</v>
      </c>
    </row>
    <row r="16" spans="1:51" ht="16.5" customHeight="1" thickBot="1" x14ac:dyDescent="0.25">
      <c r="B16" s="493"/>
      <c r="C16" s="93" t="s">
        <v>14</v>
      </c>
      <c r="D16" s="70">
        <f t="shared" si="18"/>
        <v>809.8203141588325</v>
      </c>
      <c r="E16" s="71">
        <f t="shared" si="19"/>
        <v>609.19375408577162</v>
      </c>
      <c r="F16" s="71">
        <f t="shared" si="20"/>
        <v>749.96143047127941</v>
      </c>
      <c r="G16" s="71">
        <f t="shared" si="21"/>
        <v>852.62397402332272</v>
      </c>
      <c r="H16" s="71">
        <f t="shared" si="22"/>
        <v>1007.2849078834774</v>
      </c>
      <c r="I16" s="334">
        <f t="shared" si="23"/>
        <v>918.10162976445349</v>
      </c>
      <c r="J16" s="71">
        <f t="shared" si="24"/>
        <v>848.38750528680657</v>
      </c>
      <c r="K16" s="71">
        <f t="shared" si="25"/>
        <v>838.61706415650508</v>
      </c>
      <c r="L16" s="72">
        <f t="shared" si="26"/>
        <v>792.7623760551287</v>
      </c>
      <c r="M16" s="382">
        <v>14</v>
      </c>
      <c r="N16" s="94" t="s">
        <v>56</v>
      </c>
      <c r="O16" s="78"/>
      <c r="P16" s="95"/>
      <c r="Q16" s="96">
        <v>0</v>
      </c>
      <c r="R16" s="97">
        <v>0</v>
      </c>
      <c r="S16" s="97">
        <v>0</v>
      </c>
      <c r="T16" s="97">
        <v>0</v>
      </c>
      <c r="U16" s="97">
        <v>0</v>
      </c>
      <c r="V16" s="367">
        <v>0</v>
      </c>
      <c r="W16" s="97">
        <v>0</v>
      </c>
      <c r="X16" s="97">
        <v>0</v>
      </c>
      <c r="Y16" s="98">
        <v>0</v>
      </c>
      <c r="AC16" s="383" t="s">
        <v>80</v>
      </c>
      <c r="AD16" s="275">
        <v>809.8203141588325</v>
      </c>
      <c r="AE16" s="10">
        <v>609.19375408577162</v>
      </c>
      <c r="AF16" s="10">
        <v>749.96143047127941</v>
      </c>
      <c r="AG16" s="10">
        <v>852.62397402332272</v>
      </c>
      <c r="AH16" s="10">
        <v>1007.2849078834774</v>
      </c>
      <c r="AI16" s="276">
        <v>918.10162976445349</v>
      </c>
      <c r="AJ16" s="10">
        <v>848.38750528680657</v>
      </c>
      <c r="AK16" s="10">
        <v>838.61706415650508</v>
      </c>
      <c r="AL16" s="277">
        <v>792.7623760551287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493"/>
      <c r="C17" s="89" t="s">
        <v>15</v>
      </c>
      <c r="D17" s="84">
        <f t="shared" si="18"/>
        <v>0</v>
      </c>
      <c r="E17" s="85">
        <f t="shared" si="19"/>
        <v>0</v>
      </c>
      <c r="F17" s="85">
        <f t="shared" si="20"/>
        <v>0</v>
      </c>
      <c r="G17" s="85">
        <f t="shared" si="21"/>
        <v>0</v>
      </c>
      <c r="H17" s="85">
        <f t="shared" si="22"/>
        <v>0</v>
      </c>
      <c r="I17" s="335">
        <f t="shared" si="23"/>
        <v>0</v>
      </c>
      <c r="J17" s="85">
        <f t="shared" si="24"/>
        <v>0</v>
      </c>
      <c r="K17" s="85">
        <f t="shared" si="25"/>
        <v>0</v>
      </c>
      <c r="L17" s="86">
        <f t="shared" si="26"/>
        <v>0</v>
      </c>
      <c r="M17" s="382">
        <v>15</v>
      </c>
      <c r="N17" s="495" t="s">
        <v>57</v>
      </c>
      <c r="O17" s="498" t="s">
        <v>58</v>
      </c>
      <c r="P17" s="99" t="s">
        <v>1</v>
      </c>
      <c r="Q17" s="100" t="str">
        <f t="shared" si="17"/>
        <v/>
      </c>
      <c r="R17" s="101" t="str">
        <f t="shared" si="8"/>
        <v/>
      </c>
      <c r="S17" s="101" t="str">
        <f t="shared" si="9"/>
        <v/>
      </c>
      <c r="T17" s="101" t="str">
        <f t="shared" si="10"/>
        <v/>
      </c>
      <c r="U17" s="101" t="str">
        <f t="shared" si="11"/>
        <v/>
      </c>
      <c r="V17" s="368" t="str">
        <f t="shared" si="12"/>
        <v/>
      </c>
      <c r="W17" s="101" t="str">
        <f t="shared" si="13"/>
        <v/>
      </c>
      <c r="X17" s="101" t="str">
        <f t="shared" si="14"/>
        <v/>
      </c>
      <c r="Y17" s="102" t="str">
        <f t="shared" si="15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493"/>
      <c r="C18" s="93" t="s">
        <v>16</v>
      </c>
      <c r="D18" s="70">
        <f t="shared" si="18"/>
        <v>12.042711264468503</v>
      </c>
      <c r="E18" s="71">
        <f t="shared" si="19"/>
        <v>8.5044096207280031</v>
      </c>
      <c r="F18" s="71">
        <f t="shared" si="20"/>
        <v>12.184304822479682</v>
      </c>
      <c r="G18" s="71">
        <f t="shared" si="21"/>
        <v>12.152148824392327</v>
      </c>
      <c r="H18" s="71">
        <f t="shared" si="22"/>
        <v>11.555620378195348</v>
      </c>
      <c r="I18" s="334">
        <f t="shared" si="23"/>
        <v>6.3055173880957938</v>
      </c>
      <c r="J18" s="71">
        <f t="shared" si="24"/>
        <v>6.3055173843055385</v>
      </c>
      <c r="K18" s="71">
        <f t="shared" si="25"/>
        <v>6.3055173804212048</v>
      </c>
      <c r="L18" s="72">
        <f t="shared" si="26"/>
        <v>6.3055173831145579</v>
      </c>
      <c r="M18" s="382">
        <v>16</v>
      </c>
      <c r="N18" s="496"/>
      <c r="O18" s="499"/>
      <c r="P18" s="103" t="s">
        <v>59</v>
      </c>
      <c r="Q18" s="104" t="str">
        <f t="shared" si="17"/>
        <v/>
      </c>
      <c r="R18" s="105" t="str">
        <f t="shared" si="8"/>
        <v/>
      </c>
      <c r="S18" s="105" t="str">
        <f t="shared" si="9"/>
        <v/>
      </c>
      <c r="T18" s="105" t="str">
        <f t="shared" si="10"/>
        <v/>
      </c>
      <c r="U18" s="105" t="str">
        <f t="shared" si="11"/>
        <v/>
      </c>
      <c r="V18" s="369" t="str">
        <f t="shared" si="12"/>
        <v/>
      </c>
      <c r="W18" s="105" t="str">
        <f t="shared" si="13"/>
        <v/>
      </c>
      <c r="X18" s="105" t="str">
        <f t="shared" si="14"/>
        <v/>
      </c>
      <c r="Y18" s="106" t="str">
        <f t="shared" si="15"/>
        <v/>
      </c>
      <c r="AC18" s="383" t="s">
        <v>81</v>
      </c>
      <c r="AD18" s="275">
        <v>12.042711264468503</v>
      </c>
      <c r="AE18" s="10">
        <v>8.5044096207280031</v>
      </c>
      <c r="AF18" s="10">
        <v>12.184304822479682</v>
      </c>
      <c r="AG18" s="10">
        <v>12.152148824392327</v>
      </c>
      <c r="AH18" s="10">
        <v>11.555620378195348</v>
      </c>
      <c r="AI18" s="276">
        <v>6.3055173880957938</v>
      </c>
      <c r="AJ18" s="10">
        <v>6.3055173843055385</v>
      </c>
      <c r="AK18" s="10">
        <v>6.3055173804212048</v>
      </c>
      <c r="AL18" s="277">
        <v>6.3055173831145579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493"/>
      <c r="C19" s="93" t="s">
        <v>3</v>
      </c>
      <c r="D19" s="70">
        <f t="shared" si="18"/>
        <v>7.5135549383937166</v>
      </c>
      <c r="E19" s="71">
        <f t="shared" si="19"/>
        <v>3.9446692386791922</v>
      </c>
      <c r="F19" s="71">
        <f t="shared" si="20"/>
        <v>6.5007749072002214</v>
      </c>
      <c r="G19" s="71">
        <f t="shared" si="21"/>
        <v>7.4917303045006909</v>
      </c>
      <c r="H19" s="71">
        <f t="shared" si="22"/>
        <v>7.826266931793799</v>
      </c>
      <c r="I19" s="334">
        <f t="shared" si="23"/>
        <v>4.3699603855280182</v>
      </c>
      <c r="J19" s="71">
        <f t="shared" si="24"/>
        <v>4.4519704214687277</v>
      </c>
      <c r="K19" s="71">
        <f t="shared" si="25"/>
        <v>4.7971489331956541</v>
      </c>
      <c r="L19" s="72">
        <f t="shared" si="26"/>
        <v>5.1133675850492883</v>
      </c>
      <c r="M19" s="382">
        <v>17</v>
      </c>
      <c r="N19" s="496"/>
      <c r="O19" s="499"/>
      <c r="P19" s="103" t="s">
        <v>4</v>
      </c>
      <c r="Q19" s="104" t="str">
        <f t="shared" si="17"/>
        <v/>
      </c>
      <c r="R19" s="105" t="str">
        <f t="shared" si="8"/>
        <v/>
      </c>
      <c r="S19" s="105" t="str">
        <f t="shared" si="9"/>
        <v/>
      </c>
      <c r="T19" s="105" t="str">
        <f t="shared" si="10"/>
        <v/>
      </c>
      <c r="U19" s="105" t="str">
        <f t="shared" si="11"/>
        <v/>
      </c>
      <c r="V19" s="369" t="str">
        <f t="shared" si="12"/>
        <v/>
      </c>
      <c r="W19" s="105" t="str">
        <f t="shared" si="13"/>
        <v/>
      </c>
      <c r="X19" s="105" t="str">
        <f t="shared" si="14"/>
        <v/>
      </c>
      <c r="Y19" s="106" t="str">
        <f t="shared" si="15"/>
        <v/>
      </c>
      <c r="AC19" s="383" t="s">
        <v>82</v>
      </c>
      <c r="AD19" s="275">
        <v>7.5135549383937166</v>
      </c>
      <c r="AE19" s="10">
        <v>3.9446692386791922</v>
      </c>
      <c r="AF19" s="10">
        <v>6.5007749072002214</v>
      </c>
      <c r="AG19" s="10">
        <v>7.4917303045006909</v>
      </c>
      <c r="AH19" s="10">
        <v>7.826266931793799</v>
      </c>
      <c r="AI19" s="276">
        <v>4.3699603855280182</v>
      </c>
      <c r="AJ19" s="10">
        <v>4.4519704214687277</v>
      </c>
      <c r="AK19" s="10">
        <v>4.7971489331956541</v>
      </c>
      <c r="AL19" s="277">
        <v>5.1133675850492883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493"/>
      <c r="C20" s="93" t="s">
        <v>4</v>
      </c>
      <c r="D20" s="70">
        <f t="shared" si="18"/>
        <v>811.80560517259994</v>
      </c>
      <c r="E20" s="71">
        <f t="shared" si="19"/>
        <v>811.80560517259994</v>
      </c>
      <c r="F20" s="71">
        <f t="shared" si="20"/>
        <v>811.80560517259994</v>
      </c>
      <c r="G20" s="71">
        <f t="shared" si="21"/>
        <v>811.80560517259994</v>
      </c>
      <c r="H20" s="71">
        <f t="shared" si="22"/>
        <v>811.80560517259994</v>
      </c>
      <c r="I20" s="334">
        <f t="shared" si="23"/>
        <v>811.80560517259994</v>
      </c>
      <c r="J20" s="71">
        <f t="shared" si="24"/>
        <v>811.80560517259994</v>
      </c>
      <c r="K20" s="71">
        <f t="shared" si="25"/>
        <v>811.80560517259994</v>
      </c>
      <c r="L20" s="72">
        <f t="shared" si="26"/>
        <v>811.80560517259994</v>
      </c>
      <c r="M20" s="382">
        <v>18</v>
      </c>
      <c r="N20" s="496"/>
      <c r="O20" s="499"/>
      <c r="P20" s="103" t="s">
        <v>60</v>
      </c>
      <c r="Q20" s="104" t="str">
        <f t="shared" si="17"/>
        <v/>
      </c>
      <c r="R20" s="105" t="str">
        <f t="shared" si="8"/>
        <v/>
      </c>
      <c r="S20" s="105" t="str">
        <f t="shared" si="9"/>
        <v/>
      </c>
      <c r="T20" s="105" t="str">
        <f t="shared" si="10"/>
        <v/>
      </c>
      <c r="U20" s="105" t="str">
        <f t="shared" si="11"/>
        <v/>
      </c>
      <c r="V20" s="369" t="str">
        <f t="shared" si="12"/>
        <v/>
      </c>
      <c r="W20" s="105" t="str">
        <f t="shared" si="13"/>
        <v/>
      </c>
      <c r="X20" s="105" t="str">
        <f t="shared" si="14"/>
        <v/>
      </c>
      <c r="Y20" s="106" t="str">
        <f t="shared" si="15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811.80560517259994</v>
      </c>
      <c r="AJ20" s="10">
        <v>811.80560517259994</v>
      </c>
      <c r="AK20" s="10">
        <v>811.80560517259994</v>
      </c>
      <c r="AL20" s="277">
        <v>811.80560517259994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493"/>
      <c r="C21" s="107" t="s">
        <v>5</v>
      </c>
      <c r="D21" s="108">
        <f t="shared" si="18"/>
        <v>18.233408464082245</v>
      </c>
      <c r="E21" s="109">
        <f t="shared" si="19"/>
        <v>16.947950683445672</v>
      </c>
      <c r="F21" s="109">
        <f t="shared" si="20"/>
        <v>17.3740887087773</v>
      </c>
      <c r="G21" s="109">
        <f t="shared" si="21"/>
        <v>17.374088706711177</v>
      </c>
      <c r="H21" s="109">
        <f t="shared" si="22"/>
        <v>17.374088721725183</v>
      </c>
      <c r="I21" s="336">
        <f t="shared" si="23"/>
        <v>16.934505495947906</v>
      </c>
      <c r="J21" s="109">
        <f t="shared" si="24"/>
        <v>16.931330652321851</v>
      </c>
      <c r="K21" s="109">
        <f t="shared" si="25"/>
        <v>16.374083165841657</v>
      </c>
      <c r="L21" s="110">
        <f t="shared" si="26"/>
        <v>16.375699371020112</v>
      </c>
      <c r="M21" s="382">
        <v>19</v>
      </c>
      <c r="N21" s="496"/>
      <c r="O21" s="500" t="s">
        <v>61</v>
      </c>
      <c r="P21" s="111" t="s">
        <v>1</v>
      </c>
      <c r="Q21" s="112" t="str">
        <f t="shared" si="17"/>
        <v/>
      </c>
      <c r="R21" s="113" t="str">
        <f t="shared" si="8"/>
        <v/>
      </c>
      <c r="S21" s="113" t="str">
        <f t="shared" si="9"/>
        <v/>
      </c>
      <c r="T21" s="113" t="str">
        <f t="shared" si="10"/>
        <v/>
      </c>
      <c r="U21" s="113" t="str">
        <f t="shared" si="11"/>
        <v/>
      </c>
      <c r="V21" s="370" t="str">
        <f t="shared" si="12"/>
        <v/>
      </c>
      <c r="W21" s="113" t="str">
        <f t="shared" si="13"/>
        <v/>
      </c>
      <c r="X21" s="113" t="str">
        <f t="shared" si="14"/>
        <v/>
      </c>
      <c r="Y21" s="114" t="str">
        <f t="shared" si="15"/>
        <v/>
      </c>
      <c r="AC21" s="383" t="s">
        <v>84</v>
      </c>
      <c r="AD21" s="282">
        <v>18.233408464082245</v>
      </c>
      <c r="AE21" s="283">
        <v>16.947950683445672</v>
      </c>
      <c r="AF21" s="283">
        <v>17.3740887087773</v>
      </c>
      <c r="AG21" s="283">
        <v>17.374088706711177</v>
      </c>
      <c r="AH21" s="283">
        <v>17.374088721725183</v>
      </c>
      <c r="AI21" s="284">
        <v>16.934505495947906</v>
      </c>
      <c r="AJ21" s="283">
        <v>16.931330652321851</v>
      </c>
      <c r="AK21" s="283">
        <v>16.374083165841657</v>
      </c>
      <c r="AL21" s="285">
        <v>16.375699371020112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493"/>
      <c r="C22" s="93" t="s">
        <v>17</v>
      </c>
      <c r="D22" s="70">
        <f t="shared" si="18"/>
        <v>268.29554357051279</v>
      </c>
      <c r="E22" s="71">
        <f t="shared" si="19"/>
        <v>268.29554357051279</v>
      </c>
      <c r="F22" s="71">
        <f t="shared" si="20"/>
        <v>268.29554357051279</v>
      </c>
      <c r="G22" s="71">
        <f t="shared" si="21"/>
        <v>268.29554357051279</v>
      </c>
      <c r="H22" s="71">
        <f t="shared" si="22"/>
        <v>268.29554357051279</v>
      </c>
      <c r="I22" s="334">
        <f t="shared" si="23"/>
        <v>268.29554357051279</v>
      </c>
      <c r="J22" s="71">
        <f t="shared" si="24"/>
        <v>268.29554357051279</v>
      </c>
      <c r="K22" s="71">
        <f t="shared" si="25"/>
        <v>268.29554357051279</v>
      </c>
      <c r="L22" s="72">
        <f t="shared" si="26"/>
        <v>268.29554357051279</v>
      </c>
      <c r="M22" s="382">
        <v>20</v>
      </c>
      <c r="N22" s="496"/>
      <c r="O22" s="499"/>
      <c r="P22" s="103" t="s">
        <v>59</v>
      </c>
      <c r="Q22" s="104" t="str">
        <f t="shared" si="17"/>
        <v/>
      </c>
      <c r="R22" s="105" t="str">
        <f t="shared" si="8"/>
        <v/>
      </c>
      <c r="S22" s="105" t="str">
        <f t="shared" si="9"/>
        <v/>
      </c>
      <c r="T22" s="105" t="str">
        <f t="shared" si="10"/>
        <v/>
      </c>
      <c r="U22" s="105" t="str">
        <f t="shared" si="11"/>
        <v/>
      </c>
      <c r="V22" s="369" t="str">
        <f t="shared" si="12"/>
        <v/>
      </c>
      <c r="W22" s="105" t="str">
        <f t="shared" si="13"/>
        <v/>
      </c>
      <c r="X22" s="105" t="str">
        <f t="shared" si="14"/>
        <v/>
      </c>
      <c r="Y22" s="106" t="str">
        <f t="shared" si="15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493"/>
      <c r="C23" s="93" t="s">
        <v>18</v>
      </c>
      <c r="D23" s="70">
        <f t="shared" si="18"/>
        <v>18.381831786719985</v>
      </c>
      <c r="E23" s="71">
        <f t="shared" si="19"/>
        <v>18.381832142624276</v>
      </c>
      <c r="F23" s="71">
        <f t="shared" si="20"/>
        <v>23.136396036436583</v>
      </c>
      <c r="G23" s="71">
        <f t="shared" si="21"/>
        <v>23.13639841633103</v>
      </c>
      <c r="H23" s="71">
        <f t="shared" si="22"/>
        <v>23.136398690211823</v>
      </c>
      <c r="I23" s="334">
        <f t="shared" si="23"/>
        <v>23.136398766393487</v>
      </c>
      <c r="J23" s="71">
        <f t="shared" si="24"/>
        <v>23.136398794087146</v>
      </c>
      <c r="K23" s="71">
        <f t="shared" si="25"/>
        <v>23.136398847688309</v>
      </c>
      <c r="L23" s="72">
        <f t="shared" si="26"/>
        <v>23.136399089085664</v>
      </c>
      <c r="M23" s="382">
        <v>21</v>
      </c>
      <c r="N23" s="496"/>
      <c r="O23" s="501"/>
      <c r="P23" s="115" t="s">
        <v>4</v>
      </c>
      <c r="Q23" s="116" t="str">
        <f t="shared" si="17"/>
        <v/>
      </c>
      <c r="R23" s="117" t="str">
        <f t="shared" si="8"/>
        <v/>
      </c>
      <c r="S23" s="117" t="str">
        <f t="shared" si="9"/>
        <v/>
      </c>
      <c r="T23" s="117" t="str">
        <f t="shared" si="10"/>
        <v/>
      </c>
      <c r="U23" s="117" t="str">
        <f t="shared" si="11"/>
        <v/>
      </c>
      <c r="V23" s="371" t="str">
        <f t="shared" si="12"/>
        <v/>
      </c>
      <c r="W23" s="117" t="str">
        <f t="shared" si="13"/>
        <v/>
      </c>
      <c r="X23" s="117" t="str">
        <f t="shared" si="14"/>
        <v/>
      </c>
      <c r="Y23" s="118" t="str">
        <f t="shared" si="15"/>
        <v/>
      </c>
      <c r="AC23" s="383" t="s">
        <v>86</v>
      </c>
      <c r="AD23" s="275">
        <v>18.381831786719985</v>
      </c>
      <c r="AE23" s="10">
        <v>18.381832142624276</v>
      </c>
      <c r="AF23" s="10">
        <v>23.136396036436583</v>
      </c>
      <c r="AG23" s="10">
        <v>23.13639841633103</v>
      </c>
      <c r="AH23" s="10">
        <v>23.136398690211823</v>
      </c>
      <c r="AI23" s="276">
        <v>23.136398766393487</v>
      </c>
      <c r="AJ23" s="10">
        <v>23.136398794087146</v>
      </c>
      <c r="AK23" s="10">
        <v>23.136398847688309</v>
      </c>
      <c r="AL23" s="277">
        <v>23.136399089085664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493"/>
      <c r="C24" s="93" t="s">
        <v>91</v>
      </c>
      <c r="D24" s="70">
        <f t="shared" si="18"/>
        <v>25.564987845007877</v>
      </c>
      <c r="E24" s="71">
        <f t="shared" si="19"/>
        <v>25.564987845007877</v>
      </c>
      <c r="F24" s="71">
        <f t="shared" si="20"/>
        <v>25.564987845007877</v>
      </c>
      <c r="G24" s="71">
        <f t="shared" si="21"/>
        <v>25.564987869347846</v>
      </c>
      <c r="H24" s="71">
        <f t="shared" si="22"/>
        <v>25.56498815497158</v>
      </c>
      <c r="I24" s="334">
        <f t="shared" si="23"/>
        <v>25.564988584142839</v>
      </c>
      <c r="J24" s="71">
        <f t="shared" si="24"/>
        <v>25.564989479097086</v>
      </c>
      <c r="K24" s="71">
        <f t="shared" si="25"/>
        <v>25.564990720164353</v>
      </c>
      <c r="L24" s="72">
        <f t="shared" si="26"/>
        <v>25.564993380474725</v>
      </c>
      <c r="M24" s="382">
        <v>22</v>
      </c>
      <c r="N24" s="496"/>
      <c r="O24" s="500" t="s">
        <v>62</v>
      </c>
      <c r="P24" s="103" t="s">
        <v>1</v>
      </c>
      <c r="Q24" s="104" t="str">
        <f t="shared" si="17"/>
        <v/>
      </c>
      <c r="R24" s="105" t="str">
        <f t="shared" si="8"/>
        <v/>
      </c>
      <c r="S24" s="105" t="str">
        <f t="shared" si="9"/>
        <v/>
      </c>
      <c r="T24" s="105" t="str">
        <f t="shared" si="10"/>
        <v/>
      </c>
      <c r="U24" s="105" t="str">
        <f t="shared" si="11"/>
        <v/>
      </c>
      <c r="V24" s="369" t="str">
        <f t="shared" si="12"/>
        <v/>
      </c>
      <c r="W24" s="105" t="str">
        <f t="shared" si="13"/>
        <v/>
      </c>
      <c r="X24" s="105" t="str">
        <f t="shared" si="14"/>
        <v/>
      </c>
      <c r="Y24" s="106" t="str">
        <f t="shared" si="15"/>
        <v/>
      </c>
      <c r="AC24" s="383" t="s">
        <v>87</v>
      </c>
      <c r="AD24" s="275">
        <v>25.564987845007877</v>
      </c>
      <c r="AE24" s="10">
        <v>25.564987845007877</v>
      </c>
      <c r="AF24" s="10">
        <v>25.564987845007877</v>
      </c>
      <c r="AG24" s="10">
        <v>25.564987869347846</v>
      </c>
      <c r="AH24" s="10">
        <v>25.56498815497158</v>
      </c>
      <c r="AI24" s="276">
        <v>25.564988584142839</v>
      </c>
      <c r="AJ24" s="10">
        <v>25.564989479097086</v>
      </c>
      <c r="AK24" s="10">
        <v>25.564990720164353</v>
      </c>
      <c r="AL24" s="277">
        <v>25.564993380474725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493"/>
      <c r="C25" s="93" t="s">
        <v>19</v>
      </c>
      <c r="D25" s="70">
        <f t="shared" si="18"/>
        <v>1.9515775315217758</v>
      </c>
      <c r="E25" s="71">
        <f t="shared" si="19"/>
        <v>1.9515775271971973</v>
      </c>
      <c r="F25" s="71">
        <f t="shared" si="20"/>
        <v>1.9515775222786202</v>
      </c>
      <c r="G25" s="71">
        <f t="shared" si="21"/>
        <v>1.951577511383193</v>
      </c>
      <c r="H25" s="71">
        <f t="shared" si="22"/>
        <v>1.9515775030202021</v>
      </c>
      <c r="I25" s="334">
        <f t="shared" si="23"/>
        <v>1.9515774705568305</v>
      </c>
      <c r="J25" s="71">
        <f t="shared" si="24"/>
        <v>1.9515774255577556</v>
      </c>
      <c r="K25" s="71">
        <f t="shared" si="25"/>
        <v>1.9515773076325595</v>
      </c>
      <c r="L25" s="72">
        <f t="shared" si="26"/>
        <v>1.9515774834644224</v>
      </c>
      <c r="M25" s="382">
        <v>23</v>
      </c>
      <c r="N25" s="496"/>
      <c r="O25" s="499"/>
      <c r="P25" s="103" t="s">
        <v>2</v>
      </c>
      <c r="Q25" s="104" t="str">
        <f t="shared" si="17"/>
        <v/>
      </c>
      <c r="R25" s="105" t="str">
        <f t="shared" si="8"/>
        <v/>
      </c>
      <c r="S25" s="105" t="str">
        <f t="shared" si="9"/>
        <v/>
      </c>
      <c r="T25" s="105" t="str">
        <f t="shared" si="10"/>
        <v/>
      </c>
      <c r="U25" s="105" t="str">
        <f t="shared" si="11"/>
        <v/>
      </c>
      <c r="V25" s="369" t="str">
        <f t="shared" si="12"/>
        <v/>
      </c>
      <c r="W25" s="105" t="str">
        <f t="shared" si="13"/>
        <v/>
      </c>
      <c r="X25" s="105" t="str">
        <f t="shared" si="14"/>
        <v/>
      </c>
      <c r="Y25" s="106" t="str">
        <f t="shared" si="15"/>
        <v/>
      </c>
      <c r="AC25" s="383" t="s">
        <v>88</v>
      </c>
      <c r="AD25" s="275">
        <v>1.9515775315217758</v>
      </c>
      <c r="AE25" s="10">
        <v>1.9515775271971973</v>
      </c>
      <c r="AF25" s="10">
        <v>1.9515775222786202</v>
      </c>
      <c r="AG25" s="10">
        <v>1.951577511383193</v>
      </c>
      <c r="AH25" s="10">
        <v>1.9515775030202021</v>
      </c>
      <c r="AI25" s="276">
        <v>1.9515774705568305</v>
      </c>
      <c r="AJ25" s="10">
        <v>1.9515774255577556</v>
      </c>
      <c r="AK25" s="10">
        <v>1.9515773076325595</v>
      </c>
      <c r="AL25" s="277">
        <v>1.9515774834644224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493"/>
      <c r="C26" s="120" t="s">
        <v>20</v>
      </c>
      <c r="D26" s="121">
        <f t="shared" si="18"/>
        <v>85.981458933637242</v>
      </c>
      <c r="E26" s="122">
        <f t="shared" si="19"/>
        <v>85.982072812776053</v>
      </c>
      <c r="F26" s="122">
        <f t="shared" si="20"/>
        <v>85.982681008871879</v>
      </c>
      <c r="G26" s="122">
        <f t="shared" si="21"/>
        <v>85.983286241223283</v>
      </c>
      <c r="H26" s="122">
        <f t="shared" si="22"/>
        <v>86.008685596166814</v>
      </c>
      <c r="I26" s="337">
        <f t="shared" si="23"/>
        <v>86.009160221438904</v>
      </c>
      <c r="J26" s="122">
        <f t="shared" si="24"/>
        <v>86.009626366278937</v>
      </c>
      <c r="K26" s="122">
        <f t="shared" si="25"/>
        <v>86.010085490551432</v>
      </c>
      <c r="L26" s="123">
        <f t="shared" si="26"/>
        <v>86.010538661071436</v>
      </c>
      <c r="M26" s="382">
        <v>24</v>
      </c>
      <c r="N26" s="496"/>
      <c r="O26" s="499"/>
      <c r="P26" s="103" t="s">
        <v>4</v>
      </c>
      <c r="Q26" s="104" t="str">
        <f t="shared" si="17"/>
        <v/>
      </c>
      <c r="R26" s="105" t="str">
        <f t="shared" si="8"/>
        <v/>
      </c>
      <c r="S26" s="105" t="str">
        <f t="shared" si="9"/>
        <v/>
      </c>
      <c r="T26" s="105" t="str">
        <f t="shared" si="10"/>
        <v/>
      </c>
      <c r="U26" s="105" t="str">
        <f t="shared" si="11"/>
        <v/>
      </c>
      <c r="V26" s="369" t="str">
        <f t="shared" si="12"/>
        <v/>
      </c>
      <c r="W26" s="105" t="str">
        <f t="shared" si="13"/>
        <v/>
      </c>
      <c r="X26" s="105" t="str">
        <f t="shared" si="14"/>
        <v/>
      </c>
      <c r="Y26" s="106" t="str">
        <f t="shared" si="15"/>
        <v/>
      </c>
      <c r="AC26" s="383" t="s">
        <v>89</v>
      </c>
      <c r="AD26" s="263">
        <v>85.981458933637242</v>
      </c>
      <c r="AE26" s="264">
        <v>85.982072812776053</v>
      </c>
      <c r="AF26" s="264">
        <v>85.982681008871879</v>
      </c>
      <c r="AG26" s="264">
        <v>85.983286241223283</v>
      </c>
      <c r="AH26" s="264">
        <v>86.008685596166814</v>
      </c>
      <c r="AI26" s="265">
        <v>86.009160221438904</v>
      </c>
      <c r="AJ26" s="264">
        <v>86.009626366278937</v>
      </c>
      <c r="AK26" s="264">
        <v>86.010085490551432</v>
      </c>
      <c r="AL26" s="266">
        <v>86.010538661071436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494"/>
      <c r="C27" s="93" t="s">
        <v>21</v>
      </c>
      <c r="D27" s="124">
        <f t="shared" si="18"/>
        <v>4117.4284015027724</v>
      </c>
      <c r="E27" s="125">
        <f t="shared" si="19"/>
        <v>3886.0304607542425</v>
      </c>
      <c r="F27" s="125">
        <f t="shared" si="20"/>
        <v>4053.5381879096512</v>
      </c>
      <c r="G27" s="125">
        <f t="shared" si="21"/>
        <v>4162.2458515591461</v>
      </c>
      <c r="H27" s="125">
        <f t="shared" si="22"/>
        <v>4325.1833258476463</v>
      </c>
      <c r="I27" s="338">
        <f t="shared" si="23"/>
        <v>4635.1040193909594</v>
      </c>
      <c r="J27" s="125">
        <f t="shared" si="24"/>
        <v>4887.9154917699534</v>
      </c>
      <c r="K27" s="125">
        <f t="shared" si="25"/>
        <v>5152.9411216292228</v>
      </c>
      <c r="L27" s="126">
        <f t="shared" si="26"/>
        <v>5433.857087494267</v>
      </c>
      <c r="M27" s="382">
        <v>25</v>
      </c>
      <c r="N27" s="497"/>
      <c r="O27" s="502"/>
      <c r="P27" s="127" t="s">
        <v>5</v>
      </c>
      <c r="Q27" s="128" t="str">
        <f t="shared" si="17"/>
        <v/>
      </c>
      <c r="R27" s="129" t="str">
        <f t="shared" si="8"/>
        <v/>
      </c>
      <c r="S27" s="129" t="str">
        <f t="shared" si="9"/>
        <v/>
      </c>
      <c r="T27" s="129" t="str">
        <f t="shared" si="10"/>
        <v/>
      </c>
      <c r="U27" s="129" t="str">
        <f t="shared" si="11"/>
        <v/>
      </c>
      <c r="V27" s="372" t="str">
        <f t="shared" si="12"/>
        <v/>
      </c>
      <c r="W27" s="129" t="str">
        <f t="shared" si="13"/>
        <v/>
      </c>
      <c r="X27" s="129" t="str">
        <f t="shared" si="14"/>
        <v/>
      </c>
      <c r="Y27" s="130" t="str">
        <f t="shared" si="15"/>
        <v/>
      </c>
      <c r="AC27" s="383" t="s">
        <v>90</v>
      </c>
      <c r="AD27" s="286">
        <v>4117.4284015027724</v>
      </c>
      <c r="AE27" s="287">
        <v>3886.0304607542425</v>
      </c>
      <c r="AF27" s="287">
        <v>4053.5381879096512</v>
      </c>
      <c r="AG27" s="287">
        <v>4162.2458515591461</v>
      </c>
      <c r="AH27" s="287">
        <v>4325.1833258476463</v>
      </c>
      <c r="AI27" s="288">
        <v>4635.1040193909594</v>
      </c>
      <c r="AJ27" s="287">
        <v>4887.9154917699534</v>
      </c>
      <c r="AK27" s="287">
        <v>5152.9411216292228</v>
      </c>
      <c r="AL27" s="289">
        <v>5433.857087494267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95" t="s">
        <v>22</v>
      </c>
      <c r="C28" s="131" t="s">
        <v>1</v>
      </c>
      <c r="D28" s="132">
        <f t="shared" si="18"/>
        <v>315.86564247646811</v>
      </c>
      <c r="E28" s="133">
        <f t="shared" si="19"/>
        <v>315.86564247646811</v>
      </c>
      <c r="F28" s="133">
        <f t="shared" si="20"/>
        <v>315.86564248858906</v>
      </c>
      <c r="G28" s="133">
        <f t="shared" si="21"/>
        <v>315.86564262836936</v>
      </c>
      <c r="H28" s="133">
        <f t="shared" si="22"/>
        <v>315.865643048994</v>
      </c>
      <c r="I28" s="339">
        <f t="shared" si="23"/>
        <v>369.88304072078887</v>
      </c>
      <c r="J28" s="133">
        <f t="shared" si="24"/>
        <v>415.03134694765993</v>
      </c>
      <c r="K28" s="133">
        <f t="shared" si="25"/>
        <v>453.18657418790235</v>
      </c>
      <c r="L28" s="134">
        <f t="shared" si="26"/>
        <v>499.4520477410922</v>
      </c>
      <c r="M28" s="382">
        <v>26</v>
      </c>
      <c r="N28" s="513" t="s">
        <v>63</v>
      </c>
      <c r="O28" s="514"/>
      <c r="P28" s="515"/>
      <c r="Q28" s="135" t="str">
        <f t="shared" si="17"/>
        <v/>
      </c>
      <c r="R28" s="136" t="str">
        <f t="shared" si="8"/>
        <v/>
      </c>
      <c r="S28" s="136" t="str">
        <f t="shared" si="9"/>
        <v/>
      </c>
      <c r="T28" s="136" t="str">
        <f t="shared" si="10"/>
        <v/>
      </c>
      <c r="U28" s="136" t="str">
        <f t="shared" si="11"/>
        <v/>
      </c>
      <c r="V28" s="373" t="str">
        <f t="shared" si="12"/>
        <v/>
      </c>
      <c r="W28" s="136" t="str">
        <f t="shared" si="13"/>
        <v/>
      </c>
      <c r="X28" s="136" t="str">
        <f t="shared" si="14"/>
        <v/>
      </c>
      <c r="Y28" s="137" t="str">
        <f t="shared" si="15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315.86564248858906</v>
      </c>
      <c r="AG28" s="291">
        <v>315.86564262836936</v>
      </c>
      <c r="AH28" s="291">
        <v>315.865643048994</v>
      </c>
      <c r="AI28" s="292">
        <v>369.88304072078887</v>
      </c>
      <c r="AJ28" s="291">
        <v>415.03134694765993</v>
      </c>
      <c r="AK28" s="291">
        <v>453.18657418790235</v>
      </c>
      <c r="AL28" s="293">
        <v>499.4520477410922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96"/>
      <c r="C29" s="138" t="s">
        <v>14</v>
      </c>
      <c r="D29" s="139">
        <f t="shared" si="18"/>
        <v>196.53511710859374</v>
      </c>
      <c r="E29" s="140">
        <f t="shared" si="19"/>
        <v>196.53511736097735</v>
      </c>
      <c r="F29" s="140">
        <f t="shared" si="20"/>
        <v>196.53511781976957</v>
      </c>
      <c r="G29" s="140">
        <f t="shared" si="21"/>
        <v>205.6004894983005</v>
      </c>
      <c r="H29" s="140">
        <f t="shared" si="22"/>
        <v>234.25144245986425</v>
      </c>
      <c r="I29" s="340">
        <f t="shared" si="23"/>
        <v>288.91830134056505</v>
      </c>
      <c r="J29" s="140">
        <f t="shared" si="24"/>
        <v>294.23976493967035</v>
      </c>
      <c r="K29" s="140">
        <f t="shared" si="25"/>
        <v>305.50339001577544</v>
      </c>
      <c r="L29" s="141">
        <f t="shared" si="26"/>
        <v>312.27741470033703</v>
      </c>
      <c r="M29" s="382">
        <v>27</v>
      </c>
      <c r="N29" s="516" t="s">
        <v>64</v>
      </c>
      <c r="O29" s="519" t="s">
        <v>65</v>
      </c>
      <c r="P29" s="142" t="s">
        <v>11</v>
      </c>
      <c r="Q29" s="143" t="str">
        <f t="shared" si="17"/>
        <v/>
      </c>
      <c r="R29" s="144" t="str">
        <f t="shared" si="8"/>
        <v/>
      </c>
      <c r="S29" s="144" t="str">
        <f t="shared" si="9"/>
        <v/>
      </c>
      <c r="T29" s="144" t="str">
        <f t="shared" si="10"/>
        <v/>
      </c>
      <c r="U29" s="144" t="str">
        <f t="shared" si="11"/>
        <v/>
      </c>
      <c r="V29" s="374" t="str">
        <f t="shared" si="12"/>
        <v/>
      </c>
      <c r="W29" s="144" t="str">
        <f t="shared" si="13"/>
        <v/>
      </c>
      <c r="X29" s="144" t="str">
        <f t="shared" si="14"/>
        <v/>
      </c>
      <c r="Y29" s="145" t="str">
        <f t="shared" si="15"/>
        <v/>
      </c>
      <c r="AC29" s="383" t="s">
        <v>95</v>
      </c>
      <c r="AD29" s="275">
        <v>196.53511710859374</v>
      </c>
      <c r="AE29" s="10">
        <v>196.53511736097735</v>
      </c>
      <c r="AF29" s="10">
        <v>196.53511781976957</v>
      </c>
      <c r="AG29" s="10">
        <v>205.6004894983005</v>
      </c>
      <c r="AH29" s="10">
        <v>234.25144245986425</v>
      </c>
      <c r="AI29" s="276">
        <v>288.91830134056505</v>
      </c>
      <c r="AJ29" s="10">
        <v>294.23976493967035</v>
      </c>
      <c r="AK29" s="10">
        <v>305.50339001577544</v>
      </c>
      <c r="AL29" s="277">
        <v>312.27741470033703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96"/>
      <c r="C30" s="138" t="s">
        <v>16</v>
      </c>
      <c r="D30" s="139">
        <f t="shared" si="18"/>
        <v>78.109796000000003</v>
      </c>
      <c r="E30" s="140">
        <f t="shared" si="19"/>
        <v>78.109796214803026</v>
      </c>
      <c r="F30" s="140">
        <f t="shared" si="20"/>
        <v>78.109796507100796</v>
      </c>
      <c r="G30" s="140">
        <f t="shared" si="21"/>
        <v>78.109796992053205</v>
      </c>
      <c r="H30" s="140">
        <f t="shared" si="22"/>
        <v>78.109797660787038</v>
      </c>
      <c r="I30" s="340">
        <f t="shared" si="23"/>
        <v>78.109798110940631</v>
      </c>
      <c r="J30" s="140">
        <f t="shared" si="24"/>
        <v>78.109798587257444</v>
      </c>
      <c r="K30" s="140">
        <f t="shared" si="25"/>
        <v>78.109799069223925</v>
      </c>
      <c r="L30" s="141">
        <f t="shared" si="26"/>
        <v>78.109799505596641</v>
      </c>
      <c r="M30" s="382">
        <v>28</v>
      </c>
      <c r="N30" s="517"/>
      <c r="O30" s="520"/>
      <c r="P30" s="146" t="s">
        <v>12</v>
      </c>
      <c r="Q30" s="147" t="str">
        <f t="shared" si="17"/>
        <v/>
      </c>
      <c r="R30" s="148" t="str">
        <f t="shared" si="8"/>
        <v/>
      </c>
      <c r="S30" s="148" t="str">
        <f t="shared" si="9"/>
        <v/>
      </c>
      <c r="T30" s="148" t="str">
        <f t="shared" si="10"/>
        <v/>
      </c>
      <c r="U30" s="148" t="str">
        <f t="shared" si="11"/>
        <v/>
      </c>
      <c r="V30" s="375" t="str">
        <f t="shared" si="12"/>
        <v/>
      </c>
      <c r="W30" s="148" t="str">
        <f t="shared" si="13"/>
        <v/>
      </c>
      <c r="X30" s="148" t="str">
        <f t="shared" si="14"/>
        <v/>
      </c>
      <c r="Y30" s="149" t="str">
        <f t="shared" si="15"/>
        <v/>
      </c>
      <c r="AC30" s="383" t="s">
        <v>96</v>
      </c>
      <c r="AD30" s="275">
        <v>78.109796000000003</v>
      </c>
      <c r="AE30" s="10">
        <v>78.109796214803026</v>
      </c>
      <c r="AF30" s="10">
        <v>78.109796507100796</v>
      </c>
      <c r="AG30" s="10">
        <v>78.109796992053205</v>
      </c>
      <c r="AH30" s="10">
        <v>78.109797660787038</v>
      </c>
      <c r="AI30" s="276">
        <v>78.109798110940631</v>
      </c>
      <c r="AJ30" s="10">
        <v>78.109798587257444</v>
      </c>
      <c r="AK30" s="10">
        <v>78.109799069223925</v>
      </c>
      <c r="AL30" s="277">
        <v>78.109799505596641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96"/>
      <c r="C31" s="138" t="s">
        <v>3</v>
      </c>
      <c r="D31" s="139">
        <f t="shared" si="18"/>
        <v>97.125458451905089</v>
      </c>
      <c r="E31" s="140">
        <f t="shared" si="19"/>
        <v>51.054152672455494</v>
      </c>
      <c r="F31" s="140">
        <f t="shared" si="20"/>
        <v>84.184616299445622</v>
      </c>
      <c r="G31" s="140">
        <f t="shared" si="21"/>
        <v>96.820295746046568</v>
      </c>
      <c r="H31" s="140">
        <f t="shared" si="22"/>
        <v>101.09616873854974</v>
      </c>
      <c r="I31" s="340">
        <f t="shared" si="23"/>
        <v>56.615632742298054</v>
      </c>
      <c r="J31" s="140">
        <f t="shared" si="24"/>
        <v>57.64553504530415</v>
      </c>
      <c r="K31" s="140">
        <f t="shared" si="25"/>
        <v>62.120543431802723</v>
      </c>
      <c r="L31" s="141">
        <f t="shared" si="26"/>
        <v>66.22761533829744</v>
      </c>
      <c r="M31" s="382">
        <v>29</v>
      </c>
      <c r="N31" s="517"/>
      <c r="O31" s="520"/>
      <c r="P31" s="150" t="s">
        <v>13</v>
      </c>
      <c r="Q31" s="151" t="str">
        <f t="shared" si="17"/>
        <v/>
      </c>
      <c r="R31" s="152" t="str">
        <f t="shared" si="8"/>
        <v/>
      </c>
      <c r="S31" s="152" t="str">
        <f t="shared" si="9"/>
        <v/>
      </c>
      <c r="T31" s="152" t="str">
        <f t="shared" si="10"/>
        <v/>
      </c>
      <c r="U31" s="152" t="str">
        <f t="shared" si="11"/>
        <v/>
      </c>
      <c r="V31" s="376" t="str">
        <f t="shared" si="12"/>
        <v/>
      </c>
      <c r="W31" s="152" t="str">
        <f t="shared" si="13"/>
        <v/>
      </c>
      <c r="X31" s="152" t="str">
        <f t="shared" si="14"/>
        <v/>
      </c>
      <c r="Y31" s="153" t="str">
        <f t="shared" si="15"/>
        <v/>
      </c>
      <c r="AC31" s="383" t="s">
        <v>97</v>
      </c>
      <c r="AD31" s="275">
        <v>97.125458451905089</v>
      </c>
      <c r="AE31" s="10">
        <v>51.054152672455494</v>
      </c>
      <c r="AF31" s="10">
        <v>84.184616299445622</v>
      </c>
      <c r="AG31" s="10">
        <v>96.820295746046568</v>
      </c>
      <c r="AH31" s="10">
        <v>101.09616873854974</v>
      </c>
      <c r="AI31" s="276">
        <v>56.615632742298054</v>
      </c>
      <c r="AJ31" s="10">
        <v>57.64553504530415</v>
      </c>
      <c r="AK31" s="10">
        <v>62.120543431802723</v>
      </c>
      <c r="AL31" s="277">
        <v>66.22761533829744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96"/>
      <c r="C32" s="138" t="s">
        <v>4</v>
      </c>
      <c r="D32" s="139">
        <f t="shared" si="18"/>
        <v>102.0728</v>
      </c>
      <c r="E32" s="140">
        <f t="shared" si="19"/>
        <v>102.0728</v>
      </c>
      <c r="F32" s="140">
        <f t="shared" si="20"/>
        <v>102.0728</v>
      </c>
      <c r="G32" s="140">
        <f t="shared" si="21"/>
        <v>102.0728</v>
      </c>
      <c r="H32" s="140">
        <f t="shared" si="22"/>
        <v>102.0728</v>
      </c>
      <c r="I32" s="340">
        <f t="shared" si="23"/>
        <v>102.0728</v>
      </c>
      <c r="J32" s="140">
        <f t="shared" si="24"/>
        <v>102.0728</v>
      </c>
      <c r="K32" s="140">
        <f t="shared" si="25"/>
        <v>102.0728</v>
      </c>
      <c r="L32" s="141">
        <f t="shared" si="26"/>
        <v>102.0728</v>
      </c>
      <c r="M32" s="382">
        <v>30</v>
      </c>
      <c r="N32" s="517"/>
      <c r="O32" s="520"/>
      <c r="P32" s="146" t="s">
        <v>14</v>
      </c>
      <c r="Q32" s="147" t="str">
        <f t="shared" si="17"/>
        <v/>
      </c>
      <c r="R32" s="148" t="str">
        <f t="shared" si="8"/>
        <v/>
      </c>
      <c r="S32" s="148" t="str">
        <f t="shared" si="9"/>
        <v/>
      </c>
      <c r="T32" s="148" t="str">
        <f t="shared" si="10"/>
        <v/>
      </c>
      <c r="U32" s="148" t="str">
        <f t="shared" si="11"/>
        <v/>
      </c>
      <c r="V32" s="375" t="str">
        <f t="shared" si="12"/>
        <v/>
      </c>
      <c r="W32" s="148" t="str">
        <f t="shared" si="13"/>
        <v/>
      </c>
      <c r="X32" s="148" t="str">
        <f t="shared" si="14"/>
        <v/>
      </c>
      <c r="Y32" s="149" t="str">
        <f t="shared" si="15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96"/>
      <c r="C33" s="154" t="s">
        <v>5</v>
      </c>
      <c r="D33" s="155">
        <f t="shared" si="18"/>
        <v>2.5078781892474176</v>
      </c>
      <c r="E33" s="156">
        <f t="shared" si="19"/>
        <v>2.5078781892474176</v>
      </c>
      <c r="F33" s="156">
        <f t="shared" si="20"/>
        <v>2.5078781892474176</v>
      </c>
      <c r="G33" s="156">
        <f t="shared" si="21"/>
        <v>2.5078781892474176</v>
      </c>
      <c r="H33" s="156">
        <f t="shared" si="22"/>
        <v>2.5078781892474176</v>
      </c>
      <c r="I33" s="341">
        <f t="shared" si="23"/>
        <v>2.5078781892474176</v>
      </c>
      <c r="J33" s="156">
        <f t="shared" si="24"/>
        <v>2.5078781892474176</v>
      </c>
      <c r="K33" s="156">
        <f t="shared" si="25"/>
        <v>2.5078781892474176</v>
      </c>
      <c r="L33" s="157">
        <f t="shared" si="26"/>
        <v>2.5078781892474176</v>
      </c>
      <c r="M33" s="382">
        <v>31</v>
      </c>
      <c r="N33" s="517"/>
      <c r="O33" s="520"/>
      <c r="P33" s="150" t="s">
        <v>15</v>
      </c>
      <c r="Q33" s="151" t="str">
        <f t="shared" si="17"/>
        <v/>
      </c>
      <c r="R33" s="152" t="str">
        <f t="shared" si="8"/>
        <v/>
      </c>
      <c r="S33" s="152" t="str">
        <f t="shared" si="9"/>
        <v/>
      </c>
      <c r="T33" s="152" t="str">
        <f t="shared" si="10"/>
        <v/>
      </c>
      <c r="U33" s="152" t="str">
        <f t="shared" si="11"/>
        <v/>
      </c>
      <c r="V33" s="376" t="str">
        <f t="shared" si="12"/>
        <v/>
      </c>
      <c r="W33" s="152" t="str">
        <f t="shared" si="13"/>
        <v/>
      </c>
      <c r="X33" s="152" t="str">
        <f t="shared" si="14"/>
        <v/>
      </c>
      <c r="Y33" s="153" t="str">
        <f t="shared" si="15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2.5078781892474176</v>
      </c>
      <c r="AG33" s="283">
        <v>2.5078781892474176</v>
      </c>
      <c r="AH33" s="283">
        <v>2.5078781892474176</v>
      </c>
      <c r="AI33" s="284">
        <v>2.5078781892474176</v>
      </c>
      <c r="AJ33" s="283">
        <v>2.5078781892474176</v>
      </c>
      <c r="AK33" s="283">
        <v>2.5078781892474176</v>
      </c>
      <c r="AL33" s="285">
        <v>2.5078781892474176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96"/>
      <c r="C34" s="138" t="s">
        <v>17</v>
      </c>
      <c r="D34" s="139">
        <f t="shared" si="18"/>
        <v>77.73102699979998</v>
      </c>
      <c r="E34" s="140">
        <f t="shared" si="19"/>
        <v>77.73102699979998</v>
      </c>
      <c r="F34" s="140">
        <f t="shared" si="20"/>
        <v>77.73102699979998</v>
      </c>
      <c r="G34" s="140">
        <f t="shared" si="21"/>
        <v>77.73102699979998</v>
      </c>
      <c r="H34" s="140">
        <f t="shared" si="22"/>
        <v>77.73102699979998</v>
      </c>
      <c r="I34" s="340">
        <f t="shared" si="23"/>
        <v>77.73102699979998</v>
      </c>
      <c r="J34" s="140">
        <f t="shared" si="24"/>
        <v>77.73102699979998</v>
      </c>
      <c r="K34" s="140">
        <f t="shared" si="25"/>
        <v>77.73102699979998</v>
      </c>
      <c r="L34" s="141">
        <f t="shared" si="26"/>
        <v>77.73102699979998</v>
      </c>
      <c r="M34" s="382">
        <v>32</v>
      </c>
      <c r="N34" s="517"/>
      <c r="O34" s="520"/>
      <c r="P34" s="146" t="s">
        <v>16</v>
      </c>
      <c r="Q34" s="147" t="str">
        <f t="shared" si="17"/>
        <v/>
      </c>
      <c r="R34" s="148" t="str">
        <f t="shared" si="8"/>
        <v/>
      </c>
      <c r="S34" s="148" t="str">
        <f t="shared" si="9"/>
        <v/>
      </c>
      <c r="T34" s="148" t="str">
        <f t="shared" si="10"/>
        <v/>
      </c>
      <c r="U34" s="148" t="str">
        <f t="shared" si="11"/>
        <v/>
      </c>
      <c r="V34" s="375" t="str">
        <f t="shared" si="12"/>
        <v/>
      </c>
      <c r="W34" s="148" t="str">
        <f t="shared" si="13"/>
        <v/>
      </c>
      <c r="X34" s="148" t="str">
        <f t="shared" si="14"/>
        <v/>
      </c>
      <c r="Y34" s="149" t="str">
        <f t="shared" si="15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96"/>
      <c r="C35" s="138" t="s">
        <v>18</v>
      </c>
      <c r="D35" s="139">
        <f t="shared" si="18"/>
        <v>2.408930000000002</v>
      </c>
      <c r="E35" s="140">
        <f t="shared" si="19"/>
        <v>2.4089300480564004</v>
      </c>
      <c r="F35" s="140">
        <f t="shared" si="20"/>
        <v>3.0327903196207391</v>
      </c>
      <c r="G35" s="140">
        <f t="shared" si="21"/>
        <v>3.0327906334630383</v>
      </c>
      <c r="H35" s="140">
        <f t="shared" si="22"/>
        <v>3.0327906712559454</v>
      </c>
      <c r="I35" s="340">
        <f t="shared" si="23"/>
        <v>3.0327906860337541</v>
      </c>
      <c r="J35" s="140">
        <f t="shared" si="24"/>
        <v>3.0327906860337541</v>
      </c>
      <c r="K35" s="140">
        <f t="shared" si="25"/>
        <v>3.0327907074218836</v>
      </c>
      <c r="L35" s="141">
        <f t="shared" si="26"/>
        <v>3.0327907300044341</v>
      </c>
      <c r="M35" s="382">
        <v>33</v>
      </c>
      <c r="N35" s="517"/>
      <c r="O35" s="520"/>
      <c r="P35" s="150" t="s">
        <v>4</v>
      </c>
      <c r="Q35" s="151" t="str">
        <f t="shared" si="17"/>
        <v/>
      </c>
      <c r="R35" s="152" t="str">
        <f t="shared" si="8"/>
        <v/>
      </c>
      <c r="S35" s="152" t="str">
        <f t="shared" si="9"/>
        <v/>
      </c>
      <c r="T35" s="152" t="str">
        <f t="shared" si="10"/>
        <v/>
      </c>
      <c r="U35" s="152" t="str">
        <f t="shared" si="11"/>
        <v/>
      </c>
      <c r="V35" s="376" t="str">
        <f t="shared" si="12"/>
        <v/>
      </c>
      <c r="W35" s="152" t="str">
        <f t="shared" si="13"/>
        <v/>
      </c>
      <c r="X35" s="152" t="str">
        <f t="shared" si="14"/>
        <v/>
      </c>
      <c r="Y35" s="153" t="str">
        <f t="shared" si="15"/>
        <v/>
      </c>
      <c r="AC35" s="383" t="s">
        <v>101</v>
      </c>
      <c r="AD35" s="275">
        <v>2.408930000000002</v>
      </c>
      <c r="AE35" s="10">
        <v>2.4089300480564004</v>
      </c>
      <c r="AF35" s="10">
        <v>3.0327903196207391</v>
      </c>
      <c r="AG35" s="10">
        <v>3.0327906334630383</v>
      </c>
      <c r="AH35" s="10">
        <v>3.0327906712559454</v>
      </c>
      <c r="AI35" s="276">
        <v>3.0327906860337541</v>
      </c>
      <c r="AJ35" s="10">
        <v>3.0327906860337541</v>
      </c>
      <c r="AK35" s="10">
        <v>3.0327907074218836</v>
      </c>
      <c r="AL35" s="277">
        <v>3.0327907300044341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96"/>
      <c r="C36" s="138" t="s">
        <v>19</v>
      </c>
      <c r="D36" s="139">
        <f t="shared" si="18"/>
        <v>0.53979999999999995</v>
      </c>
      <c r="E36" s="140">
        <f t="shared" si="19"/>
        <v>0.53979999999999995</v>
      </c>
      <c r="F36" s="140">
        <f t="shared" si="20"/>
        <v>0.53979999999999995</v>
      </c>
      <c r="G36" s="140">
        <f t="shared" si="21"/>
        <v>0.53979999999999995</v>
      </c>
      <c r="H36" s="140">
        <f t="shared" si="22"/>
        <v>0.53979999999999995</v>
      </c>
      <c r="I36" s="340">
        <f t="shared" si="23"/>
        <v>0.53979999999999995</v>
      </c>
      <c r="J36" s="140">
        <f t="shared" si="24"/>
        <v>0.53979999999999995</v>
      </c>
      <c r="K36" s="140">
        <f t="shared" si="25"/>
        <v>0.53979999999999995</v>
      </c>
      <c r="L36" s="141">
        <f t="shared" si="26"/>
        <v>0.53979999999999995</v>
      </c>
      <c r="M36" s="382">
        <v>34</v>
      </c>
      <c r="N36" s="517"/>
      <c r="O36" s="520"/>
      <c r="P36" s="146" t="s">
        <v>5</v>
      </c>
      <c r="Q36" s="147" t="str">
        <f t="shared" si="17"/>
        <v/>
      </c>
      <c r="R36" s="148" t="str">
        <f t="shared" si="8"/>
        <v/>
      </c>
      <c r="S36" s="148" t="str">
        <f t="shared" si="9"/>
        <v/>
      </c>
      <c r="T36" s="148" t="str">
        <f t="shared" si="10"/>
        <v/>
      </c>
      <c r="U36" s="148" t="str">
        <f t="shared" si="11"/>
        <v/>
      </c>
      <c r="V36" s="375" t="str">
        <f t="shared" si="12"/>
        <v/>
      </c>
      <c r="W36" s="148" t="str">
        <f t="shared" si="13"/>
        <v/>
      </c>
      <c r="X36" s="148" t="str">
        <f t="shared" si="14"/>
        <v/>
      </c>
      <c r="Y36" s="149" t="str">
        <f t="shared" si="1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96"/>
      <c r="C37" s="158" t="s">
        <v>20</v>
      </c>
      <c r="D37" s="159">
        <f t="shared" si="18"/>
        <v>25.537450000000003</v>
      </c>
      <c r="E37" s="160">
        <f t="shared" si="19"/>
        <v>25.537574078870325</v>
      </c>
      <c r="F37" s="160">
        <f t="shared" si="20"/>
        <v>25.537698236449412</v>
      </c>
      <c r="G37" s="160">
        <f t="shared" si="21"/>
        <v>25.537823008708632</v>
      </c>
      <c r="H37" s="160">
        <f t="shared" si="22"/>
        <v>25.54303174848393</v>
      </c>
      <c r="I37" s="342">
        <f t="shared" si="23"/>
        <v>25.543156869135988</v>
      </c>
      <c r="J37" s="160">
        <f t="shared" si="24"/>
        <v>25.543281447686429</v>
      </c>
      <c r="K37" s="160">
        <f t="shared" si="25"/>
        <v>25.543405757273945</v>
      </c>
      <c r="L37" s="161">
        <f t="shared" si="26"/>
        <v>25.543529894592847</v>
      </c>
      <c r="M37" s="382">
        <v>35</v>
      </c>
      <c r="N37" s="517"/>
      <c r="O37" s="521"/>
      <c r="P37" s="162" t="s">
        <v>20</v>
      </c>
      <c r="Q37" s="163" t="str">
        <f t="shared" si="17"/>
        <v/>
      </c>
      <c r="R37" s="164" t="str">
        <f t="shared" si="8"/>
        <v/>
      </c>
      <c r="S37" s="164" t="str">
        <f t="shared" si="9"/>
        <v/>
      </c>
      <c r="T37" s="164" t="str">
        <f t="shared" si="10"/>
        <v/>
      </c>
      <c r="U37" s="164" t="str">
        <f t="shared" si="11"/>
        <v/>
      </c>
      <c r="V37" s="377" t="str">
        <f t="shared" si="12"/>
        <v/>
      </c>
      <c r="W37" s="164" t="str">
        <f t="shared" si="13"/>
        <v/>
      </c>
      <c r="X37" s="164" t="str">
        <f t="shared" si="14"/>
        <v/>
      </c>
      <c r="Y37" s="165" t="str">
        <f t="shared" si="15"/>
        <v/>
      </c>
      <c r="AC37" s="383" t="s">
        <v>103</v>
      </c>
      <c r="AD37" s="263">
        <v>25.537450000000003</v>
      </c>
      <c r="AE37" s="264">
        <v>25.537574078870325</v>
      </c>
      <c r="AF37" s="264">
        <v>25.537698236449412</v>
      </c>
      <c r="AG37" s="264">
        <v>25.537823008708632</v>
      </c>
      <c r="AH37" s="264">
        <v>25.54303174848393</v>
      </c>
      <c r="AI37" s="265">
        <v>25.543156869135988</v>
      </c>
      <c r="AJ37" s="264">
        <v>25.543281447686429</v>
      </c>
      <c r="AK37" s="264">
        <v>25.543405757273945</v>
      </c>
      <c r="AL37" s="266">
        <v>25.543529894592847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97"/>
      <c r="C38" s="166" t="s">
        <v>21</v>
      </c>
      <c r="D38" s="167">
        <f t="shared" si="18"/>
        <v>902.8469396049793</v>
      </c>
      <c r="E38" s="168">
        <f t="shared" si="19"/>
        <v>856.77575841964335</v>
      </c>
      <c r="F38" s="168">
        <f t="shared" si="20"/>
        <v>890.53020723898726</v>
      </c>
      <c r="G38" s="168">
        <f t="shared" si="21"/>
        <v>912.23138407495344</v>
      </c>
      <c r="H38" s="168">
        <f t="shared" si="22"/>
        <v>945.16341992265734</v>
      </c>
      <c r="I38" s="343">
        <f t="shared" si="23"/>
        <v>1009.3672661547255</v>
      </c>
      <c r="J38" s="168">
        <f t="shared" si="24"/>
        <v>1060.8670635200626</v>
      </c>
      <c r="K38" s="168">
        <f t="shared" si="25"/>
        <v>1114.7610493201894</v>
      </c>
      <c r="L38" s="169">
        <f t="shared" si="26"/>
        <v>1171.9077444012166</v>
      </c>
      <c r="M38" s="382">
        <v>36</v>
      </c>
      <c r="N38" s="517"/>
      <c r="O38" s="519" t="s">
        <v>58</v>
      </c>
      <c r="P38" s="142" t="s">
        <v>11</v>
      </c>
      <c r="Q38" s="143" t="str">
        <f t="shared" si="17"/>
        <v/>
      </c>
      <c r="R38" s="144" t="str">
        <f t="shared" si="8"/>
        <v/>
      </c>
      <c r="S38" s="144" t="str">
        <f t="shared" si="9"/>
        <v/>
      </c>
      <c r="T38" s="144" t="str">
        <f t="shared" si="10"/>
        <v/>
      </c>
      <c r="U38" s="144" t="str">
        <f t="shared" si="11"/>
        <v/>
      </c>
      <c r="V38" s="374" t="str">
        <f t="shared" si="12"/>
        <v/>
      </c>
      <c r="W38" s="144" t="str">
        <f t="shared" si="13"/>
        <v/>
      </c>
      <c r="X38" s="144" t="str">
        <f t="shared" si="14"/>
        <v/>
      </c>
      <c r="Y38" s="145" t="str">
        <f t="shared" si="15"/>
        <v/>
      </c>
      <c r="AC38" s="383" t="s">
        <v>104</v>
      </c>
      <c r="AD38" s="294">
        <v>902.8469396049793</v>
      </c>
      <c r="AE38" s="295">
        <v>856.77575841964335</v>
      </c>
      <c r="AF38" s="295">
        <v>890.53020723898726</v>
      </c>
      <c r="AG38" s="295">
        <v>912.23138407495344</v>
      </c>
      <c r="AH38" s="295">
        <v>945.16341992265734</v>
      </c>
      <c r="AI38" s="296">
        <v>1009.3672661547255</v>
      </c>
      <c r="AJ38" s="295">
        <v>1060.8670635200626</v>
      </c>
      <c r="AK38" s="295">
        <v>1114.7610493201894</v>
      </c>
      <c r="AL38" s="297">
        <v>1171.9077444012166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522" t="s">
        <v>23</v>
      </c>
      <c r="C39" s="170" t="s">
        <v>1</v>
      </c>
      <c r="D39" s="171">
        <f t="shared" ref="D39:L39" si="27">IF(D28&lt;&gt;0,(D13+D14+D15)/(D28*8.76),0)</f>
        <v>0.74037714693194412</v>
      </c>
      <c r="E39" s="172">
        <f t="shared" si="27"/>
        <v>0.732289150166197</v>
      </c>
      <c r="F39" s="172">
        <f t="shared" si="27"/>
        <v>0.73782685659785674</v>
      </c>
      <c r="G39" s="172">
        <f t="shared" si="27"/>
        <v>0.7396648556448614</v>
      </c>
      <c r="H39" s="172">
        <f t="shared" si="27"/>
        <v>0.74274153862371006</v>
      </c>
      <c r="I39" s="461">
        <f t="shared" si="27"/>
        <v>0.76026831657661542</v>
      </c>
      <c r="J39" s="172">
        <f t="shared" si="27"/>
        <v>0.76625367404856071</v>
      </c>
      <c r="K39" s="172">
        <f t="shared" si="27"/>
        <v>0.77101327596739966</v>
      </c>
      <c r="L39" s="173">
        <f t="shared" si="27"/>
        <v>0.77420668990942254</v>
      </c>
      <c r="M39" s="382">
        <v>37</v>
      </c>
      <c r="N39" s="517"/>
      <c r="O39" s="520"/>
      <c r="P39" s="146" t="s">
        <v>12</v>
      </c>
      <c r="Q39" s="147" t="str">
        <f t="shared" si="17"/>
        <v/>
      </c>
      <c r="R39" s="148" t="str">
        <f t="shared" si="8"/>
        <v/>
      </c>
      <c r="S39" s="148" t="str">
        <f t="shared" si="9"/>
        <v/>
      </c>
      <c r="T39" s="148" t="str">
        <f t="shared" si="10"/>
        <v/>
      </c>
      <c r="U39" s="148" t="str">
        <f t="shared" si="11"/>
        <v/>
      </c>
      <c r="V39" s="375" t="str">
        <f t="shared" si="12"/>
        <v/>
      </c>
      <c r="W39" s="148" t="str">
        <f t="shared" si="13"/>
        <v/>
      </c>
      <c r="X39" s="148" t="str">
        <f t="shared" si="14"/>
        <v/>
      </c>
      <c r="Y39" s="149" t="str">
        <f t="shared" si="1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23"/>
      <c r="C40" s="170" t="s">
        <v>2</v>
      </c>
      <c r="D40" s="171">
        <f t="shared" ref="D40:L40" si="28">IF(D29&lt;&gt;0,(D16+D17+D18)/((D29+D30)*8.76),0)</f>
        <v>0.34160465238275489</v>
      </c>
      <c r="E40" s="172">
        <f t="shared" si="28"/>
        <v>0.25674420141094328</v>
      </c>
      <c r="F40" s="172">
        <f t="shared" si="28"/>
        <v>0.3167833565466105</v>
      </c>
      <c r="G40" s="172">
        <f t="shared" si="28"/>
        <v>0.34795613760114918</v>
      </c>
      <c r="H40" s="172">
        <f t="shared" si="28"/>
        <v>0.37234452114474714</v>
      </c>
      <c r="I40" s="344">
        <f t="shared" si="28"/>
        <v>0.28751458048565076</v>
      </c>
      <c r="J40" s="172">
        <f t="shared" si="28"/>
        <v>0.26203252590867471</v>
      </c>
      <c r="K40" s="172">
        <f t="shared" si="28"/>
        <v>0.25143126522989595</v>
      </c>
      <c r="L40" s="173">
        <f t="shared" si="28"/>
        <v>0.23365979400768888</v>
      </c>
      <c r="M40" s="382">
        <v>38</v>
      </c>
      <c r="N40" s="517"/>
      <c r="O40" s="520"/>
      <c r="P40" s="150" t="s">
        <v>13</v>
      </c>
      <c r="Q40" s="151" t="str">
        <f t="shared" si="17"/>
        <v/>
      </c>
      <c r="R40" s="152" t="str">
        <f t="shared" si="8"/>
        <v/>
      </c>
      <c r="S40" s="152" t="str">
        <f t="shared" si="9"/>
        <v/>
      </c>
      <c r="T40" s="152" t="str">
        <f t="shared" si="10"/>
        <v/>
      </c>
      <c r="U40" s="152" t="str">
        <f t="shared" si="11"/>
        <v/>
      </c>
      <c r="V40" s="376" t="str">
        <f t="shared" si="12"/>
        <v/>
      </c>
      <c r="W40" s="152" t="str">
        <f t="shared" si="13"/>
        <v/>
      </c>
      <c r="X40" s="152" t="str">
        <f t="shared" si="14"/>
        <v/>
      </c>
      <c r="Y40" s="153" t="str">
        <f t="shared" si="1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23"/>
      <c r="C41" s="170" t="s">
        <v>3</v>
      </c>
      <c r="D41" s="171">
        <f t="shared" ref="D41:L41" si="29">IF(D31&lt;&gt;0,D19/(D31*8.76),0)</f>
        <v>8.8309673347169975E-3</v>
      </c>
      <c r="E41" s="172">
        <f t="shared" si="29"/>
        <v>8.8201386966652428E-3</v>
      </c>
      <c r="F41" s="172">
        <f t="shared" si="29"/>
        <v>8.8151211559424885E-3</v>
      </c>
      <c r="G41" s="172">
        <f t="shared" si="29"/>
        <v>8.833069015180911E-3</v>
      </c>
      <c r="H41" s="172">
        <f t="shared" si="29"/>
        <v>8.8372237864942568E-3</v>
      </c>
      <c r="I41" s="344">
        <f t="shared" si="29"/>
        <v>8.8112399548594695E-3</v>
      </c>
      <c r="J41" s="172">
        <f t="shared" si="29"/>
        <v>8.8162214322083151E-3</v>
      </c>
      <c r="K41" s="172">
        <f t="shared" si="29"/>
        <v>8.8154370676677904E-3</v>
      </c>
      <c r="L41" s="173">
        <f t="shared" si="29"/>
        <v>8.8138121517539973E-3</v>
      </c>
      <c r="M41" s="382">
        <v>39</v>
      </c>
      <c r="N41" s="517"/>
      <c r="O41" s="520"/>
      <c r="P41" s="146" t="s">
        <v>14</v>
      </c>
      <c r="Q41" s="147" t="str">
        <f t="shared" si="17"/>
        <v/>
      </c>
      <c r="R41" s="148" t="str">
        <f t="shared" si="8"/>
        <v/>
      </c>
      <c r="S41" s="148" t="str">
        <f t="shared" si="9"/>
        <v/>
      </c>
      <c r="T41" s="148" t="str">
        <f t="shared" si="10"/>
        <v/>
      </c>
      <c r="U41" s="148" t="str">
        <f t="shared" si="11"/>
        <v/>
      </c>
      <c r="V41" s="375" t="str">
        <f t="shared" si="12"/>
        <v/>
      </c>
      <c r="W41" s="148" t="str">
        <f t="shared" si="13"/>
        <v/>
      </c>
      <c r="X41" s="148" t="str">
        <f t="shared" si="14"/>
        <v/>
      </c>
      <c r="Y41" s="149" t="str">
        <f t="shared" si="1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23"/>
      <c r="C42" s="170" t="s">
        <v>4</v>
      </c>
      <c r="D42" s="171">
        <f t="shared" ref="D42:L42" si="30">IF(D32&lt;&gt;0,D20/(D32*8.76),0)</f>
        <v>0.90789978071139588</v>
      </c>
      <c r="E42" s="172">
        <f t="shared" si="30"/>
        <v>0.90789978071139588</v>
      </c>
      <c r="F42" s="172">
        <f t="shared" si="30"/>
        <v>0.90789978071139588</v>
      </c>
      <c r="G42" s="172">
        <f t="shared" si="30"/>
        <v>0.90789978071139588</v>
      </c>
      <c r="H42" s="172">
        <f t="shared" si="30"/>
        <v>0.90789978071139588</v>
      </c>
      <c r="I42" s="344">
        <f t="shared" si="30"/>
        <v>0.90789978071139588</v>
      </c>
      <c r="J42" s="172">
        <f t="shared" si="30"/>
        <v>0.90789978071139588</v>
      </c>
      <c r="K42" s="172">
        <f t="shared" si="30"/>
        <v>0.90789978071139588</v>
      </c>
      <c r="L42" s="173">
        <f t="shared" si="30"/>
        <v>0.90789978071139588</v>
      </c>
      <c r="M42" s="382">
        <v>40</v>
      </c>
      <c r="N42" s="517"/>
      <c r="O42" s="520"/>
      <c r="P42" s="150" t="s">
        <v>15</v>
      </c>
      <c r="Q42" s="151" t="str">
        <f t="shared" si="17"/>
        <v/>
      </c>
      <c r="R42" s="152" t="str">
        <f t="shared" si="8"/>
        <v/>
      </c>
      <c r="S42" s="152" t="str">
        <f t="shared" si="9"/>
        <v/>
      </c>
      <c r="T42" s="152" t="str">
        <f t="shared" si="10"/>
        <v/>
      </c>
      <c r="U42" s="152" t="str">
        <f t="shared" si="11"/>
        <v/>
      </c>
      <c r="V42" s="376" t="str">
        <f t="shared" si="12"/>
        <v/>
      </c>
      <c r="W42" s="152" t="str">
        <f t="shared" si="13"/>
        <v/>
      </c>
      <c r="X42" s="152" t="str">
        <f t="shared" si="14"/>
        <v/>
      </c>
      <c r="Y42" s="153" t="str">
        <f t="shared" si="1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23"/>
      <c r="C43" s="174" t="s">
        <v>5</v>
      </c>
      <c r="D43" s="175">
        <f t="shared" ref="D43:L43" si="31">IF(D33&lt;&gt;0,D21/(D33*8.76),0)</f>
        <v>0.82996029524401727</v>
      </c>
      <c r="E43" s="176">
        <f t="shared" si="31"/>
        <v>0.7714479813646633</v>
      </c>
      <c r="F43" s="176">
        <f t="shared" si="31"/>
        <v>0.79084521266212726</v>
      </c>
      <c r="G43" s="176">
        <f t="shared" si="31"/>
        <v>0.79084521256808005</v>
      </c>
      <c r="H43" s="176">
        <f t="shared" si="31"/>
        <v>0.79084521325149748</v>
      </c>
      <c r="I43" s="345">
        <f t="shared" si="31"/>
        <v>0.77083597446495289</v>
      </c>
      <c r="J43" s="176">
        <f t="shared" si="31"/>
        <v>0.770691459841786</v>
      </c>
      <c r="K43" s="176">
        <f t="shared" si="31"/>
        <v>0.74532630174125047</v>
      </c>
      <c r="L43" s="177">
        <f t="shared" si="31"/>
        <v>0.74539986923301849</v>
      </c>
      <c r="M43" s="382">
        <v>41</v>
      </c>
      <c r="N43" s="517"/>
      <c r="O43" s="520"/>
      <c r="P43" s="146" t="s">
        <v>16</v>
      </c>
      <c r="Q43" s="147" t="str">
        <f t="shared" si="17"/>
        <v/>
      </c>
      <c r="R43" s="148" t="str">
        <f t="shared" si="8"/>
        <v/>
      </c>
      <c r="S43" s="148" t="str">
        <f t="shared" si="9"/>
        <v/>
      </c>
      <c r="T43" s="148" t="str">
        <f t="shared" si="10"/>
        <v/>
      </c>
      <c r="U43" s="148" t="str">
        <f t="shared" si="11"/>
        <v/>
      </c>
      <c r="V43" s="375" t="str">
        <f t="shared" si="12"/>
        <v/>
      </c>
      <c r="W43" s="148" t="str">
        <f t="shared" si="13"/>
        <v/>
      </c>
      <c r="X43" s="148" t="str">
        <f t="shared" si="14"/>
        <v/>
      </c>
      <c r="Y43" s="149" t="str">
        <f t="shared" si="1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23"/>
      <c r="C44" s="170" t="s">
        <v>17</v>
      </c>
      <c r="D44" s="171">
        <f t="shared" ref="D44:L44" si="32">IF(D34&lt;&gt;0,D22/(D34*8.76),0)</f>
        <v>0.39401698830674192</v>
      </c>
      <c r="E44" s="172">
        <f t="shared" si="32"/>
        <v>0.39401698830674192</v>
      </c>
      <c r="F44" s="172">
        <f t="shared" si="32"/>
        <v>0.39401698830674192</v>
      </c>
      <c r="G44" s="172">
        <f t="shared" si="32"/>
        <v>0.39401698830674192</v>
      </c>
      <c r="H44" s="172">
        <f t="shared" si="32"/>
        <v>0.39401698830674192</v>
      </c>
      <c r="I44" s="344">
        <f t="shared" si="32"/>
        <v>0.39401698830674192</v>
      </c>
      <c r="J44" s="172">
        <f t="shared" si="32"/>
        <v>0.39401698830674192</v>
      </c>
      <c r="K44" s="172">
        <f t="shared" si="32"/>
        <v>0.39401698830674192</v>
      </c>
      <c r="L44" s="173">
        <f t="shared" si="32"/>
        <v>0.39401698830674192</v>
      </c>
      <c r="M44" s="382">
        <v>42</v>
      </c>
      <c r="N44" s="517"/>
      <c r="O44" s="520"/>
      <c r="P44" s="150" t="s">
        <v>4</v>
      </c>
      <c r="Q44" s="151" t="str">
        <f t="shared" si="17"/>
        <v/>
      </c>
      <c r="R44" s="152" t="str">
        <f t="shared" si="8"/>
        <v/>
      </c>
      <c r="S44" s="152" t="str">
        <f t="shared" si="9"/>
        <v/>
      </c>
      <c r="T44" s="152" t="str">
        <f t="shared" si="10"/>
        <v/>
      </c>
      <c r="U44" s="152" t="str">
        <f t="shared" si="11"/>
        <v/>
      </c>
      <c r="V44" s="376" t="str">
        <f t="shared" si="12"/>
        <v/>
      </c>
      <c r="W44" s="152" t="str">
        <f t="shared" si="13"/>
        <v/>
      </c>
      <c r="X44" s="152" t="str">
        <f t="shared" si="14"/>
        <v/>
      </c>
      <c r="Y44" s="153" t="str">
        <f t="shared" si="1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23"/>
      <c r="C45" s="170" t="s">
        <v>18</v>
      </c>
      <c r="D45" s="171">
        <f t="shared" ref="D45:L45" si="33">IF(D35&lt;&gt;0,D23/(D35*8.76),0)</f>
        <v>0.87108493150684785</v>
      </c>
      <c r="E45" s="172">
        <f t="shared" si="33"/>
        <v>0.87108493099506012</v>
      </c>
      <c r="F45" s="172">
        <f t="shared" si="33"/>
        <v>0.87086175492017603</v>
      </c>
      <c r="G45" s="172">
        <f t="shared" si="33"/>
        <v>0.87086175438080238</v>
      </c>
      <c r="H45" s="172">
        <f t="shared" si="33"/>
        <v>0.87086175383758435</v>
      </c>
      <c r="I45" s="344">
        <f t="shared" si="33"/>
        <v>0.87086175246165975</v>
      </c>
      <c r="J45" s="172">
        <f t="shared" si="33"/>
        <v>0.87086175350405826</v>
      </c>
      <c r="K45" s="172">
        <f t="shared" si="33"/>
        <v>0.87086174938005134</v>
      </c>
      <c r="L45" s="173">
        <f t="shared" si="33"/>
        <v>0.87086175198177929</v>
      </c>
      <c r="M45" s="382">
        <v>43</v>
      </c>
      <c r="N45" s="517"/>
      <c r="O45" s="520"/>
      <c r="P45" s="146" t="s">
        <v>5</v>
      </c>
      <c r="Q45" s="147" t="str">
        <f t="shared" si="17"/>
        <v/>
      </c>
      <c r="R45" s="148" t="str">
        <f t="shared" si="8"/>
        <v/>
      </c>
      <c r="S45" s="148" t="str">
        <f t="shared" si="9"/>
        <v/>
      </c>
      <c r="T45" s="148" t="str">
        <f t="shared" si="10"/>
        <v/>
      </c>
      <c r="U45" s="148" t="str">
        <f t="shared" si="11"/>
        <v/>
      </c>
      <c r="V45" s="375" t="str">
        <f t="shared" si="12"/>
        <v/>
      </c>
      <c r="W45" s="148" t="str">
        <f t="shared" si="13"/>
        <v/>
      </c>
      <c r="X45" s="148" t="str">
        <f t="shared" si="14"/>
        <v/>
      </c>
      <c r="Y45" s="149" t="str">
        <f t="shared" si="1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23"/>
      <c r="C46" s="170" t="s">
        <v>19</v>
      </c>
      <c r="D46" s="171">
        <f t="shared" ref="D46:L46" si="34">IF(D36&lt;&gt;0,D25/(D36*8.76),0)</f>
        <v>0.41271364066891336</v>
      </c>
      <c r="E46" s="172">
        <f t="shared" si="34"/>
        <v>0.41271363975436476</v>
      </c>
      <c r="F46" s="172">
        <f t="shared" si="34"/>
        <v>0.41271363871419914</v>
      </c>
      <c r="G46" s="172">
        <f t="shared" si="34"/>
        <v>0.41271363641006753</v>
      </c>
      <c r="H46" s="172">
        <f t="shared" si="34"/>
        <v>0.41271363464148786</v>
      </c>
      <c r="I46" s="344">
        <f t="shared" si="34"/>
        <v>0.41271362777623344</v>
      </c>
      <c r="J46" s="172">
        <f t="shared" si="34"/>
        <v>0.41271361825996683</v>
      </c>
      <c r="K46" s="172">
        <f t="shared" si="34"/>
        <v>0.41271359332150748</v>
      </c>
      <c r="L46" s="173">
        <f t="shared" si="34"/>
        <v>0.41271363050589144</v>
      </c>
      <c r="M46" s="382">
        <v>44</v>
      </c>
      <c r="N46" s="517"/>
      <c r="O46" s="521"/>
      <c r="P46" s="162" t="s">
        <v>20</v>
      </c>
      <c r="Q46" s="163" t="str">
        <f t="shared" si="17"/>
        <v/>
      </c>
      <c r="R46" s="164" t="str">
        <f t="shared" si="8"/>
        <v/>
      </c>
      <c r="S46" s="164" t="str">
        <f t="shared" si="9"/>
        <v/>
      </c>
      <c r="T46" s="164" t="str">
        <f t="shared" si="10"/>
        <v/>
      </c>
      <c r="U46" s="164" t="str">
        <f t="shared" si="11"/>
        <v/>
      </c>
      <c r="V46" s="377" t="str">
        <f t="shared" si="12"/>
        <v/>
      </c>
      <c r="W46" s="164" t="str">
        <f t="shared" si="13"/>
        <v/>
      </c>
      <c r="X46" s="164" t="str">
        <f t="shared" si="14"/>
        <v/>
      </c>
      <c r="Y46" s="165" t="str">
        <f t="shared" si="1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24"/>
      <c r="C47" s="170" t="s">
        <v>20</v>
      </c>
      <c r="D47" s="179">
        <f t="shared" ref="D47:L47" si="35">IF(D37&lt;&gt;0,D26/(D37*8.76),0)</f>
        <v>0.38434671582661711</v>
      </c>
      <c r="E47" s="180">
        <f t="shared" si="35"/>
        <v>0.38434759250428746</v>
      </c>
      <c r="F47" s="180">
        <f t="shared" si="35"/>
        <v>0.38434844258526374</v>
      </c>
      <c r="G47" s="180">
        <f t="shared" si="35"/>
        <v>0.38434927015884185</v>
      </c>
      <c r="H47" s="180">
        <f t="shared" si="35"/>
        <v>0.38438440672446827</v>
      </c>
      <c r="I47" s="346">
        <f t="shared" si="35"/>
        <v>0.3843846450090137</v>
      </c>
      <c r="J47" s="180">
        <f t="shared" si="35"/>
        <v>0.38438485354915003</v>
      </c>
      <c r="K47" s="180">
        <f t="shared" si="35"/>
        <v>0.38438503475928637</v>
      </c>
      <c r="L47" s="181">
        <f t="shared" si="35"/>
        <v>0.3843851919523954</v>
      </c>
      <c r="M47" s="382">
        <v>45</v>
      </c>
      <c r="N47" s="517"/>
      <c r="O47" s="519" t="s">
        <v>61</v>
      </c>
      <c r="P47" s="142" t="s">
        <v>11</v>
      </c>
      <c r="Q47" s="143" t="str">
        <f t="shared" si="17"/>
        <v/>
      </c>
      <c r="R47" s="144" t="str">
        <f t="shared" si="8"/>
        <v/>
      </c>
      <c r="S47" s="144" t="str">
        <f t="shared" si="9"/>
        <v/>
      </c>
      <c r="T47" s="144" t="str">
        <f t="shared" si="10"/>
        <v/>
      </c>
      <c r="U47" s="144" t="str">
        <f t="shared" si="11"/>
        <v/>
      </c>
      <c r="V47" s="374" t="str">
        <f t="shared" si="12"/>
        <v/>
      </c>
      <c r="W47" s="144" t="str">
        <f t="shared" si="13"/>
        <v/>
      </c>
      <c r="X47" s="144" t="str">
        <f t="shared" si="14"/>
        <v/>
      </c>
      <c r="Y47" s="145" t="str">
        <f t="shared" si="1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25" t="s">
        <v>24</v>
      </c>
      <c r="C48" s="182" t="s">
        <v>11</v>
      </c>
      <c r="D48" s="183">
        <f t="shared" ref="D48:D57" si="36">IF(AD48&lt;&gt;"eps",AD48,0)</f>
        <v>0</v>
      </c>
      <c r="E48" s="184">
        <f t="shared" ref="E48:E57" si="37">IF(AE48&lt;&gt;"eps",AE48,0)</f>
        <v>0</v>
      </c>
      <c r="F48" s="184">
        <f t="shared" ref="F48:F57" si="38">IF(AF48&lt;&gt;"eps",AF48,0)</f>
        <v>0</v>
      </c>
      <c r="G48" s="184">
        <f t="shared" ref="G48:G57" si="39">IF(AG48&lt;&gt;"eps",AG48,0)</f>
        <v>0</v>
      </c>
      <c r="H48" s="184">
        <f t="shared" ref="H48:H57" si="40">IF(AH48&lt;&gt;"eps",AH48,0)</f>
        <v>0</v>
      </c>
      <c r="I48" s="347">
        <f t="shared" ref="I48:I57" si="41">IF(AI48&lt;&gt;"eps",AI48,0)</f>
        <v>0</v>
      </c>
      <c r="J48" s="184">
        <f t="shared" ref="J48:J57" si="42">IF(AJ48&lt;&gt;"eps",AJ48,0)</f>
        <v>0</v>
      </c>
      <c r="K48" s="184">
        <f t="shared" ref="K48:K57" si="43">IF(AK48&lt;&gt;"eps",AK48,0)</f>
        <v>0</v>
      </c>
      <c r="L48" s="185">
        <f t="shared" ref="L48:L57" si="44">IF(AL48&lt;&gt;"eps",AL48,0)</f>
        <v>0</v>
      </c>
      <c r="M48" s="382">
        <v>46</v>
      </c>
      <c r="N48" s="517"/>
      <c r="O48" s="520"/>
      <c r="P48" s="146" t="s">
        <v>12</v>
      </c>
      <c r="Q48" s="147" t="str">
        <f t="shared" si="17"/>
        <v/>
      </c>
      <c r="R48" s="148" t="str">
        <f t="shared" si="8"/>
        <v/>
      </c>
      <c r="S48" s="148" t="str">
        <f t="shared" si="9"/>
        <v/>
      </c>
      <c r="T48" s="148" t="str">
        <f t="shared" si="10"/>
        <v/>
      </c>
      <c r="U48" s="148" t="str">
        <f t="shared" si="11"/>
        <v/>
      </c>
      <c r="V48" s="375" t="str">
        <f t="shared" si="12"/>
        <v/>
      </c>
      <c r="W48" s="148" t="str">
        <f t="shared" si="13"/>
        <v/>
      </c>
      <c r="X48" s="148" t="str">
        <f t="shared" si="14"/>
        <v/>
      </c>
      <c r="Y48" s="149" t="str">
        <f t="shared" si="1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26"/>
      <c r="C49" s="186" t="s">
        <v>12</v>
      </c>
      <c r="D49" s="187">
        <f t="shared" si="36"/>
        <v>0</v>
      </c>
      <c r="E49" s="188">
        <f t="shared" si="37"/>
        <v>0</v>
      </c>
      <c r="F49" s="188">
        <f t="shared" si="38"/>
        <v>1.2120974810452153E-8</v>
      </c>
      <c r="G49" s="188">
        <f t="shared" si="39"/>
        <v>1.5190129665413762E-7</v>
      </c>
      <c r="H49" s="188">
        <f t="shared" si="40"/>
        <v>5.7252594968946335E-7</v>
      </c>
      <c r="I49" s="348">
        <f t="shared" si="41"/>
        <v>54.017398244320809</v>
      </c>
      <c r="J49" s="188">
        <f t="shared" si="42"/>
        <v>99.165704471191887</v>
      </c>
      <c r="K49" s="188">
        <f t="shared" si="43"/>
        <v>137.32093171143438</v>
      </c>
      <c r="L49" s="189">
        <f t="shared" si="44"/>
        <v>183.58640526462423</v>
      </c>
      <c r="M49" s="382">
        <v>47</v>
      </c>
      <c r="N49" s="517"/>
      <c r="O49" s="520"/>
      <c r="P49" s="150" t="s">
        <v>13</v>
      </c>
      <c r="Q49" s="151" t="str">
        <f t="shared" si="17"/>
        <v/>
      </c>
      <c r="R49" s="152" t="str">
        <f t="shared" si="8"/>
        <v/>
      </c>
      <c r="S49" s="152" t="str">
        <f t="shared" si="9"/>
        <v/>
      </c>
      <c r="T49" s="152" t="str">
        <f t="shared" si="10"/>
        <v/>
      </c>
      <c r="U49" s="152" t="str">
        <f t="shared" si="11"/>
        <v/>
      </c>
      <c r="V49" s="376" t="str">
        <f t="shared" si="12"/>
        <v/>
      </c>
      <c r="W49" s="152" t="str">
        <f t="shared" si="13"/>
        <v/>
      </c>
      <c r="X49" s="152" t="str">
        <f t="shared" si="14"/>
        <v/>
      </c>
      <c r="Y49" s="153" t="str">
        <f t="shared" si="15"/>
        <v/>
      </c>
      <c r="AC49" s="383" t="s">
        <v>115</v>
      </c>
      <c r="AD49" s="275" t="s">
        <v>132</v>
      </c>
      <c r="AE49" s="10" t="s">
        <v>132</v>
      </c>
      <c r="AF49" s="10">
        <v>1.2120974810452153E-8</v>
      </c>
      <c r="AG49" s="10">
        <v>1.5190129665413762E-7</v>
      </c>
      <c r="AH49" s="10">
        <v>5.7252594968946335E-7</v>
      </c>
      <c r="AI49" s="276">
        <v>54.017398244320809</v>
      </c>
      <c r="AJ49" s="10">
        <v>99.165704471191887</v>
      </c>
      <c r="AK49" s="10">
        <v>137.32093171143438</v>
      </c>
      <c r="AL49" s="277">
        <v>183.58640526462423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26"/>
      <c r="C50" s="190" t="s">
        <v>13</v>
      </c>
      <c r="D50" s="191">
        <f t="shared" si="36"/>
        <v>0</v>
      </c>
      <c r="E50" s="192">
        <f t="shared" si="37"/>
        <v>0</v>
      </c>
      <c r="F50" s="192">
        <f t="shared" si="38"/>
        <v>0</v>
      </c>
      <c r="G50" s="192">
        <f t="shared" si="39"/>
        <v>0</v>
      </c>
      <c r="H50" s="192">
        <f t="shared" si="40"/>
        <v>0</v>
      </c>
      <c r="I50" s="349">
        <f t="shared" si="41"/>
        <v>0</v>
      </c>
      <c r="J50" s="192">
        <f t="shared" si="42"/>
        <v>0</v>
      </c>
      <c r="K50" s="192">
        <f t="shared" si="43"/>
        <v>0</v>
      </c>
      <c r="L50" s="193">
        <f t="shared" si="44"/>
        <v>0</v>
      </c>
      <c r="M50" s="382">
        <v>48</v>
      </c>
      <c r="N50" s="517"/>
      <c r="O50" s="520"/>
      <c r="P50" s="146" t="s">
        <v>14</v>
      </c>
      <c r="Q50" s="147" t="str">
        <f t="shared" si="17"/>
        <v/>
      </c>
      <c r="R50" s="148" t="str">
        <f t="shared" si="8"/>
        <v/>
      </c>
      <c r="S50" s="148" t="str">
        <f t="shared" si="9"/>
        <v/>
      </c>
      <c r="T50" s="148" t="str">
        <f t="shared" si="10"/>
        <v/>
      </c>
      <c r="U50" s="148" t="str">
        <f t="shared" si="11"/>
        <v/>
      </c>
      <c r="V50" s="375" t="str">
        <f t="shared" si="12"/>
        <v/>
      </c>
      <c r="W50" s="148" t="str">
        <f t="shared" si="13"/>
        <v/>
      </c>
      <c r="X50" s="148" t="str">
        <f t="shared" si="14"/>
        <v/>
      </c>
      <c r="Y50" s="149" t="str">
        <f t="shared" si="1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26"/>
      <c r="C51" s="186" t="s">
        <v>14</v>
      </c>
      <c r="D51" s="187">
        <f t="shared" si="36"/>
        <v>0</v>
      </c>
      <c r="E51" s="188">
        <f t="shared" si="37"/>
        <v>2.5238362412777514E-7</v>
      </c>
      <c r="F51" s="188">
        <f t="shared" si="38"/>
        <v>7.1117583626692303E-7</v>
      </c>
      <c r="G51" s="188">
        <f t="shared" si="39"/>
        <v>9.0653723897067806</v>
      </c>
      <c r="H51" s="188">
        <f t="shared" si="40"/>
        <v>37.716325351270513</v>
      </c>
      <c r="I51" s="348">
        <f t="shared" si="41"/>
        <v>92.383184231971441</v>
      </c>
      <c r="J51" s="188">
        <f t="shared" si="42"/>
        <v>97.70464783107667</v>
      </c>
      <c r="K51" s="188">
        <f t="shared" si="43"/>
        <v>108.96827290718184</v>
      </c>
      <c r="L51" s="189">
        <f t="shared" si="44"/>
        <v>115.74229759174341</v>
      </c>
      <c r="M51" s="382">
        <v>49</v>
      </c>
      <c r="N51" s="517"/>
      <c r="O51" s="520"/>
      <c r="P51" s="150" t="s">
        <v>15</v>
      </c>
      <c r="Q51" s="151" t="str">
        <f t="shared" si="17"/>
        <v/>
      </c>
      <c r="R51" s="152" t="str">
        <f t="shared" si="8"/>
        <v/>
      </c>
      <c r="S51" s="152" t="str">
        <f t="shared" si="9"/>
        <v/>
      </c>
      <c r="T51" s="152" t="str">
        <f t="shared" si="10"/>
        <v/>
      </c>
      <c r="U51" s="152" t="str">
        <f t="shared" si="11"/>
        <v/>
      </c>
      <c r="V51" s="376" t="str">
        <f t="shared" si="12"/>
        <v/>
      </c>
      <c r="W51" s="152" t="str">
        <f t="shared" si="13"/>
        <v/>
      </c>
      <c r="X51" s="152" t="str">
        <f t="shared" si="14"/>
        <v/>
      </c>
      <c r="Y51" s="153" t="str">
        <f t="shared" si="15"/>
        <v/>
      </c>
      <c r="AC51" s="383" t="s">
        <v>117</v>
      </c>
      <c r="AD51" s="275" t="s">
        <v>132</v>
      </c>
      <c r="AE51" s="10">
        <v>2.5238362412777514E-7</v>
      </c>
      <c r="AF51" s="10">
        <v>7.1117583626692303E-7</v>
      </c>
      <c r="AG51" s="10">
        <v>9.0653723897067806</v>
      </c>
      <c r="AH51" s="10">
        <v>37.716325351270513</v>
      </c>
      <c r="AI51" s="276">
        <v>92.383184231971441</v>
      </c>
      <c r="AJ51" s="10">
        <v>97.70464783107667</v>
      </c>
      <c r="AK51" s="10">
        <v>108.96827290718184</v>
      </c>
      <c r="AL51" s="277">
        <v>115.74229759174341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26"/>
      <c r="C52" s="190" t="s">
        <v>15</v>
      </c>
      <c r="D52" s="191">
        <f t="shared" si="36"/>
        <v>0</v>
      </c>
      <c r="E52" s="192">
        <f t="shared" si="37"/>
        <v>0</v>
      </c>
      <c r="F52" s="192">
        <f t="shared" si="38"/>
        <v>0</v>
      </c>
      <c r="G52" s="192">
        <f t="shared" si="39"/>
        <v>0</v>
      </c>
      <c r="H52" s="192">
        <f t="shared" si="40"/>
        <v>0</v>
      </c>
      <c r="I52" s="349">
        <f t="shared" si="41"/>
        <v>0</v>
      </c>
      <c r="J52" s="192">
        <f t="shared" si="42"/>
        <v>0</v>
      </c>
      <c r="K52" s="192">
        <f t="shared" si="43"/>
        <v>0</v>
      </c>
      <c r="L52" s="193">
        <f t="shared" si="44"/>
        <v>0</v>
      </c>
      <c r="M52" s="382">
        <v>50</v>
      </c>
      <c r="N52" s="517"/>
      <c r="O52" s="520"/>
      <c r="P52" s="146" t="s">
        <v>16</v>
      </c>
      <c r="Q52" s="147" t="str">
        <f t="shared" si="17"/>
        <v/>
      </c>
      <c r="R52" s="148" t="str">
        <f t="shared" si="8"/>
        <v/>
      </c>
      <c r="S52" s="148" t="str">
        <f t="shared" si="9"/>
        <v/>
      </c>
      <c r="T52" s="148" t="str">
        <f t="shared" si="10"/>
        <v/>
      </c>
      <c r="U52" s="148" t="str">
        <f t="shared" si="11"/>
        <v/>
      </c>
      <c r="V52" s="375" t="str">
        <f t="shared" si="12"/>
        <v/>
      </c>
      <c r="W52" s="148" t="str">
        <f t="shared" si="13"/>
        <v/>
      </c>
      <c r="X52" s="148" t="str">
        <f t="shared" si="14"/>
        <v/>
      </c>
      <c r="Y52" s="149" t="str">
        <f t="shared" si="1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26"/>
      <c r="C53" s="186" t="s">
        <v>16</v>
      </c>
      <c r="D53" s="187">
        <f t="shared" si="36"/>
        <v>0</v>
      </c>
      <c r="E53" s="188">
        <f t="shared" si="37"/>
        <v>2.1480301323389731E-7</v>
      </c>
      <c r="F53" s="188">
        <f t="shared" si="38"/>
        <v>5.0710079930688143E-7</v>
      </c>
      <c r="G53" s="188">
        <f t="shared" si="39"/>
        <v>9.9205320149972166E-7</v>
      </c>
      <c r="H53" s="188">
        <f t="shared" si="40"/>
        <v>1.6607870459233065E-6</v>
      </c>
      <c r="I53" s="348">
        <f t="shared" si="41"/>
        <v>2.1109406390190757E-6</v>
      </c>
      <c r="J53" s="188">
        <f t="shared" si="42"/>
        <v>2.5872574664345146E-6</v>
      </c>
      <c r="K53" s="188">
        <f t="shared" si="43"/>
        <v>3.069223939867758E-6</v>
      </c>
      <c r="L53" s="189">
        <f t="shared" si="44"/>
        <v>3.5055966815410983E-6</v>
      </c>
      <c r="M53" s="382">
        <v>51</v>
      </c>
      <c r="N53" s="517"/>
      <c r="O53" s="520"/>
      <c r="P53" s="150" t="s">
        <v>4</v>
      </c>
      <c r="Q53" s="151" t="str">
        <f t="shared" si="17"/>
        <v/>
      </c>
      <c r="R53" s="152" t="str">
        <f t="shared" si="8"/>
        <v/>
      </c>
      <c r="S53" s="152" t="str">
        <f t="shared" si="9"/>
        <v/>
      </c>
      <c r="T53" s="152" t="str">
        <f t="shared" si="10"/>
        <v/>
      </c>
      <c r="U53" s="152" t="str">
        <f t="shared" si="11"/>
        <v/>
      </c>
      <c r="V53" s="376" t="str">
        <f t="shared" si="12"/>
        <v/>
      </c>
      <c r="W53" s="152" t="str">
        <f t="shared" si="13"/>
        <v/>
      </c>
      <c r="X53" s="152" t="str">
        <f t="shared" si="14"/>
        <v/>
      </c>
      <c r="Y53" s="153" t="str">
        <f t="shared" si="15"/>
        <v/>
      </c>
      <c r="AC53" s="383" t="s">
        <v>119</v>
      </c>
      <c r="AD53" s="275" t="s">
        <v>132</v>
      </c>
      <c r="AE53" s="10">
        <v>2.1480301323389731E-7</v>
      </c>
      <c r="AF53" s="10">
        <v>5.0710079930688143E-7</v>
      </c>
      <c r="AG53" s="10">
        <v>9.9205320149972166E-7</v>
      </c>
      <c r="AH53" s="10">
        <v>1.6607870459233065E-6</v>
      </c>
      <c r="AI53" s="276">
        <v>2.1109406390190757E-6</v>
      </c>
      <c r="AJ53" s="10">
        <v>2.5872574664345146E-6</v>
      </c>
      <c r="AK53" s="10">
        <v>3.069223939867758E-6</v>
      </c>
      <c r="AL53" s="277">
        <v>3.5055966815410983E-6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26"/>
      <c r="C54" s="190" t="s">
        <v>4</v>
      </c>
      <c r="D54" s="191">
        <f t="shared" si="36"/>
        <v>0</v>
      </c>
      <c r="E54" s="192">
        <f t="shared" si="37"/>
        <v>0</v>
      </c>
      <c r="F54" s="192">
        <f t="shared" si="38"/>
        <v>0</v>
      </c>
      <c r="G54" s="192">
        <f t="shared" si="39"/>
        <v>0</v>
      </c>
      <c r="H54" s="192">
        <f t="shared" si="40"/>
        <v>0</v>
      </c>
      <c r="I54" s="349">
        <f t="shared" si="41"/>
        <v>0</v>
      </c>
      <c r="J54" s="192">
        <f t="shared" si="42"/>
        <v>0</v>
      </c>
      <c r="K54" s="192">
        <f t="shared" si="43"/>
        <v>0</v>
      </c>
      <c r="L54" s="193">
        <f t="shared" si="44"/>
        <v>0</v>
      </c>
      <c r="M54" s="382">
        <v>52</v>
      </c>
      <c r="N54" s="517"/>
      <c r="O54" s="521"/>
      <c r="P54" s="162" t="s">
        <v>5</v>
      </c>
      <c r="Q54" s="163" t="str">
        <f t="shared" si="17"/>
        <v/>
      </c>
      <c r="R54" s="164" t="str">
        <f t="shared" si="8"/>
        <v/>
      </c>
      <c r="S54" s="164" t="str">
        <f t="shared" si="9"/>
        <v/>
      </c>
      <c r="T54" s="164" t="str">
        <f t="shared" si="10"/>
        <v/>
      </c>
      <c r="U54" s="164" t="str">
        <f t="shared" si="11"/>
        <v/>
      </c>
      <c r="V54" s="377" t="str">
        <f t="shared" si="12"/>
        <v/>
      </c>
      <c r="W54" s="164" t="str">
        <f t="shared" si="13"/>
        <v/>
      </c>
      <c r="X54" s="164" t="str">
        <f t="shared" si="14"/>
        <v/>
      </c>
      <c r="Y54" s="165" t="str">
        <f t="shared" si="1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26"/>
      <c r="C55" s="186" t="s">
        <v>5</v>
      </c>
      <c r="D55" s="187">
        <f t="shared" si="36"/>
        <v>0</v>
      </c>
      <c r="E55" s="188">
        <f t="shared" si="37"/>
        <v>0</v>
      </c>
      <c r="F55" s="188">
        <f t="shared" si="38"/>
        <v>0</v>
      </c>
      <c r="G55" s="188">
        <f t="shared" si="39"/>
        <v>0</v>
      </c>
      <c r="H55" s="188">
        <f t="shared" si="40"/>
        <v>0</v>
      </c>
      <c r="I55" s="348">
        <f t="shared" si="41"/>
        <v>0</v>
      </c>
      <c r="J55" s="188">
        <f t="shared" si="42"/>
        <v>0</v>
      </c>
      <c r="K55" s="188">
        <f t="shared" si="43"/>
        <v>0</v>
      </c>
      <c r="L55" s="189">
        <f t="shared" si="44"/>
        <v>0</v>
      </c>
      <c r="M55" s="382">
        <v>53</v>
      </c>
      <c r="N55" s="517"/>
      <c r="O55" s="520" t="s">
        <v>62</v>
      </c>
      <c r="P55" s="146" t="s">
        <v>1</v>
      </c>
      <c r="Q55" s="147" t="str">
        <f t="shared" si="17"/>
        <v/>
      </c>
      <c r="R55" s="148" t="str">
        <f t="shared" si="8"/>
        <v/>
      </c>
      <c r="S55" s="148" t="str">
        <f t="shared" si="9"/>
        <v/>
      </c>
      <c r="T55" s="148" t="str">
        <f t="shared" si="10"/>
        <v/>
      </c>
      <c r="U55" s="148" t="str">
        <f t="shared" si="11"/>
        <v/>
      </c>
      <c r="V55" s="375" t="str">
        <f t="shared" si="12"/>
        <v/>
      </c>
      <c r="W55" s="148" t="str">
        <f t="shared" si="13"/>
        <v/>
      </c>
      <c r="X55" s="148" t="str">
        <f t="shared" si="14"/>
        <v/>
      </c>
      <c r="Y55" s="149" t="str">
        <f t="shared" si="15"/>
        <v/>
      </c>
      <c r="AC55" s="383" t="s">
        <v>121</v>
      </c>
      <c r="AD55" s="275" t="s">
        <v>132</v>
      </c>
      <c r="AE55" s="10" t="s">
        <v>132</v>
      </c>
      <c r="AF55" s="10" t="s">
        <v>132</v>
      </c>
      <c r="AG55" s="10" t="s">
        <v>132</v>
      </c>
      <c r="AH55" s="10" t="s">
        <v>132</v>
      </c>
      <c r="AI55" s="276" t="s">
        <v>132</v>
      </c>
      <c r="AJ55" s="10" t="s">
        <v>132</v>
      </c>
      <c r="AK55" s="10" t="s">
        <v>132</v>
      </c>
      <c r="AL55" s="277" t="s">
        <v>132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26"/>
      <c r="C56" s="186" t="s">
        <v>18</v>
      </c>
      <c r="D56" s="187">
        <f t="shared" si="36"/>
        <v>0</v>
      </c>
      <c r="E56" s="188">
        <f t="shared" si="37"/>
        <v>4.80563982858025E-8</v>
      </c>
      <c r="F56" s="188">
        <f t="shared" si="38"/>
        <v>0.62386031962073707</v>
      </c>
      <c r="G56" s="188">
        <f t="shared" si="39"/>
        <v>0.62386063346303644</v>
      </c>
      <c r="H56" s="188">
        <f t="shared" si="40"/>
        <v>0.62386067125594347</v>
      </c>
      <c r="I56" s="348">
        <f t="shared" si="41"/>
        <v>0.62386068603375244</v>
      </c>
      <c r="J56" s="188">
        <f t="shared" si="42"/>
        <v>0.62386068603375244</v>
      </c>
      <c r="K56" s="188">
        <f t="shared" si="43"/>
        <v>0.62386070742188215</v>
      </c>
      <c r="L56" s="189">
        <f t="shared" si="44"/>
        <v>0.62386073000443232</v>
      </c>
      <c r="M56" s="382">
        <v>54</v>
      </c>
      <c r="N56" s="517"/>
      <c r="O56" s="520"/>
      <c r="P56" s="146" t="s">
        <v>2</v>
      </c>
      <c r="Q56" s="147" t="str">
        <f t="shared" si="17"/>
        <v/>
      </c>
      <c r="R56" s="148" t="str">
        <f t="shared" si="8"/>
        <v/>
      </c>
      <c r="S56" s="148" t="str">
        <f t="shared" si="9"/>
        <v/>
      </c>
      <c r="T56" s="148" t="str">
        <f t="shared" si="10"/>
        <v/>
      </c>
      <c r="U56" s="148" t="str">
        <f t="shared" si="11"/>
        <v/>
      </c>
      <c r="V56" s="375" t="str">
        <f t="shared" si="12"/>
        <v/>
      </c>
      <c r="W56" s="148" t="str">
        <f t="shared" si="13"/>
        <v/>
      </c>
      <c r="X56" s="148" t="str">
        <f t="shared" si="14"/>
        <v/>
      </c>
      <c r="Y56" s="149" t="str">
        <f t="shared" si="15"/>
        <v/>
      </c>
      <c r="AC56" s="383" t="s">
        <v>122</v>
      </c>
      <c r="AD56" s="275" t="s">
        <v>132</v>
      </c>
      <c r="AE56" s="10">
        <v>4.80563982858025E-8</v>
      </c>
      <c r="AF56" s="10">
        <v>0.62386031962073707</v>
      </c>
      <c r="AG56" s="10">
        <v>0.62386063346303644</v>
      </c>
      <c r="AH56" s="10">
        <v>0.62386067125594347</v>
      </c>
      <c r="AI56" s="276">
        <v>0.62386068603375244</v>
      </c>
      <c r="AJ56" s="10">
        <v>0.62386068603375244</v>
      </c>
      <c r="AK56" s="10">
        <v>0.62386070742188215</v>
      </c>
      <c r="AL56" s="277">
        <v>0.62386073000443232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27"/>
      <c r="C57" s="194" t="s">
        <v>20</v>
      </c>
      <c r="D57" s="195">
        <f t="shared" si="36"/>
        <v>0</v>
      </c>
      <c r="E57" s="196">
        <f t="shared" si="37"/>
        <v>1.2407887031982141E-4</v>
      </c>
      <c r="F57" s="196">
        <f t="shared" si="38"/>
        <v>2.4823644941034671E-4</v>
      </c>
      <c r="G57" s="196">
        <f t="shared" si="39"/>
        <v>3.7300870863431635E-4</v>
      </c>
      <c r="H57" s="196">
        <f t="shared" si="40"/>
        <v>5.5817484839357891E-3</v>
      </c>
      <c r="I57" s="350">
        <f t="shared" si="41"/>
        <v>5.7068691359981093E-3</v>
      </c>
      <c r="J57" s="196">
        <f t="shared" si="42"/>
        <v>5.8314476864419441E-3</v>
      </c>
      <c r="K57" s="196">
        <f t="shared" si="43"/>
        <v>5.9557572739527892E-3</v>
      </c>
      <c r="L57" s="197">
        <f t="shared" si="44"/>
        <v>6.079894592853039E-3</v>
      </c>
      <c r="M57" s="382">
        <v>55</v>
      </c>
      <c r="N57" s="517"/>
      <c r="O57" s="520"/>
      <c r="P57" s="146" t="s">
        <v>4</v>
      </c>
      <c r="Q57" s="147" t="str">
        <f t="shared" si="17"/>
        <v/>
      </c>
      <c r="R57" s="148" t="str">
        <f t="shared" si="8"/>
        <v/>
      </c>
      <c r="S57" s="148" t="str">
        <f t="shared" si="9"/>
        <v/>
      </c>
      <c r="T57" s="148" t="str">
        <f t="shared" si="10"/>
        <v/>
      </c>
      <c r="U57" s="148" t="str">
        <f t="shared" si="11"/>
        <v/>
      </c>
      <c r="V57" s="375" t="str">
        <f t="shared" si="12"/>
        <v/>
      </c>
      <c r="W57" s="148" t="str">
        <f t="shared" si="13"/>
        <v/>
      </c>
      <c r="X57" s="148" t="str">
        <f t="shared" si="14"/>
        <v/>
      </c>
      <c r="Y57" s="149" t="str">
        <f t="shared" si="15"/>
        <v/>
      </c>
      <c r="AC57" s="383" t="s">
        <v>123</v>
      </c>
      <c r="AD57" s="294" t="s">
        <v>132</v>
      </c>
      <c r="AE57" s="295">
        <v>1.2407887031982141E-4</v>
      </c>
      <c r="AF57" s="295">
        <v>2.4823644941034671E-4</v>
      </c>
      <c r="AG57" s="295">
        <v>3.7300870863431635E-4</v>
      </c>
      <c r="AH57" s="295">
        <v>5.5817484839357891E-3</v>
      </c>
      <c r="AI57" s="296">
        <v>5.7068691359981093E-3</v>
      </c>
      <c r="AJ57" s="295">
        <v>5.8314476864419441E-3</v>
      </c>
      <c r="AK57" s="295">
        <v>5.9557572739527892E-3</v>
      </c>
      <c r="AL57" s="297">
        <v>6.079894592853039E-3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492" t="s">
        <v>25</v>
      </c>
      <c r="C58" s="79" t="str">
        <f>"FGD  (total: "&amp;ROUND(SUM(D58:L58),0)&amp;")"</f>
        <v>FGD  (total: 0)</v>
      </c>
      <c r="D58" s="198" t="str">
        <f t="shared" si="16"/>
        <v/>
      </c>
      <c r="E58" s="199" t="str">
        <f t="shared" si="0"/>
        <v/>
      </c>
      <c r="F58" s="199" t="str">
        <f t="shared" si="1"/>
        <v/>
      </c>
      <c r="G58" s="199" t="str">
        <f t="shared" si="2"/>
        <v/>
      </c>
      <c r="H58" s="199" t="str">
        <f t="shared" si="3"/>
        <v/>
      </c>
      <c r="I58" s="351" t="str">
        <f t="shared" si="4"/>
        <v/>
      </c>
      <c r="J58" s="199" t="str">
        <f t="shared" si="5"/>
        <v/>
      </c>
      <c r="K58" s="199" t="str">
        <f t="shared" si="6"/>
        <v/>
      </c>
      <c r="L58" s="200" t="str">
        <f t="shared" si="7"/>
        <v/>
      </c>
      <c r="M58" s="382">
        <v>56</v>
      </c>
      <c r="N58" s="517"/>
      <c r="O58" s="521"/>
      <c r="P58" s="162" t="s">
        <v>5</v>
      </c>
      <c r="Q58" s="163" t="str">
        <f t="shared" si="17"/>
        <v/>
      </c>
      <c r="R58" s="164" t="str">
        <f t="shared" si="8"/>
        <v/>
      </c>
      <c r="S58" s="164" t="str">
        <f t="shared" si="9"/>
        <v/>
      </c>
      <c r="T58" s="164" t="str">
        <f t="shared" si="10"/>
        <v/>
      </c>
      <c r="U58" s="164" t="str">
        <f t="shared" si="11"/>
        <v/>
      </c>
      <c r="V58" s="377" t="str">
        <f t="shared" si="12"/>
        <v/>
      </c>
      <c r="W58" s="164" t="str">
        <f t="shared" si="13"/>
        <v/>
      </c>
      <c r="X58" s="164" t="str">
        <f t="shared" si="14"/>
        <v/>
      </c>
      <c r="Y58" s="165" t="str">
        <f t="shared" si="1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493"/>
      <c r="C59" s="93" t="str">
        <f>"SCR (total: "&amp;ROUND(SUM(D59:L59),0)&amp;")"</f>
        <v>SCR (total: 0)</v>
      </c>
      <c r="D59" s="201" t="str">
        <f t="shared" si="16"/>
        <v/>
      </c>
      <c r="E59" s="202" t="str">
        <f t="shared" si="0"/>
        <v/>
      </c>
      <c r="F59" s="202" t="str">
        <f t="shared" si="1"/>
        <v/>
      </c>
      <c r="G59" s="202" t="str">
        <f t="shared" si="2"/>
        <v/>
      </c>
      <c r="H59" s="202" t="str">
        <f t="shared" si="3"/>
        <v/>
      </c>
      <c r="I59" s="352" t="str">
        <f t="shared" si="4"/>
        <v/>
      </c>
      <c r="J59" s="202" t="str">
        <f t="shared" si="5"/>
        <v/>
      </c>
      <c r="K59" s="202" t="str">
        <f t="shared" si="6"/>
        <v/>
      </c>
      <c r="L59" s="203" t="str">
        <f t="shared" si="7"/>
        <v/>
      </c>
      <c r="M59" s="382">
        <v>57</v>
      </c>
      <c r="N59" s="518"/>
      <c r="O59" s="528" t="str">
        <f>"Seq. Costs (at $15/MTC)"</f>
        <v>Seq. Costs (at $15/MTC)</v>
      </c>
      <c r="P59" s="529"/>
      <c r="Q59" s="163" t="str">
        <f t="shared" si="17"/>
        <v/>
      </c>
      <c r="R59" s="164" t="str">
        <f t="shared" si="8"/>
        <v/>
      </c>
      <c r="S59" s="164" t="str">
        <f t="shared" si="9"/>
        <v/>
      </c>
      <c r="T59" s="164" t="str">
        <f t="shared" si="10"/>
        <v/>
      </c>
      <c r="U59" s="164" t="str">
        <f t="shared" si="11"/>
        <v/>
      </c>
      <c r="V59" s="377" t="str">
        <f t="shared" si="12"/>
        <v/>
      </c>
      <c r="W59" s="164" t="str">
        <f t="shared" si="13"/>
        <v/>
      </c>
      <c r="X59" s="164" t="str">
        <f t="shared" si="14"/>
        <v/>
      </c>
      <c r="Y59" s="165" t="str">
        <f t="shared" si="1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494"/>
      <c r="C60" s="95" t="str">
        <f>"ACI/FF (total: "&amp;ROUND(SUM(D60:L60),0)&amp;")"</f>
        <v>ACI/FF (total: 0)</v>
      </c>
      <c r="D60" s="204" t="str">
        <f t="shared" si="16"/>
        <v/>
      </c>
      <c r="E60" s="205" t="str">
        <f t="shared" si="0"/>
        <v/>
      </c>
      <c r="F60" s="205" t="str">
        <f t="shared" si="1"/>
        <v/>
      </c>
      <c r="G60" s="205" t="str">
        <f t="shared" si="2"/>
        <v/>
      </c>
      <c r="H60" s="205" t="str">
        <f t="shared" si="3"/>
        <v/>
      </c>
      <c r="I60" s="353" t="str">
        <f t="shared" si="4"/>
        <v/>
      </c>
      <c r="J60" s="205" t="str">
        <f t="shared" si="5"/>
        <v/>
      </c>
      <c r="K60" s="205" t="str">
        <f t="shared" si="6"/>
        <v/>
      </c>
      <c r="L60" s="206" t="str">
        <f t="shared" si="7"/>
        <v/>
      </c>
      <c r="M60" s="382">
        <v>58</v>
      </c>
      <c r="N60" s="208" t="s">
        <v>66</v>
      </c>
      <c r="O60" s="209"/>
      <c r="P60" s="210"/>
      <c r="Q60" s="211" t="str">
        <f t="shared" si="17"/>
        <v/>
      </c>
      <c r="R60" s="212" t="str">
        <f t="shared" si="8"/>
        <v/>
      </c>
      <c r="S60" s="212" t="str">
        <f t="shared" si="9"/>
        <v/>
      </c>
      <c r="T60" s="212" t="str">
        <f t="shared" si="10"/>
        <v/>
      </c>
      <c r="U60" s="212" t="str">
        <f t="shared" si="11"/>
        <v/>
      </c>
      <c r="V60" s="378" t="str">
        <f t="shared" si="12"/>
        <v/>
      </c>
      <c r="W60" s="212" t="str">
        <f t="shared" si="13"/>
        <v/>
      </c>
      <c r="X60" s="212" t="str">
        <f t="shared" si="14"/>
        <v/>
      </c>
      <c r="Y60" s="213" t="str">
        <f t="shared" si="1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509" t="s">
        <v>26</v>
      </c>
      <c r="C61" s="214" t="str">
        <f>"Coal  (total: "&amp;ROUND(SUM(D61:L61),0)&amp;")"</f>
        <v>Coal  (total: 0)</v>
      </c>
      <c r="D61" s="215">
        <f t="shared" ref="D61:L63" si="45">IF(AD61&lt;&gt;"eps",AD61,0)</f>
        <v>0</v>
      </c>
      <c r="E61" s="216">
        <f t="shared" si="45"/>
        <v>0</v>
      </c>
      <c r="F61" s="216">
        <f t="shared" si="45"/>
        <v>0</v>
      </c>
      <c r="G61" s="216">
        <f t="shared" si="45"/>
        <v>0</v>
      </c>
      <c r="H61" s="216">
        <f t="shared" si="45"/>
        <v>0</v>
      </c>
      <c r="I61" s="354">
        <f t="shared" si="45"/>
        <v>0</v>
      </c>
      <c r="J61" s="216">
        <f t="shared" si="45"/>
        <v>0</v>
      </c>
      <c r="K61" s="216">
        <f t="shared" si="45"/>
        <v>0</v>
      </c>
      <c r="L61" s="217">
        <f t="shared" si="45"/>
        <v>0</v>
      </c>
      <c r="M61" s="382">
        <v>59</v>
      </c>
      <c r="N61" s="218" t="s">
        <v>67</v>
      </c>
      <c r="O61" s="219"/>
      <c r="P61" s="219"/>
      <c r="Q61" s="220" t="str">
        <f t="shared" si="17"/>
        <v/>
      </c>
      <c r="R61" s="221" t="str">
        <f t="shared" si="8"/>
        <v/>
      </c>
      <c r="S61" s="221" t="str">
        <f t="shared" si="9"/>
        <v/>
      </c>
      <c r="T61" s="221" t="str">
        <f t="shared" si="10"/>
        <v/>
      </c>
      <c r="U61" s="221" t="str">
        <f t="shared" si="11"/>
        <v/>
      </c>
      <c r="V61" s="379" t="str">
        <f t="shared" si="12"/>
        <v/>
      </c>
      <c r="W61" s="221" t="str">
        <f t="shared" si="13"/>
        <v/>
      </c>
      <c r="X61" s="221" t="str">
        <f t="shared" si="14"/>
        <v/>
      </c>
      <c r="Y61" s="222" t="str">
        <f t="shared" si="15"/>
        <v/>
      </c>
      <c r="AC61" s="383" t="s">
        <v>127</v>
      </c>
      <c r="AD61" s="290" t="s">
        <v>132</v>
      </c>
      <c r="AE61" s="291" t="s">
        <v>132</v>
      </c>
      <c r="AF61" s="291" t="s">
        <v>132</v>
      </c>
      <c r="AG61" s="291" t="s">
        <v>132</v>
      </c>
      <c r="AH61" s="291" t="s">
        <v>132</v>
      </c>
      <c r="AI61" s="292" t="s">
        <v>132</v>
      </c>
      <c r="AJ61" s="291" t="s">
        <v>132</v>
      </c>
      <c r="AK61" s="291" t="s">
        <v>132</v>
      </c>
      <c r="AL61" s="293" t="s">
        <v>132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510"/>
      <c r="C62" s="223" t="str">
        <f>"Oil (total: "&amp;ROUND(SUM(D62:L62),0)&amp;")"</f>
        <v>Oil (total: 0)</v>
      </c>
      <c r="D62" s="224">
        <f t="shared" si="45"/>
        <v>0</v>
      </c>
      <c r="E62" s="225">
        <f t="shared" si="45"/>
        <v>0</v>
      </c>
      <c r="F62" s="225">
        <f t="shared" si="45"/>
        <v>0</v>
      </c>
      <c r="G62" s="225">
        <f t="shared" si="45"/>
        <v>0</v>
      </c>
      <c r="H62" s="225">
        <f t="shared" si="45"/>
        <v>0</v>
      </c>
      <c r="I62" s="355">
        <f t="shared" si="45"/>
        <v>0</v>
      </c>
      <c r="J62" s="225">
        <f t="shared" si="45"/>
        <v>0</v>
      </c>
      <c r="K62" s="225">
        <f t="shared" si="45"/>
        <v>0</v>
      </c>
      <c r="L62" s="226">
        <f t="shared" si="45"/>
        <v>0</v>
      </c>
      <c r="M62" s="382">
        <v>60</v>
      </c>
      <c r="N62" s="227" t="s">
        <v>68</v>
      </c>
      <c r="O62" s="228"/>
      <c r="P62" s="228"/>
      <c r="Q62" s="229" t="str">
        <f t="shared" si="17"/>
        <v/>
      </c>
      <c r="R62" s="230" t="str">
        <f t="shared" si="8"/>
        <v/>
      </c>
      <c r="S62" s="230" t="str">
        <f t="shared" si="9"/>
        <v/>
      </c>
      <c r="T62" s="230" t="str">
        <f t="shared" si="10"/>
        <v/>
      </c>
      <c r="U62" s="230" t="str">
        <f t="shared" si="11"/>
        <v/>
      </c>
      <c r="V62" s="380" t="str">
        <f t="shared" si="12"/>
        <v/>
      </c>
      <c r="W62" s="230" t="str">
        <f t="shared" si="13"/>
        <v/>
      </c>
      <c r="X62" s="230" t="str">
        <f t="shared" si="14"/>
        <v/>
      </c>
      <c r="Y62" s="231" t="str">
        <f t="shared" si="1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511"/>
      <c r="C63" s="73" t="str">
        <f>"Turbine (total: "&amp;ROUND(SUM(D63:L63),0)&amp;")"</f>
        <v>Turbine (total: 0)</v>
      </c>
      <c r="D63" s="232">
        <f t="shared" si="45"/>
        <v>0</v>
      </c>
      <c r="E63" s="233">
        <f t="shared" si="45"/>
        <v>0</v>
      </c>
      <c r="F63" s="233">
        <f t="shared" si="45"/>
        <v>0</v>
      </c>
      <c r="G63" s="233">
        <f t="shared" si="45"/>
        <v>0</v>
      </c>
      <c r="H63" s="233">
        <f t="shared" si="45"/>
        <v>0</v>
      </c>
      <c r="I63" s="356">
        <f t="shared" si="45"/>
        <v>0</v>
      </c>
      <c r="J63" s="233">
        <f t="shared" si="45"/>
        <v>0</v>
      </c>
      <c r="K63" s="233">
        <f t="shared" si="45"/>
        <v>0</v>
      </c>
      <c r="L63" s="234">
        <f t="shared" si="45"/>
        <v>0</v>
      </c>
      <c r="M63" s="382">
        <v>61</v>
      </c>
      <c r="N63" s="236" t="s">
        <v>69</v>
      </c>
      <c r="O63" s="237"/>
      <c r="P63" s="237"/>
      <c r="Q63" s="238" t="str">
        <f t="shared" si="17"/>
        <v/>
      </c>
      <c r="R63" s="239" t="str">
        <f t="shared" si="8"/>
        <v/>
      </c>
      <c r="S63" s="239" t="str">
        <f t="shared" si="9"/>
        <v/>
      </c>
      <c r="T63" s="239" t="str">
        <f t="shared" si="10"/>
        <v/>
      </c>
      <c r="U63" s="239" t="str">
        <f t="shared" si="11"/>
        <v/>
      </c>
      <c r="V63" s="381" t="str">
        <f t="shared" si="12"/>
        <v/>
      </c>
      <c r="W63" s="239" t="str">
        <f t="shared" si="13"/>
        <v/>
      </c>
      <c r="X63" s="239" t="str">
        <f t="shared" si="14"/>
        <v/>
      </c>
      <c r="Y63" s="240" t="str">
        <f t="shared" si="1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512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512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  <mergeCell ref="B1:L1"/>
    <mergeCell ref="N1:Y1"/>
    <mergeCell ref="B2:C2"/>
    <mergeCell ref="N2:P2"/>
    <mergeCell ref="B3:B7"/>
    <mergeCell ref="B8:B12"/>
    <mergeCell ref="B13:B27"/>
    <mergeCell ref="N17:N27"/>
    <mergeCell ref="O17:O20"/>
    <mergeCell ref="O21:O23"/>
    <mergeCell ref="O24:O27"/>
    <mergeCell ref="N8:O13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RES-USA</vt:lpstr>
      <vt:lpstr>CES-USA</vt:lpstr>
      <vt:lpstr>CarbTax-USA</vt:lpstr>
      <vt:lpstr>Baseline-USA</vt:lpstr>
      <vt:lpstr>'Baseline-USA'!Print_Area</vt:lpstr>
      <vt:lpstr>'CarbTax-USA'!Print_Area</vt:lpstr>
      <vt:lpstr>'CES-USA'!Print_Area</vt:lpstr>
      <vt:lpstr>'RES-USA'!Print_Area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Ross</cp:lastModifiedBy>
  <dcterms:created xsi:type="dcterms:W3CDTF">2011-04-10T00:34:33Z</dcterms:created>
  <dcterms:modified xsi:type="dcterms:W3CDTF">2012-05-02T18:13:10Z</dcterms:modified>
</cp:coreProperties>
</file>