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600" windowHeight="7995" activeTab="2"/>
  </bookViews>
  <sheets>
    <sheet name="RES-USA" sheetId="4" r:id="rId1"/>
    <sheet name="CES-USA" sheetId="3" r:id="rId2"/>
    <sheet name="CarbTax-USA" sheetId="2" r:id="rId3"/>
    <sheet name="Baseline-USA" sheetId="1" r:id="rId4"/>
  </sheets>
  <definedNames>
    <definedName name="_xlnm.Print_Area" localSheetId="3">'Baseline-USA'!$B$2:$Y$64</definedName>
    <definedName name="_xlnm.Print_Area" localSheetId="2">'CarbTax-USA'!$B$2:$Y$64</definedName>
    <definedName name="_xlnm.Print_Area" localSheetId="1">'CES-USA'!$B$2:$Y$64</definedName>
    <definedName name="_xlnm.Print_Area" localSheetId="0">'RES-USA'!$B$2:$Y$64</definedName>
    <definedName name="unit_data" localSheetId="2">#REF!</definedName>
    <definedName name="unit_data" localSheetId="1">#REF!</definedName>
    <definedName name="unit_data" localSheetId="0">#REF!</definedName>
    <definedName name="unit_data">#REF!</definedName>
  </definedNames>
  <calcPr calcId="125725"/>
</workbook>
</file>

<file path=xl/calcChain.xml><?xml version="1.0" encoding="utf-8"?>
<calcChain xmlns="http://schemas.openxmlformats.org/spreadsheetml/2006/main">
  <c r="L15" i="2"/>
  <c r="I16"/>
  <c r="J16"/>
  <c r="I17"/>
  <c r="J17"/>
  <c r="E18"/>
  <c r="F18"/>
  <c r="G18"/>
  <c r="H18"/>
  <c r="I18"/>
  <c r="J18"/>
  <c r="Y63" i="4"/>
  <c r="X63"/>
  <c r="W63"/>
  <c r="V63"/>
  <c r="U63"/>
  <c r="T63"/>
  <c r="S63"/>
  <c r="R63"/>
  <c r="Q63"/>
  <c r="L63"/>
  <c r="K63"/>
  <c r="J63"/>
  <c r="I63"/>
  <c r="H63"/>
  <c r="G63"/>
  <c r="F63"/>
  <c r="E63"/>
  <c r="D63"/>
  <c r="Y62"/>
  <c r="X62"/>
  <c r="W62"/>
  <c r="V62"/>
  <c r="U62"/>
  <c r="T62"/>
  <c r="S62"/>
  <c r="R62"/>
  <c r="Q62"/>
  <c r="L62"/>
  <c r="K62"/>
  <c r="J62"/>
  <c r="I62"/>
  <c r="H62"/>
  <c r="G62"/>
  <c r="F62"/>
  <c r="E62"/>
  <c r="D62"/>
  <c r="Y61"/>
  <c r="X61"/>
  <c r="W61"/>
  <c r="V61"/>
  <c r="U61"/>
  <c r="T61"/>
  <c r="S61"/>
  <c r="R61"/>
  <c r="Q61"/>
  <c r="L61"/>
  <c r="K61"/>
  <c r="J61"/>
  <c r="I61"/>
  <c r="H61"/>
  <c r="G61"/>
  <c r="F61"/>
  <c r="E61"/>
  <c r="D61"/>
  <c r="Y60"/>
  <c r="X60"/>
  <c r="W60"/>
  <c r="V60"/>
  <c r="U60"/>
  <c r="T60"/>
  <c r="S60"/>
  <c r="R60"/>
  <c r="Q60"/>
  <c r="L60"/>
  <c r="K60"/>
  <c r="J60"/>
  <c r="I60"/>
  <c r="H60"/>
  <c r="G60"/>
  <c r="F60"/>
  <c r="E60"/>
  <c r="D60"/>
  <c r="Y59"/>
  <c r="X59"/>
  <c r="W59"/>
  <c r="V59"/>
  <c r="U59"/>
  <c r="T59"/>
  <c r="S59"/>
  <c r="R59"/>
  <c r="Q59"/>
  <c r="O59"/>
  <c r="L59"/>
  <c r="K59"/>
  <c r="J59"/>
  <c r="I59"/>
  <c r="H59"/>
  <c r="G59"/>
  <c r="F59"/>
  <c r="E59"/>
  <c r="D59"/>
  <c r="Y58"/>
  <c r="X58"/>
  <c r="W58"/>
  <c r="V58"/>
  <c r="U58"/>
  <c r="T58"/>
  <c r="S58"/>
  <c r="R58"/>
  <c r="Q58"/>
  <c r="L58"/>
  <c r="K58"/>
  <c r="J58"/>
  <c r="I58"/>
  <c r="H58"/>
  <c r="G58"/>
  <c r="F58"/>
  <c r="E58"/>
  <c r="D58"/>
  <c r="Y57"/>
  <c r="X57"/>
  <c r="W57"/>
  <c r="V57"/>
  <c r="U57"/>
  <c r="T57"/>
  <c r="S57"/>
  <c r="R57"/>
  <c r="Q57"/>
  <c r="L57"/>
  <c r="K57"/>
  <c r="J57"/>
  <c r="I57"/>
  <c r="H57"/>
  <c r="G57"/>
  <c r="F57"/>
  <c r="E57"/>
  <c r="D57"/>
  <c r="Y56"/>
  <c r="X56"/>
  <c r="W56"/>
  <c r="V56"/>
  <c r="U56"/>
  <c r="T56"/>
  <c r="S56"/>
  <c r="R56"/>
  <c r="Q56"/>
  <c r="L56"/>
  <c r="K56"/>
  <c r="J56"/>
  <c r="I56"/>
  <c r="H56"/>
  <c r="G56"/>
  <c r="F56"/>
  <c r="E56"/>
  <c r="D56"/>
  <c r="Y55"/>
  <c r="X55"/>
  <c r="W55"/>
  <c r="V55"/>
  <c r="U55"/>
  <c r="T55"/>
  <c r="S55"/>
  <c r="R55"/>
  <c r="Q55"/>
  <c r="L55"/>
  <c r="K55"/>
  <c r="J55"/>
  <c r="I55"/>
  <c r="H55"/>
  <c r="G55"/>
  <c r="F55"/>
  <c r="E55"/>
  <c r="D55"/>
  <c r="Y54"/>
  <c r="X54"/>
  <c r="W54"/>
  <c r="V54"/>
  <c r="U54"/>
  <c r="T54"/>
  <c r="S54"/>
  <c r="R54"/>
  <c r="Q54"/>
  <c r="L54"/>
  <c r="K54"/>
  <c r="J54"/>
  <c r="I54"/>
  <c r="H54"/>
  <c r="G54"/>
  <c r="F54"/>
  <c r="E54"/>
  <c r="D54"/>
  <c r="Y53"/>
  <c r="X53"/>
  <c r="W53"/>
  <c r="V53"/>
  <c r="U53"/>
  <c r="T53"/>
  <c r="S53"/>
  <c r="R53"/>
  <c r="Q53"/>
  <c r="L53"/>
  <c r="K53"/>
  <c r="J53"/>
  <c r="I53"/>
  <c r="H53"/>
  <c r="G53"/>
  <c r="F53"/>
  <c r="E53"/>
  <c r="D53"/>
  <c r="Y52"/>
  <c r="X52"/>
  <c r="W52"/>
  <c r="V52"/>
  <c r="U52"/>
  <c r="T52"/>
  <c r="S52"/>
  <c r="R52"/>
  <c r="Q52"/>
  <c r="L52"/>
  <c r="K52"/>
  <c r="J52"/>
  <c r="I52"/>
  <c r="H52"/>
  <c r="G52"/>
  <c r="F52"/>
  <c r="E52"/>
  <c r="D52"/>
  <c r="Y51"/>
  <c r="X51"/>
  <c r="W51"/>
  <c r="V51"/>
  <c r="U51"/>
  <c r="T51"/>
  <c r="S51"/>
  <c r="R51"/>
  <c r="Q51"/>
  <c r="L51"/>
  <c r="K51"/>
  <c r="J51"/>
  <c r="I51"/>
  <c r="H51"/>
  <c r="G51"/>
  <c r="F51"/>
  <c r="E51"/>
  <c r="D51"/>
  <c r="Y50"/>
  <c r="X50"/>
  <c r="W50"/>
  <c r="V50"/>
  <c r="U50"/>
  <c r="T50"/>
  <c r="S50"/>
  <c r="R50"/>
  <c r="Q50"/>
  <c r="L50"/>
  <c r="K50"/>
  <c r="J50"/>
  <c r="I50"/>
  <c r="H50"/>
  <c r="G50"/>
  <c r="F50"/>
  <c r="E50"/>
  <c r="D50"/>
  <c r="Y49"/>
  <c r="X49"/>
  <c r="W49"/>
  <c r="V49"/>
  <c r="U49"/>
  <c r="T49"/>
  <c r="S49"/>
  <c r="R49"/>
  <c r="Q49"/>
  <c r="L49"/>
  <c r="K49"/>
  <c r="J49"/>
  <c r="I49"/>
  <c r="H49"/>
  <c r="G49"/>
  <c r="F49"/>
  <c r="E49"/>
  <c r="D49"/>
  <c r="Y48"/>
  <c r="X48"/>
  <c r="W48"/>
  <c r="V48"/>
  <c r="U48"/>
  <c r="T48"/>
  <c r="S48"/>
  <c r="R48"/>
  <c r="Q48"/>
  <c r="L48"/>
  <c r="K48"/>
  <c r="J48"/>
  <c r="I48"/>
  <c r="H48"/>
  <c r="G48"/>
  <c r="F48"/>
  <c r="E48"/>
  <c r="D48"/>
  <c r="Y47"/>
  <c r="X47"/>
  <c r="W47"/>
  <c r="V47"/>
  <c r="U47"/>
  <c r="T47"/>
  <c r="S47"/>
  <c r="R47"/>
  <c r="Q47"/>
  <c r="Y46"/>
  <c r="X46"/>
  <c r="W46"/>
  <c r="V46"/>
  <c r="U46"/>
  <c r="T46"/>
  <c r="S46"/>
  <c r="R46"/>
  <c r="Q46"/>
  <c r="Y45"/>
  <c r="X45"/>
  <c r="W45"/>
  <c r="V45"/>
  <c r="U45"/>
  <c r="T45"/>
  <c r="S45"/>
  <c r="R45"/>
  <c r="Q45"/>
  <c r="Y44"/>
  <c r="X44"/>
  <c r="W44"/>
  <c r="V44"/>
  <c r="U44"/>
  <c r="T44"/>
  <c r="S44"/>
  <c r="R44"/>
  <c r="Q44"/>
  <c r="Y43"/>
  <c r="X43"/>
  <c r="W43"/>
  <c r="V43"/>
  <c r="U43"/>
  <c r="T43"/>
  <c r="S43"/>
  <c r="R43"/>
  <c r="Q43"/>
  <c r="Y42"/>
  <c r="X42"/>
  <c r="W42"/>
  <c r="V42"/>
  <c r="U42"/>
  <c r="T42"/>
  <c r="S42"/>
  <c r="R42"/>
  <c r="Q42"/>
  <c r="Y41"/>
  <c r="X41"/>
  <c r="W41"/>
  <c r="V41"/>
  <c r="U41"/>
  <c r="T41"/>
  <c r="S41"/>
  <c r="R41"/>
  <c r="Q41"/>
  <c r="Y40"/>
  <c r="X40"/>
  <c r="W40"/>
  <c r="V40"/>
  <c r="U40"/>
  <c r="T40"/>
  <c r="S40"/>
  <c r="R40"/>
  <c r="Q40"/>
  <c r="Y39"/>
  <c r="X39"/>
  <c r="W39"/>
  <c r="V39"/>
  <c r="U39"/>
  <c r="T39"/>
  <c r="S39"/>
  <c r="R39"/>
  <c r="Q39"/>
  <c r="Y38"/>
  <c r="X38"/>
  <c r="W38"/>
  <c r="V38"/>
  <c r="U38"/>
  <c r="T38"/>
  <c r="S38"/>
  <c r="R38"/>
  <c r="Q38"/>
  <c r="L38"/>
  <c r="K38"/>
  <c r="J38"/>
  <c r="I38"/>
  <c r="H38"/>
  <c r="G38"/>
  <c r="F38"/>
  <c r="E38"/>
  <c r="D38"/>
  <c r="Y37"/>
  <c r="X37"/>
  <c r="W37"/>
  <c r="V37"/>
  <c r="U37"/>
  <c r="T37"/>
  <c r="S37"/>
  <c r="R37"/>
  <c r="Q37"/>
  <c r="L37"/>
  <c r="K37"/>
  <c r="J37"/>
  <c r="I37"/>
  <c r="H37"/>
  <c r="G37"/>
  <c r="F37"/>
  <c r="E37"/>
  <c r="D37"/>
  <c r="Y36"/>
  <c r="X36"/>
  <c r="W36"/>
  <c r="V36"/>
  <c r="U36"/>
  <c r="T36"/>
  <c r="S36"/>
  <c r="R36"/>
  <c r="Q36"/>
  <c r="L36"/>
  <c r="K36"/>
  <c r="J36"/>
  <c r="I36"/>
  <c r="H36"/>
  <c r="G36"/>
  <c r="F36"/>
  <c r="E36"/>
  <c r="D36"/>
  <c r="Y35"/>
  <c r="X35"/>
  <c r="W35"/>
  <c r="V35"/>
  <c r="U35"/>
  <c r="T35"/>
  <c r="S35"/>
  <c r="R35"/>
  <c r="Q35"/>
  <c r="L35"/>
  <c r="K35"/>
  <c r="J35"/>
  <c r="I35"/>
  <c r="H35"/>
  <c r="G35"/>
  <c r="F35"/>
  <c r="E35"/>
  <c r="D35"/>
  <c r="Y34"/>
  <c r="X34"/>
  <c r="W34"/>
  <c r="V34"/>
  <c r="U34"/>
  <c r="T34"/>
  <c r="S34"/>
  <c r="R34"/>
  <c r="Q34"/>
  <c r="L34"/>
  <c r="K34"/>
  <c r="J34"/>
  <c r="I34"/>
  <c r="H34"/>
  <c r="G34"/>
  <c r="F34"/>
  <c r="E34"/>
  <c r="D34"/>
  <c r="Y33"/>
  <c r="X33"/>
  <c r="W33"/>
  <c r="V33"/>
  <c r="U33"/>
  <c r="T33"/>
  <c r="S33"/>
  <c r="R33"/>
  <c r="Q33"/>
  <c r="L33"/>
  <c r="K33"/>
  <c r="J33"/>
  <c r="I33"/>
  <c r="H33"/>
  <c r="G33"/>
  <c r="F33"/>
  <c r="E33"/>
  <c r="D33"/>
  <c r="Y32"/>
  <c r="X32"/>
  <c r="W32"/>
  <c r="V32"/>
  <c r="U32"/>
  <c r="T32"/>
  <c r="S32"/>
  <c r="R32"/>
  <c r="Q32"/>
  <c r="L32"/>
  <c r="K32"/>
  <c r="J32"/>
  <c r="I32"/>
  <c r="H32"/>
  <c r="G32"/>
  <c r="F32"/>
  <c r="E32"/>
  <c r="D32"/>
  <c r="Y31"/>
  <c r="X31"/>
  <c r="W31"/>
  <c r="V31"/>
  <c r="U31"/>
  <c r="T31"/>
  <c r="S31"/>
  <c r="R31"/>
  <c r="Q31"/>
  <c r="L31"/>
  <c r="K31"/>
  <c r="J31"/>
  <c r="I31"/>
  <c r="H31"/>
  <c r="G31"/>
  <c r="F31"/>
  <c r="E31"/>
  <c r="D31"/>
  <c r="Y30"/>
  <c r="X30"/>
  <c r="W30"/>
  <c r="V30"/>
  <c r="U30"/>
  <c r="T30"/>
  <c r="S30"/>
  <c r="R30"/>
  <c r="Q30"/>
  <c r="L30"/>
  <c r="K30"/>
  <c r="J30"/>
  <c r="I30"/>
  <c r="H30"/>
  <c r="G30"/>
  <c r="F30"/>
  <c r="E30"/>
  <c r="D30"/>
  <c r="Y29"/>
  <c r="X29"/>
  <c r="W29"/>
  <c r="V29"/>
  <c r="U29"/>
  <c r="T29"/>
  <c r="S29"/>
  <c r="R29"/>
  <c r="Q29"/>
  <c r="L29"/>
  <c r="K29"/>
  <c r="J29"/>
  <c r="I29"/>
  <c r="H29"/>
  <c r="G29"/>
  <c r="F29"/>
  <c r="E29"/>
  <c r="D29"/>
  <c r="Y28"/>
  <c r="X28"/>
  <c r="W28"/>
  <c r="V28"/>
  <c r="U28"/>
  <c r="T28"/>
  <c r="S28"/>
  <c r="R28"/>
  <c r="Q28"/>
  <c r="L28"/>
  <c r="K28"/>
  <c r="J28"/>
  <c r="I28"/>
  <c r="H28"/>
  <c r="G28"/>
  <c r="F28"/>
  <c r="E28"/>
  <c r="D28"/>
  <c r="Y27"/>
  <c r="X27"/>
  <c r="W27"/>
  <c r="V27"/>
  <c r="U27"/>
  <c r="T27"/>
  <c r="S27"/>
  <c r="R27"/>
  <c r="Q27"/>
  <c r="L27"/>
  <c r="K27"/>
  <c r="J27"/>
  <c r="I27"/>
  <c r="H27"/>
  <c r="G27"/>
  <c r="F27"/>
  <c r="E27"/>
  <c r="D27"/>
  <c r="Y26"/>
  <c r="X26"/>
  <c r="W26"/>
  <c r="V26"/>
  <c r="U26"/>
  <c r="T26"/>
  <c r="S26"/>
  <c r="R26"/>
  <c r="Q26"/>
  <c r="L26"/>
  <c r="K26"/>
  <c r="J26"/>
  <c r="I26"/>
  <c r="H26"/>
  <c r="G26"/>
  <c r="F26"/>
  <c r="E26"/>
  <c r="D26"/>
  <c r="Y25"/>
  <c r="X25"/>
  <c r="W25"/>
  <c r="V25"/>
  <c r="U25"/>
  <c r="T25"/>
  <c r="S25"/>
  <c r="R25"/>
  <c r="Q25"/>
  <c r="L25"/>
  <c r="K25"/>
  <c r="J25"/>
  <c r="I25"/>
  <c r="H25"/>
  <c r="G25"/>
  <c r="F25"/>
  <c r="E25"/>
  <c r="D25"/>
  <c r="Y24"/>
  <c r="X24"/>
  <c r="W24"/>
  <c r="V24"/>
  <c r="U24"/>
  <c r="T24"/>
  <c r="S24"/>
  <c r="R24"/>
  <c r="Q24"/>
  <c r="L24"/>
  <c r="K24"/>
  <c r="J24"/>
  <c r="I24"/>
  <c r="H24"/>
  <c r="G24"/>
  <c r="F24"/>
  <c r="E24"/>
  <c r="D24"/>
  <c r="Y23"/>
  <c r="X23"/>
  <c r="W23"/>
  <c r="V23"/>
  <c r="U23"/>
  <c r="T23"/>
  <c r="S23"/>
  <c r="R23"/>
  <c r="Q23"/>
  <c r="L23"/>
  <c r="K23"/>
  <c r="J23"/>
  <c r="I23"/>
  <c r="H23"/>
  <c r="G23"/>
  <c r="F23"/>
  <c r="E23"/>
  <c r="D23"/>
  <c r="Y22"/>
  <c r="X22"/>
  <c r="W22"/>
  <c r="V22"/>
  <c r="U22"/>
  <c r="T22"/>
  <c r="S22"/>
  <c r="R22"/>
  <c r="Q22"/>
  <c r="L22"/>
  <c r="K22"/>
  <c r="J22"/>
  <c r="I22"/>
  <c r="H22"/>
  <c r="G22"/>
  <c r="F22"/>
  <c r="E22"/>
  <c r="D22"/>
  <c r="Y21"/>
  <c r="X21"/>
  <c r="W21"/>
  <c r="V21"/>
  <c r="U21"/>
  <c r="T21"/>
  <c r="S21"/>
  <c r="R21"/>
  <c r="Q21"/>
  <c r="L21"/>
  <c r="K21"/>
  <c r="J21"/>
  <c r="I21"/>
  <c r="H21"/>
  <c r="G21"/>
  <c r="F21"/>
  <c r="E21"/>
  <c r="D21"/>
  <c r="Y20"/>
  <c r="X20"/>
  <c r="W20"/>
  <c r="V20"/>
  <c r="U20"/>
  <c r="T20"/>
  <c r="S20"/>
  <c r="R20"/>
  <c r="Q20"/>
  <c r="L20"/>
  <c r="K20"/>
  <c r="J20"/>
  <c r="I20"/>
  <c r="H20"/>
  <c r="G20"/>
  <c r="F20"/>
  <c r="E20"/>
  <c r="D20"/>
  <c r="Y19"/>
  <c r="X19"/>
  <c r="W19"/>
  <c r="V19"/>
  <c r="U19"/>
  <c r="T19"/>
  <c r="S19"/>
  <c r="R19"/>
  <c r="Q19"/>
  <c r="L19"/>
  <c r="K19"/>
  <c r="J19"/>
  <c r="I19"/>
  <c r="H19"/>
  <c r="G19"/>
  <c r="F19"/>
  <c r="E19"/>
  <c r="D19"/>
  <c r="Y18"/>
  <c r="X18"/>
  <c r="W18"/>
  <c r="V18"/>
  <c r="U18"/>
  <c r="T18"/>
  <c r="S18"/>
  <c r="R18"/>
  <c r="Q18"/>
  <c r="L18"/>
  <c r="K18"/>
  <c r="J18"/>
  <c r="I18"/>
  <c r="H18"/>
  <c r="G18"/>
  <c r="F18"/>
  <c r="E18"/>
  <c r="D18"/>
  <c r="Y17"/>
  <c r="X17"/>
  <c r="W17"/>
  <c r="V17"/>
  <c r="U17"/>
  <c r="T17"/>
  <c r="S17"/>
  <c r="R17"/>
  <c r="Q17"/>
  <c r="L17"/>
  <c r="K17"/>
  <c r="J17"/>
  <c r="I17"/>
  <c r="H17"/>
  <c r="G17"/>
  <c r="F17"/>
  <c r="E17"/>
  <c r="D17"/>
  <c r="L16"/>
  <c r="K16"/>
  <c r="J16"/>
  <c r="I16"/>
  <c r="H16"/>
  <c r="G16"/>
  <c r="F16"/>
  <c r="E16"/>
  <c r="D16"/>
  <c r="Y15"/>
  <c r="X15"/>
  <c r="W15"/>
  <c r="V15"/>
  <c r="U15"/>
  <c r="T15"/>
  <c r="S15"/>
  <c r="R15"/>
  <c r="Q15"/>
  <c r="L15"/>
  <c r="K15"/>
  <c r="J15"/>
  <c r="I15"/>
  <c r="H15"/>
  <c r="G15"/>
  <c r="F15"/>
  <c r="E15"/>
  <c r="D15"/>
  <c r="Y14"/>
  <c r="X14"/>
  <c r="W14"/>
  <c r="V14"/>
  <c r="U14"/>
  <c r="T14"/>
  <c r="S14"/>
  <c r="R14"/>
  <c r="Q14"/>
  <c r="L14"/>
  <c r="K14"/>
  <c r="J14"/>
  <c r="I14"/>
  <c r="H14"/>
  <c r="G14"/>
  <c r="F14"/>
  <c r="E14"/>
  <c r="D14"/>
  <c r="Y13"/>
  <c r="X13"/>
  <c r="W13"/>
  <c r="V13"/>
  <c r="U13"/>
  <c r="T13"/>
  <c r="S13"/>
  <c r="R13"/>
  <c r="Q13"/>
  <c r="L13"/>
  <c r="K13"/>
  <c r="J13"/>
  <c r="I13"/>
  <c r="H13"/>
  <c r="G13"/>
  <c r="F13"/>
  <c r="E13"/>
  <c r="D13"/>
  <c r="B13"/>
  <c r="Y12"/>
  <c r="X12"/>
  <c r="W12"/>
  <c r="V12"/>
  <c r="U12"/>
  <c r="T12"/>
  <c r="S12"/>
  <c r="R12"/>
  <c r="Q12"/>
  <c r="Y11"/>
  <c r="X11"/>
  <c r="W11"/>
  <c r="V11"/>
  <c r="U11"/>
  <c r="T11"/>
  <c r="S11"/>
  <c r="R11"/>
  <c r="Q11"/>
  <c r="L11"/>
  <c r="K11"/>
  <c r="J11"/>
  <c r="I11"/>
  <c r="H11"/>
  <c r="G11"/>
  <c r="F11"/>
  <c r="E11"/>
  <c r="D11"/>
  <c r="Y10"/>
  <c r="X10"/>
  <c r="W10"/>
  <c r="V10"/>
  <c r="U10"/>
  <c r="T10"/>
  <c r="S10"/>
  <c r="R10"/>
  <c r="Q10"/>
  <c r="L10"/>
  <c r="K10"/>
  <c r="J10"/>
  <c r="I10"/>
  <c r="H10"/>
  <c r="G10"/>
  <c r="F10"/>
  <c r="E10"/>
  <c r="D10"/>
  <c r="Y9"/>
  <c r="X9"/>
  <c r="W9"/>
  <c r="V9"/>
  <c r="U9"/>
  <c r="T9"/>
  <c r="S9"/>
  <c r="R9"/>
  <c r="Q9"/>
  <c r="L9"/>
  <c r="K9"/>
  <c r="J9"/>
  <c r="I9"/>
  <c r="H9"/>
  <c r="G9"/>
  <c r="F9"/>
  <c r="E9"/>
  <c r="D9"/>
  <c r="Y8"/>
  <c r="X8"/>
  <c r="W8"/>
  <c r="V8"/>
  <c r="U8"/>
  <c r="T8"/>
  <c r="S8"/>
  <c r="R8"/>
  <c r="Q8"/>
  <c r="L8"/>
  <c r="K8"/>
  <c r="J8"/>
  <c r="I8"/>
  <c r="H8"/>
  <c r="G8"/>
  <c r="F8"/>
  <c r="E8"/>
  <c r="D8"/>
  <c r="Y7"/>
  <c r="X7"/>
  <c r="W7"/>
  <c r="V7"/>
  <c r="U7"/>
  <c r="T7"/>
  <c r="S7"/>
  <c r="R7"/>
  <c r="Q7"/>
  <c r="L7"/>
  <c r="K7"/>
  <c r="J7"/>
  <c r="I7"/>
  <c r="H7"/>
  <c r="G7"/>
  <c r="F7"/>
  <c r="E7"/>
  <c r="D7"/>
  <c r="Y6"/>
  <c r="X6"/>
  <c r="W6"/>
  <c r="V6"/>
  <c r="U6"/>
  <c r="T6"/>
  <c r="S6"/>
  <c r="R6"/>
  <c r="Q6"/>
  <c r="L6"/>
  <c r="K6"/>
  <c r="J6"/>
  <c r="I6"/>
  <c r="H6"/>
  <c r="G6"/>
  <c r="F6"/>
  <c r="E6"/>
  <c r="D6"/>
  <c r="Y5"/>
  <c r="X5"/>
  <c r="W5"/>
  <c r="V5"/>
  <c r="U5"/>
  <c r="T5"/>
  <c r="S5"/>
  <c r="R5"/>
  <c r="Q5"/>
  <c r="L5"/>
  <c r="K5"/>
  <c r="J5"/>
  <c r="I5"/>
  <c r="H5"/>
  <c r="G5"/>
  <c r="F5"/>
  <c r="E5"/>
  <c r="D5"/>
  <c r="Y4"/>
  <c r="X4"/>
  <c r="W4"/>
  <c r="V4"/>
  <c r="U4"/>
  <c r="T4"/>
  <c r="S4"/>
  <c r="R4"/>
  <c r="Q4"/>
  <c r="L4"/>
  <c r="K4"/>
  <c r="J4"/>
  <c r="I4"/>
  <c r="H4"/>
  <c r="G4"/>
  <c r="F4"/>
  <c r="E4"/>
  <c r="D4"/>
  <c r="Y3"/>
  <c r="X3"/>
  <c r="W3"/>
  <c r="V3"/>
  <c r="U3"/>
  <c r="T3"/>
  <c r="S3"/>
  <c r="R3"/>
  <c r="Q3"/>
  <c r="L3"/>
  <c r="K3"/>
  <c r="J3"/>
  <c r="I3"/>
  <c r="H3"/>
  <c r="G3"/>
  <c r="F3"/>
  <c r="E3"/>
  <c r="D3"/>
  <c r="B2"/>
  <c r="Y63" i="3"/>
  <c r="X63"/>
  <c r="W63"/>
  <c r="V63"/>
  <c r="U63"/>
  <c r="T63"/>
  <c r="S63"/>
  <c r="R63"/>
  <c r="Q63"/>
  <c r="L63"/>
  <c r="K63"/>
  <c r="J63"/>
  <c r="I63"/>
  <c r="H63"/>
  <c r="G63"/>
  <c r="F63"/>
  <c r="E63"/>
  <c r="D63"/>
  <c r="Y62"/>
  <c r="X62"/>
  <c r="W62"/>
  <c r="V62"/>
  <c r="U62"/>
  <c r="T62"/>
  <c r="S62"/>
  <c r="R62"/>
  <c r="Q62"/>
  <c r="L62"/>
  <c r="K62"/>
  <c r="J62"/>
  <c r="I62"/>
  <c r="H62"/>
  <c r="G62"/>
  <c r="F62"/>
  <c r="E62"/>
  <c r="D62"/>
  <c r="Y61"/>
  <c r="X61"/>
  <c r="W61"/>
  <c r="V61"/>
  <c r="U61"/>
  <c r="T61"/>
  <c r="S61"/>
  <c r="R61"/>
  <c r="Q61"/>
  <c r="L61"/>
  <c r="K61"/>
  <c r="J61"/>
  <c r="I61"/>
  <c r="H61"/>
  <c r="G61"/>
  <c r="F61"/>
  <c r="E61"/>
  <c r="D61"/>
  <c r="Y60"/>
  <c r="X60"/>
  <c r="W60"/>
  <c r="V60"/>
  <c r="U60"/>
  <c r="T60"/>
  <c r="S60"/>
  <c r="R60"/>
  <c r="Q60"/>
  <c r="L60"/>
  <c r="K60"/>
  <c r="J60"/>
  <c r="I60"/>
  <c r="H60"/>
  <c r="G60"/>
  <c r="F60"/>
  <c r="E60"/>
  <c r="D60"/>
  <c r="Y59"/>
  <c r="X59"/>
  <c r="W59"/>
  <c r="V59"/>
  <c r="U59"/>
  <c r="T59"/>
  <c r="S59"/>
  <c r="R59"/>
  <c r="Q59"/>
  <c r="O59"/>
  <c r="L59"/>
  <c r="K59"/>
  <c r="J59"/>
  <c r="I59"/>
  <c r="H59"/>
  <c r="G59"/>
  <c r="F59"/>
  <c r="E59"/>
  <c r="D59"/>
  <c r="Y58"/>
  <c r="X58"/>
  <c r="W58"/>
  <c r="V58"/>
  <c r="U58"/>
  <c r="T58"/>
  <c r="S58"/>
  <c r="R58"/>
  <c r="Q58"/>
  <c r="L58"/>
  <c r="K58"/>
  <c r="J58"/>
  <c r="I58"/>
  <c r="H58"/>
  <c r="G58"/>
  <c r="F58"/>
  <c r="E58"/>
  <c r="D58"/>
  <c r="Y57"/>
  <c r="X57"/>
  <c r="W57"/>
  <c r="V57"/>
  <c r="U57"/>
  <c r="T57"/>
  <c r="S57"/>
  <c r="R57"/>
  <c r="Q57"/>
  <c r="L57"/>
  <c r="K57"/>
  <c r="J57"/>
  <c r="I57"/>
  <c r="H57"/>
  <c r="G57"/>
  <c r="F57"/>
  <c r="E57"/>
  <c r="D57"/>
  <c r="Y56"/>
  <c r="X56"/>
  <c r="W56"/>
  <c r="V56"/>
  <c r="U56"/>
  <c r="T56"/>
  <c r="S56"/>
  <c r="R56"/>
  <c r="Q56"/>
  <c r="L56"/>
  <c r="K56"/>
  <c r="J56"/>
  <c r="I56"/>
  <c r="H56"/>
  <c r="G56"/>
  <c r="F56"/>
  <c r="E56"/>
  <c r="D56"/>
  <c r="Y55"/>
  <c r="X55"/>
  <c r="W55"/>
  <c r="V55"/>
  <c r="U55"/>
  <c r="T55"/>
  <c r="S55"/>
  <c r="R55"/>
  <c r="Q55"/>
  <c r="L55"/>
  <c r="K55"/>
  <c r="J55"/>
  <c r="I55"/>
  <c r="H55"/>
  <c r="G55"/>
  <c r="F55"/>
  <c r="E55"/>
  <c r="D55"/>
  <c r="Y54"/>
  <c r="X54"/>
  <c r="W54"/>
  <c r="V54"/>
  <c r="U54"/>
  <c r="T54"/>
  <c r="S54"/>
  <c r="R54"/>
  <c r="Q54"/>
  <c r="L54"/>
  <c r="K54"/>
  <c r="J54"/>
  <c r="I54"/>
  <c r="H54"/>
  <c r="G54"/>
  <c r="F54"/>
  <c r="E54"/>
  <c r="D54"/>
  <c r="Y53"/>
  <c r="X53"/>
  <c r="W53"/>
  <c r="V53"/>
  <c r="U53"/>
  <c r="T53"/>
  <c r="S53"/>
  <c r="R53"/>
  <c r="Q53"/>
  <c r="L53"/>
  <c r="K53"/>
  <c r="J53"/>
  <c r="I53"/>
  <c r="H53"/>
  <c r="G53"/>
  <c r="F53"/>
  <c r="E53"/>
  <c r="D53"/>
  <c r="Y52"/>
  <c r="X52"/>
  <c r="W52"/>
  <c r="V52"/>
  <c r="U52"/>
  <c r="T52"/>
  <c r="S52"/>
  <c r="R52"/>
  <c r="Q52"/>
  <c r="L52"/>
  <c r="K52"/>
  <c r="J52"/>
  <c r="I52"/>
  <c r="H52"/>
  <c r="G52"/>
  <c r="F52"/>
  <c r="E52"/>
  <c r="D52"/>
  <c r="Y51"/>
  <c r="X51"/>
  <c r="W51"/>
  <c r="V51"/>
  <c r="U51"/>
  <c r="T51"/>
  <c r="S51"/>
  <c r="R51"/>
  <c r="Q51"/>
  <c r="L51"/>
  <c r="K51"/>
  <c r="J51"/>
  <c r="I51"/>
  <c r="H51"/>
  <c r="G51"/>
  <c r="F51"/>
  <c r="E51"/>
  <c r="D51"/>
  <c r="Y50"/>
  <c r="X50"/>
  <c r="W50"/>
  <c r="V50"/>
  <c r="U50"/>
  <c r="T50"/>
  <c r="S50"/>
  <c r="R50"/>
  <c r="Q50"/>
  <c r="L50"/>
  <c r="K50"/>
  <c r="J50"/>
  <c r="I50"/>
  <c r="H50"/>
  <c r="G50"/>
  <c r="F50"/>
  <c r="E50"/>
  <c r="D50"/>
  <c r="Y49"/>
  <c r="X49"/>
  <c r="W49"/>
  <c r="V49"/>
  <c r="U49"/>
  <c r="T49"/>
  <c r="S49"/>
  <c r="R49"/>
  <c r="Q49"/>
  <c r="L49"/>
  <c r="K49"/>
  <c r="J49"/>
  <c r="I49"/>
  <c r="H49"/>
  <c r="G49"/>
  <c r="F49"/>
  <c r="E49"/>
  <c r="D49"/>
  <c r="Y48"/>
  <c r="X48"/>
  <c r="W48"/>
  <c r="V48"/>
  <c r="U48"/>
  <c r="T48"/>
  <c r="S48"/>
  <c r="R48"/>
  <c r="Q48"/>
  <c r="L48"/>
  <c r="K48"/>
  <c r="J48"/>
  <c r="I48"/>
  <c r="H48"/>
  <c r="G48"/>
  <c r="F48"/>
  <c r="E48"/>
  <c r="D48"/>
  <c r="Y47"/>
  <c r="X47"/>
  <c r="W47"/>
  <c r="V47"/>
  <c r="U47"/>
  <c r="T47"/>
  <c r="S47"/>
  <c r="R47"/>
  <c r="Q47"/>
  <c r="Y46"/>
  <c r="X46"/>
  <c r="W46"/>
  <c r="V46"/>
  <c r="U46"/>
  <c r="T46"/>
  <c r="S46"/>
  <c r="R46"/>
  <c r="Q46"/>
  <c r="Y45"/>
  <c r="X45"/>
  <c r="W45"/>
  <c r="V45"/>
  <c r="U45"/>
  <c r="T45"/>
  <c r="S45"/>
  <c r="R45"/>
  <c r="Q45"/>
  <c r="Y44"/>
  <c r="X44"/>
  <c r="W44"/>
  <c r="V44"/>
  <c r="U44"/>
  <c r="T44"/>
  <c r="S44"/>
  <c r="R44"/>
  <c r="Q44"/>
  <c r="Y43"/>
  <c r="X43"/>
  <c r="W43"/>
  <c r="V43"/>
  <c r="U43"/>
  <c r="T43"/>
  <c r="S43"/>
  <c r="R43"/>
  <c r="Q43"/>
  <c r="Y42"/>
  <c r="X42"/>
  <c r="W42"/>
  <c r="V42"/>
  <c r="U42"/>
  <c r="T42"/>
  <c r="S42"/>
  <c r="R42"/>
  <c r="Q42"/>
  <c r="Y41"/>
  <c r="X41"/>
  <c r="W41"/>
  <c r="V41"/>
  <c r="U41"/>
  <c r="T41"/>
  <c r="S41"/>
  <c r="R41"/>
  <c r="Q41"/>
  <c r="Y40"/>
  <c r="X40"/>
  <c r="W40"/>
  <c r="V40"/>
  <c r="U40"/>
  <c r="T40"/>
  <c r="S40"/>
  <c r="R40"/>
  <c r="Q40"/>
  <c r="Y39"/>
  <c r="X39"/>
  <c r="W39"/>
  <c r="V39"/>
  <c r="U39"/>
  <c r="T39"/>
  <c r="S39"/>
  <c r="R39"/>
  <c r="Q39"/>
  <c r="Y38"/>
  <c r="X38"/>
  <c r="W38"/>
  <c r="V38"/>
  <c r="U38"/>
  <c r="T38"/>
  <c r="S38"/>
  <c r="R38"/>
  <c r="Q38"/>
  <c r="L38"/>
  <c r="K38"/>
  <c r="J38"/>
  <c r="I38"/>
  <c r="H38"/>
  <c r="G38"/>
  <c r="F38"/>
  <c r="E38"/>
  <c r="D38"/>
  <c r="Y37"/>
  <c r="X37"/>
  <c r="W37"/>
  <c r="V37"/>
  <c r="U37"/>
  <c r="T37"/>
  <c r="S37"/>
  <c r="R37"/>
  <c r="Q37"/>
  <c r="L37"/>
  <c r="K37"/>
  <c r="J37"/>
  <c r="I37"/>
  <c r="H37"/>
  <c r="G37"/>
  <c r="F37"/>
  <c r="E37"/>
  <c r="D37"/>
  <c r="Y36"/>
  <c r="X36"/>
  <c r="W36"/>
  <c r="V36"/>
  <c r="U36"/>
  <c r="T36"/>
  <c r="S36"/>
  <c r="R36"/>
  <c r="Q36"/>
  <c r="L36"/>
  <c r="K36"/>
  <c r="J36"/>
  <c r="I36"/>
  <c r="H36"/>
  <c r="G36"/>
  <c r="F36"/>
  <c r="E36"/>
  <c r="D36"/>
  <c r="Y35"/>
  <c r="X35"/>
  <c r="W35"/>
  <c r="V35"/>
  <c r="U35"/>
  <c r="T35"/>
  <c r="S35"/>
  <c r="R35"/>
  <c r="Q35"/>
  <c r="L35"/>
  <c r="K35"/>
  <c r="J35"/>
  <c r="I35"/>
  <c r="H35"/>
  <c r="G35"/>
  <c r="F35"/>
  <c r="E35"/>
  <c r="D35"/>
  <c r="Y34"/>
  <c r="X34"/>
  <c r="W34"/>
  <c r="V34"/>
  <c r="U34"/>
  <c r="T34"/>
  <c r="S34"/>
  <c r="R34"/>
  <c r="Q34"/>
  <c r="L34"/>
  <c r="K34"/>
  <c r="J34"/>
  <c r="I34"/>
  <c r="H34"/>
  <c r="G34"/>
  <c r="F34"/>
  <c r="E34"/>
  <c r="D34"/>
  <c r="Y33"/>
  <c r="X33"/>
  <c r="W33"/>
  <c r="V33"/>
  <c r="U33"/>
  <c r="T33"/>
  <c r="S33"/>
  <c r="R33"/>
  <c r="Q33"/>
  <c r="L33"/>
  <c r="K33"/>
  <c r="J33"/>
  <c r="I33"/>
  <c r="H33"/>
  <c r="G33"/>
  <c r="F33"/>
  <c r="E33"/>
  <c r="D33"/>
  <c r="Y32"/>
  <c r="X32"/>
  <c r="W32"/>
  <c r="V32"/>
  <c r="U32"/>
  <c r="T32"/>
  <c r="S32"/>
  <c r="R32"/>
  <c r="Q32"/>
  <c r="L32"/>
  <c r="K32"/>
  <c r="J32"/>
  <c r="I32"/>
  <c r="H32"/>
  <c r="G32"/>
  <c r="F32"/>
  <c r="E32"/>
  <c r="D32"/>
  <c r="Y31"/>
  <c r="X31"/>
  <c r="W31"/>
  <c r="V31"/>
  <c r="U31"/>
  <c r="T31"/>
  <c r="S31"/>
  <c r="R31"/>
  <c r="Q31"/>
  <c r="L31"/>
  <c r="K31"/>
  <c r="J31"/>
  <c r="I31"/>
  <c r="H31"/>
  <c r="G31"/>
  <c r="F31"/>
  <c r="E31"/>
  <c r="D31"/>
  <c r="Y30"/>
  <c r="X30"/>
  <c r="W30"/>
  <c r="V30"/>
  <c r="U30"/>
  <c r="T30"/>
  <c r="S30"/>
  <c r="R30"/>
  <c r="Q30"/>
  <c r="L30"/>
  <c r="K30"/>
  <c r="J30"/>
  <c r="I30"/>
  <c r="H30"/>
  <c r="G30"/>
  <c r="F30"/>
  <c r="E30"/>
  <c r="D30"/>
  <c r="Y29"/>
  <c r="X29"/>
  <c r="W29"/>
  <c r="V29"/>
  <c r="U29"/>
  <c r="T29"/>
  <c r="S29"/>
  <c r="R29"/>
  <c r="Q29"/>
  <c r="L29"/>
  <c r="K29"/>
  <c r="J29"/>
  <c r="I29"/>
  <c r="H29"/>
  <c r="G29"/>
  <c r="F29"/>
  <c r="E29"/>
  <c r="D29"/>
  <c r="Y28"/>
  <c r="X28"/>
  <c r="W28"/>
  <c r="V28"/>
  <c r="U28"/>
  <c r="T28"/>
  <c r="S28"/>
  <c r="R28"/>
  <c r="Q28"/>
  <c r="L28"/>
  <c r="K28"/>
  <c r="J28"/>
  <c r="I28"/>
  <c r="H28"/>
  <c r="G28"/>
  <c r="F28"/>
  <c r="E28"/>
  <c r="D28"/>
  <c r="Y27"/>
  <c r="X27"/>
  <c r="W27"/>
  <c r="V27"/>
  <c r="U27"/>
  <c r="T27"/>
  <c r="S27"/>
  <c r="R27"/>
  <c r="Q27"/>
  <c r="L27"/>
  <c r="K27"/>
  <c r="J27"/>
  <c r="I27"/>
  <c r="H27"/>
  <c r="G27"/>
  <c r="F27"/>
  <c r="E27"/>
  <c r="D27"/>
  <c r="Y26"/>
  <c r="X26"/>
  <c r="W26"/>
  <c r="V26"/>
  <c r="U26"/>
  <c r="T26"/>
  <c r="S26"/>
  <c r="R26"/>
  <c r="Q26"/>
  <c r="L26"/>
  <c r="K26"/>
  <c r="J26"/>
  <c r="I26"/>
  <c r="H26"/>
  <c r="G26"/>
  <c r="F26"/>
  <c r="E26"/>
  <c r="D26"/>
  <c r="Y25"/>
  <c r="X25"/>
  <c r="W25"/>
  <c r="V25"/>
  <c r="U25"/>
  <c r="T25"/>
  <c r="S25"/>
  <c r="R25"/>
  <c r="Q25"/>
  <c r="L25"/>
  <c r="K25"/>
  <c r="J25"/>
  <c r="I25"/>
  <c r="H25"/>
  <c r="G25"/>
  <c r="F25"/>
  <c r="E25"/>
  <c r="D25"/>
  <c r="Y24"/>
  <c r="X24"/>
  <c r="W24"/>
  <c r="V24"/>
  <c r="U24"/>
  <c r="T24"/>
  <c r="S24"/>
  <c r="R24"/>
  <c r="Q24"/>
  <c r="L24"/>
  <c r="K24"/>
  <c r="J24"/>
  <c r="I24"/>
  <c r="H24"/>
  <c r="G24"/>
  <c r="F24"/>
  <c r="E24"/>
  <c r="D24"/>
  <c r="Y23"/>
  <c r="X23"/>
  <c r="W23"/>
  <c r="V23"/>
  <c r="U23"/>
  <c r="T23"/>
  <c r="S23"/>
  <c r="R23"/>
  <c r="Q23"/>
  <c r="L23"/>
  <c r="K23"/>
  <c r="J23"/>
  <c r="I23"/>
  <c r="H23"/>
  <c r="G23"/>
  <c r="F23"/>
  <c r="E23"/>
  <c r="D23"/>
  <c r="Y22"/>
  <c r="X22"/>
  <c r="W22"/>
  <c r="V22"/>
  <c r="U22"/>
  <c r="T22"/>
  <c r="S22"/>
  <c r="R22"/>
  <c r="Q22"/>
  <c r="L22"/>
  <c r="K22"/>
  <c r="J22"/>
  <c r="I22"/>
  <c r="H22"/>
  <c r="G22"/>
  <c r="F22"/>
  <c r="E22"/>
  <c r="D22"/>
  <c r="Y21"/>
  <c r="X21"/>
  <c r="W21"/>
  <c r="V21"/>
  <c r="U21"/>
  <c r="T21"/>
  <c r="S21"/>
  <c r="R21"/>
  <c r="Q21"/>
  <c r="L21"/>
  <c r="K21"/>
  <c r="J21"/>
  <c r="I21"/>
  <c r="H21"/>
  <c r="G21"/>
  <c r="F21"/>
  <c r="E21"/>
  <c r="D21"/>
  <c r="Y20"/>
  <c r="X20"/>
  <c r="W20"/>
  <c r="V20"/>
  <c r="U20"/>
  <c r="T20"/>
  <c r="S20"/>
  <c r="R20"/>
  <c r="Q20"/>
  <c r="L20"/>
  <c r="K20"/>
  <c r="J20"/>
  <c r="I20"/>
  <c r="H20"/>
  <c r="G20"/>
  <c r="F20"/>
  <c r="E20"/>
  <c r="D20"/>
  <c r="Y19"/>
  <c r="X19"/>
  <c r="W19"/>
  <c r="V19"/>
  <c r="U19"/>
  <c r="T19"/>
  <c r="S19"/>
  <c r="R19"/>
  <c r="Q19"/>
  <c r="L19"/>
  <c r="K19"/>
  <c r="J19"/>
  <c r="I19"/>
  <c r="H19"/>
  <c r="G19"/>
  <c r="F19"/>
  <c r="E19"/>
  <c r="D19"/>
  <c r="Y18"/>
  <c r="X18"/>
  <c r="W18"/>
  <c r="V18"/>
  <c r="U18"/>
  <c r="T18"/>
  <c r="S18"/>
  <c r="R18"/>
  <c r="Q18"/>
  <c r="L18"/>
  <c r="K18"/>
  <c r="J18"/>
  <c r="I18"/>
  <c r="H18"/>
  <c r="G18"/>
  <c r="F18"/>
  <c r="E18"/>
  <c r="D18"/>
  <c r="Y17"/>
  <c r="X17"/>
  <c r="W17"/>
  <c r="V17"/>
  <c r="U17"/>
  <c r="T17"/>
  <c r="S17"/>
  <c r="R17"/>
  <c r="Q17"/>
  <c r="L17"/>
  <c r="K17"/>
  <c r="J17"/>
  <c r="I17"/>
  <c r="H17"/>
  <c r="G17"/>
  <c r="F17"/>
  <c r="E17"/>
  <c r="D17"/>
  <c r="L16"/>
  <c r="K16"/>
  <c r="J16"/>
  <c r="I16"/>
  <c r="H16"/>
  <c r="G16"/>
  <c r="F16"/>
  <c r="E16"/>
  <c r="D16"/>
  <c r="Y15"/>
  <c r="X15"/>
  <c r="W15"/>
  <c r="V15"/>
  <c r="U15"/>
  <c r="T15"/>
  <c r="S15"/>
  <c r="R15"/>
  <c r="Q15"/>
  <c r="L15"/>
  <c r="K15"/>
  <c r="J15"/>
  <c r="I15"/>
  <c r="H15"/>
  <c r="G15"/>
  <c r="F15"/>
  <c r="E15"/>
  <c r="D15"/>
  <c r="Y14"/>
  <c r="X14"/>
  <c r="W14"/>
  <c r="V14"/>
  <c r="U14"/>
  <c r="T14"/>
  <c r="S14"/>
  <c r="R14"/>
  <c r="Q14"/>
  <c r="L14"/>
  <c r="K14"/>
  <c r="J14"/>
  <c r="I14"/>
  <c r="H14"/>
  <c r="G14"/>
  <c r="F14"/>
  <c r="E14"/>
  <c r="D14"/>
  <c r="Y13"/>
  <c r="X13"/>
  <c r="W13"/>
  <c r="V13"/>
  <c r="U13"/>
  <c r="T13"/>
  <c r="S13"/>
  <c r="R13"/>
  <c r="Q13"/>
  <c r="L13"/>
  <c r="K13"/>
  <c r="J13"/>
  <c r="I13"/>
  <c r="H13"/>
  <c r="G13"/>
  <c r="F13"/>
  <c r="E13"/>
  <c r="D13"/>
  <c r="B13"/>
  <c r="Y12"/>
  <c r="X12"/>
  <c r="W12"/>
  <c r="V12"/>
  <c r="U12"/>
  <c r="T12"/>
  <c r="S12"/>
  <c r="R12"/>
  <c r="Q12"/>
  <c r="Y11"/>
  <c r="X11"/>
  <c r="W11"/>
  <c r="V11"/>
  <c r="U11"/>
  <c r="T11"/>
  <c r="S11"/>
  <c r="R11"/>
  <c r="Q11"/>
  <c r="L11"/>
  <c r="K11"/>
  <c r="J11"/>
  <c r="I11"/>
  <c r="H11"/>
  <c r="G11"/>
  <c r="F11"/>
  <c r="E11"/>
  <c r="D11"/>
  <c r="Y10"/>
  <c r="X10"/>
  <c r="W10"/>
  <c r="V10"/>
  <c r="U10"/>
  <c r="T10"/>
  <c r="S10"/>
  <c r="R10"/>
  <c r="Q10"/>
  <c r="L10"/>
  <c r="K10"/>
  <c r="J10"/>
  <c r="I10"/>
  <c r="H10"/>
  <c r="G10"/>
  <c r="F10"/>
  <c r="E10"/>
  <c r="D10"/>
  <c r="Y9"/>
  <c r="X9"/>
  <c r="W9"/>
  <c r="V9"/>
  <c r="U9"/>
  <c r="T9"/>
  <c r="S9"/>
  <c r="R9"/>
  <c r="Q9"/>
  <c r="L9"/>
  <c r="K9"/>
  <c r="J9"/>
  <c r="I9"/>
  <c r="H9"/>
  <c r="G9"/>
  <c r="F9"/>
  <c r="E9"/>
  <c r="D9"/>
  <c r="Y8"/>
  <c r="X8"/>
  <c r="W8"/>
  <c r="V8"/>
  <c r="U8"/>
  <c r="T8"/>
  <c r="S8"/>
  <c r="R8"/>
  <c r="Q8"/>
  <c r="L8"/>
  <c r="K8"/>
  <c r="J8"/>
  <c r="I8"/>
  <c r="H8"/>
  <c r="G8"/>
  <c r="F8"/>
  <c r="E8"/>
  <c r="D8"/>
  <c r="Y7"/>
  <c r="X7"/>
  <c r="W7"/>
  <c r="V7"/>
  <c r="U7"/>
  <c r="T7"/>
  <c r="S7"/>
  <c r="R7"/>
  <c r="Q7"/>
  <c r="L7"/>
  <c r="K7"/>
  <c r="J7"/>
  <c r="I7"/>
  <c r="H7"/>
  <c r="G7"/>
  <c r="F7"/>
  <c r="E7"/>
  <c r="D7"/>
  <c r="Y6"/>
  <c r="X6"/>
  <c r="W6"/>
  <c r="V6"/>
  <c r="U6"/>
  <c r="T6"/>
  <c r="S6"/>
  <c r="R6"/>
  <c r="Q6"/>
  <c r="L6"/>
  <c r="K6"/>
  <c r="J6"/>
  <c r="I6"/>
  <c r="H6"/>
  <c r="G6"/>
  <c r="F6"/>
  <c r="E6"/>
  <c r="D6"/>
  <c r="Y5"/>
  <c r="X5"/>
  <c r="W5"/>
  <c r="V5"/>
  <c r="U5"/>
  <c r="T5"/>
  <c r="S5"/>
  <c r="R5"/>
  <c r="Q5"/>
  <c r="L5"/>
  <c r="K5"/>
  <c r="J5"/>
  <c r="I5"/>
  <c r="H5"/>
  <c r="G5"/>
  <c r="F5"/>
  <c r="E5"/>
  <c r="D5"/>
  <c r="Y4"/>
  <c r="X4"/>
  <c r="W4"/>
  <c r="V4"/>
  <c r="U4"/>
  <c r="T4"/>
  <c r="S4"/>
  <c r="R4"/>
  <c r="Q4"/>
  <c r="L4"/>
  <c r="K4"/>
  <c r="J4"/>
  <c r="I4"/>
  <c r="H4"/>
  <c r="G4"/>
  <c r="F4"/>
  <c r="E4"/>
  <c r="D4"/>
  <c r="Y3"/>
  <c r="X3"/>
  <c r="W3"/>
  <c r="V3"/>
  <c r="U3"/>
  <c r="T3"/>
  <c r="S3"/>
  <c r="R3"/>
  <c r="Q3"/>
  <c r="L3"/>
  <c r="K3"/>
  <c r="J3"/>
  <c r="I3"/>
  <c r="H3"/>
  <c r="G3"/>
  <c r="F3"/>
  <c r="E3"/>
  <c r="D3"/>
  <c r="B2"/>
  <c r="Y63" i="2"/>
  <c r="X63"/>
  <c r="W63"/>
  <c r="V63"/>
  <c r="U63"/>
  <c r="T63"/>
  <c r="S63"/>
  <c r="R63"/>
  <c r="Q63"/>
  <c r="L63"/>
  <c r="K63"/>
  <c r="J63"/>
  <c r="I63"/>
  <c r="H63"/>
  <c r="G63"/>
  <c r="F63"/>
  <c r="E63"/>
  <c r="D63"/>
  <c r="Y62"/>
  <c r="X62"/>
  <c r="W62"/>
  <c r="V62"/>
  <c r="U62"/>
  <c r="T62"/>
  <c r="S62"/>
  <c r="R62"/>
  <c r="Q62"/>
  <c r="L62"/>
  <c r="K62"/>
  <c r="J62"/>
  <c r="I62"/>
  <c r="H62"/>
  <c r="G62"/>
  <c r="F62"/>
  <c r="E62"/>
  <c r="D62"/>
  <c r="Y61"/>
  <c r="X61"/>
  <c r="W61"/>
  <c r="V61"/>
  <c r="U61"/>
  <c r="T61"/>
  <c r="S61"/>
  <c r="R61"/>
  <c r="Q61"/>
  <c r="L61"/>
  <c r="K61"/>
  <c r="J61"/>
  <c r="I61"/>
  <c r="H61"/>
  <c r="G61"/>
  <c r="F61"/>
  <c r="E61"/>
  <c r="D61"/>
  <c r="Y60"/>
  <c r="X60"/>
  <c r="W60"/>
  <c r="V60"/>
  <c r="U60"/>
  <c r="T60"/>
  <c r="S60"/>
  <c r="R60"/>
  <c r="Q60"/>
  <c r="L60"/>
  <c r="K60"/>
  <c r="J60"/>
  <c r="I60"/>
  <c r="H60"/>
  <c r="G60"/>
  <c r="F60"/>
  <c r="E60"/>
  <c r="D60"/>
  <c r="Y59"/>
  <c r="X59"/>
  <c r="W59"/>
  <c r="V59"/>
  <c r="U59"/>
  <c r="T59"/>
  <c r="S59"/>
  <c r="R59"/>
  <c r="Q59"/>
  <c r="O59"/>
  <c r="L59"/>
  <c r="K59"/>
  <c r="J59"/>
  <c r="I59"/>
  <c r="H59"/>
  <c r="G59"/>
  <c r="F59"/>
  <c r="E59"/>
  <c r="D59"/>
  <c r="Y58"/>
  <c r="X58"/>
  <c r="W58"/>
  <c r="V58"/>
  <c r="U58"/>
  <c r="T58"/>
  <c r="S58"/>
  <c r="R58"/>
  <c r="Q58"/>
  <c r="L58"/>
  <c r="K58"/>
  <c r="J58"/>
  <c r="I58"/>
  <c r="H58"/>
  <c r="G58"/>
  <c r="F58"/>
  <c r="E58"/>
  <c r="D58"/>
  <c r="Y57"/>
  <c r="X57"/>
  <c r="W57"/>
  <c r="V57"/>
  <c r="U57"/>
  <c r="T57"/>
  <c r="S57"/>
  <c r="R57"/>
  <c r="Q57"/>
  <c r="L57"/>
  <c r="K57"/>
  <c r="J57"/>
  <c r="I57"/>
  <c r="H57"/>
  <c r="G57"/>
  <c r="F57"/>
  <c r="E57"/>
  <c r="D57"/>
  <c r="Y56"/>
  <c r="X56"/>
  <c r="W56"/>
  <c r="V56"/>
  <c r="U56"/>
  <c r="T56"/>
  <c r="S56"/>
  <c r="R56"/>
  <c r="Q56"/>
  <c r="L56"/>
  <c r="K56"/>
  <c r="J56"/>
  <c r="I56"/>
  <c r="H56"/>
  <c r="G56"/>
  <c r="F56"/>
  <c r="E56"/>
  <c r="D56"/>
  <c r="Y55"/>
  <c r="X55"/>
  <c r="W55"/>
  <c r="V55"/>
  <c r="U55"/>
  <c r="T55"/>
  <c r="S55"/>
  <c r="R55"/>
  <c r="Q55"/>
  <c r="L55"/>
  <c r="K55"/>
  <c r="J55"/>
  <c r="I55"/>
  <c r="H55"/>
  <c r="G55"/>
  <c r="F55"/>
  <c r="E55"/>
  <c r="D55"/>
  <c r="Y54"/>
  <c r="X54"/>
  <c r="W54"/>
  <c r="V54"/>
  <c r="U54"/>
  <c r="T54"/>
  <c r="S54"/>
  <c r="R54"/>
  <c r="Q54"/>
  <c r="L54"/>
  <c r="K54"/>
  <c r="J54"/>
  <c r="I54"/>
  <c r="H54"/>
  <c r="G54"/>
  <c r="F54"/>
  <c r="E54"/>
  <c r="D54"/>
  <c r="Y53"/>
  <c r="X53"/>
  <c r="W53"/>
  <c r="V53"/>
  <c r="U53"/>
  <c r="T53"/>
  <c r="S53"/>
  <c r="R53"/>
  <c r="Q53"/>
  <c r="L53"/>
  <c r="K53"/>
  <c r="J53"/>
  <c r="I53"/>
  <c r="H53"/>
  <c r="G53"/>
  <c r="F53"/>
  <c r="E53"/>
  <c r="D53"/>
  <c r="Y52"/>
  <c r="X52"/>
  <c r="W52"/>
  <c r="V52"/>
  <c r="U52"/>
  <c r="T52"/>
  <c r="S52"/>
  <c r="R52"/>
  <c r="Q52"/>
  <c r="L52"/>
  <c r="K52"/>
  <c r="J52"/>
  <c r="I52"/>
  <c r="H52"/>
  <c r="G52"/>
  <c r="F52"/>
  <c r="E52"/>
  <c r="D52"/>
  <c r="Y51"/>
  <c r="X51"/>
  <c r="W51"/>
  <c r="V51"/>
  <c r="U51"/>
  <c r="T51"/>
  <c r="S51"/>
  <c r="R51"/>
  <c r="Q51"/>
  <c r="L51"/>
  <c r="K51"/>
  <c r="J51"/>
  <c r="I51"/>
  <c r="H51"/>
  <c r="G51"/>
  <c r="F51"/>
  <c r="E51"/>
  <c r="D51"/>
  <c r="Y50"/>
  <c r="X50"/>
  <c r="W50"/>
  <c r="V50"/>
  <c r="U50"/>
  <c r="T50"/>
  <c r="S50"/>
  <c r="R50"/>
  <c r="Q50"/>
  <c r="L50"/>
  <c r="K50"/>
  <c r="J50"/>
  <c r="I50"/>
  <c r="H50"/>
  <c r="G50"/>
  <c r="F50"/>
  <c r="E50"/>
  <c r="D50"/>
  <c r="Y49"/>
  <c r="X49"/>
  <c r="W49"/>
  <c r="V49"/>
  <c r="U49"/>
  <c r="T49"/>
  <c r="S49"/>
  <c r="R49"/>
  <c r="Q49"/>
  <c r="L49"/>
  <c r="K49"/>
  <c r="J49"/>
  <c r="I49"/>
  <c r="H49"/>
  <c r="G49"/>
  <c r="F49"/>
  <c r="E49"/>
  <c r="D49"/>
  <c r="Y48"/>
  <c r="X48"/>
  <c r="W48"/>
  <c r="V48"/>
  <c r="U48"/>
  <c r="T48"/>
  <c r="S48"/>
  <c r="R48"/>
  <c r="Q48"/>
  <c r="L48"/>
  <c r="K48"/>
  <c r="J48"/>
  <c r="I48"/>
  <c r="H48"/>
  <c r="G48"/>
  <c r="F48"/>
  <c r="E48"/>
  <c r="D48"/>
  <c r="Y47"/>
  <c r="X47"/>
  <c r="W47"/>
  <c r="V47"/>
  <c r="U47"/>
  <c r="T47"/>
  <c r="S47"/>
  <c r="R47"/>
  <c r="Q47"/>
  <c r="Y46"/>
  <c r="X46"/>
  <c r="W46"/>
  <c r="V46"/>
  <c r="U46"/>
  <c r="T46"/>
  <c r="S46"/>
  <c r="R46"/>
  <c r="Q46"/>
  <c r="Y45"/>
  <c r="X45"/>
  <c r="W45"/>
  <c r="V45"/>
  <c r="U45"/>
  <c r="T45"/>
  <c r="S45"/>
  <c r="R45"/>
  <c r="Q45"/>
  <c r="Y44"/>
  <c r="X44"/>
  <c r="W44"/>
  <c r="V44"/>
  <c r="U44"/>
  <c r="T44"/>
  <c r="S44"/>
  <c r="R44"/>
  <c r="Q44"/>
  <c r="Y43"/>
  <c r="X43"/>
  <c r="W43"/>
  <c r="V43"/>
  <c r="U43"/>
  <c r="T43"/>
  <c r="S43"/>
  <c r="R43"/>
  <c r="Q43"/>
  <c r="Y42"/>
  <c r="X42"/>
  <c r="W42"/>
  <c r="V42"/>
  <c r="U42"/>
  <c r="T42"/>
  <c r="S42"/>
  <c r="R42"/>
  <c r="Q42"/>
  <c r="Y41"/>
  <c r="X41"/>
  <c r="W41"/>
  <c r="V41"/>
  <c r="U41"/>
  <c r="T41"/>
  <c r="S41"/>
  <c r="R41"/>
  <c r="Q41"/>
  <c r="Y40"/>
  <c r="X40"/>
  <c r="W40"/>
  <c r="V40"/>
  <c r="U40"/>
  <c r="T40"/>
  <c r="S40"/>
  <c r="R40"/>
  <c r="Q40"/>
  <c r="Y39"/>
  <c r="X39"/>
  <c r="W39"/>
  <c r="V39"/>
  <c r="U39"/>
  <c r="T39"/>
  <c r="S39"/>
  <c r="R39"/>
  <c r="Q39"/>
  <c r="Y38"/>
  <c r="X38"/>
  <c r="W38"/>
  <c r="V38"/>
  <c r="U38"/>
  <c r="T38"/>
  <c r="S38"/>
  <c r="R38"/>
  <c r="Q38"/>
  <c r="L38"/>
  <c r="K38"/>
  <c r="J38"/>
  <c r="I38"/>
  <c r="H38"/>
  <c r="G38"/>
  <c r="F38"/>
  <c r="E38"/>
  <c r="D38"/>
  <c r="Y37"/>
  <c r="X37"/>
  <c r="W37"/>
  <c r="V37"/>
  <c r="U37"/>
  <c r="T37"/>
  <c r="S37"/>
  <c r="R37"/>
  <c r="Q37"/>
  <c r="L37"/>
  <c r="K37"/>
  <c r="J37"/>
  <c r="I37"/>
  <c r="H37"/>
  <c r="G37"/>
  <c r="F37"/>
  <c r="E37"/>
  <c r="D37"/>
  <c r="Y36"/>
  <c r="X36"/>
  <c r="W36"/>
  <c r="V36"/>
  <c r="U36"/>
  <c r="T36"/>
  <c r="S36"/>
  <c r="R36"/>
  <c r="Q36"/>
  <c r="L36"/>
  <c r="K36"/>
  <c r="J36"/>
  <c r="I36"/>
  <c r="H36"/>
  <c r="G36"/>
  <c r="F36"/>
  <c r="E36"/>
  <c r="D36"/>
  <c r="Y35"/>
  <c r="X35"/>
  <c r="W35"/>
  <c r="V35"/>
  <c r="U35"/>
  <c r="T35"/>
  <c r="S35"/>
  <c r="R35"/>
  <c r="Q35"/>
  <c r="L35"/>
  <c r="K35"/>
  <c r="J35"/>
  <c r="I35"/>
  <c r="H35"/>
  <c r="G35"/>
  <c r="F35"/>
  <c r="E35"/>
  <c r="D35"/>
  <c r="Y34"/>
  <c r="X34"/>
  <c r="W34"/>
  <c r="V34"/>
  <c r="U34"/>
  <c r="T34"/>
  <c r="S34"/>
  <c r="R34"/>
  <c r="Q34"/>
  <c r="L34"/>
  <c r="K34"/>
  <c r="J34"/>
  <c r="I34"/>
  <c r="H34"/>
  <c r="G34"/>
  <c r="F34"/>
  <c r="E34"/>
  <c r="D34"/>
  <c r="Y33"/>
  <c r="X33"/>
  <c r="W33"/>
  <c r="V33"/>
  <c r="U33"/>
  <c r="T33"/>
  <c r="S33"/>
  <c r="R33"/>
  <c r="Q33"/>
  <c r="L33"/>
  <c r="K33"/>
  <c r="J33"/>
  <c r="I33"/>
  <c r="H33"/>
  <c r="G33"/>
  <c r="F33"/>
  <c r="E33"/>
  <c r="D33"/>
  <c r="Y32"/>
  <c r="X32"/>
  <c r="W32"/>
  <c r="V32"/>
  <c r="U32"/>
  <c r="T32"/>
  <c r="S32"/>
  <c r="R32"/>
  <c r="Q32"/>
  <c r="L32"/>
  <c r="K32"/>
  <c r="J32"/>
  <c r="I32"/>
  <c r="H32"/>
  <c r="G32"/>
  <c r="F32"/>
  <c r="E32"/>
  <c r="D32"/>
  <c r="Y31"/>
  <c r="X31"/>
  <c r="W31"/>
  <c r="V31"/>
  <c r="U31"/>
  <c r="T31"/>
  <c r="S31"/>
  <c r="R31"/>
  <c r="Q31"/>
  <c r="L31"/>
  <c r="K31"/>
  <c r="J31"/>
  <c r="I31"/>
  <c r="H31"/>
  <c r="G31"/>
  <c r="F31"/>
  <c r="E31"/>
  <c r="D31"/>
  <c r="Y30"/>
  <c r="X30"/>
  <c r="W30"/>
  <c r="V30"/>
  <c r="U30"/>
  <c r="T30"/>
  <c r="S30"/>
  <c r="R30"/>
  <c r="Q30"/>
  <c r="L30"/>
  <c r="K30"/>
  <c r="J30"/>
  <c r="I30"/>
  <c r="H30"/>
  <c r="G30"/>
  <c r="F30"/>
  <c r="E30"/>
  <c r="D30"/>
  <c r="Y29"/>
  <c r="X29"/>
  <c r="W29"/>
  <c r="V29"/>
  <c r="U29"/>
  <c r="T29"/>
  <c r="S29"/>
  <c r="R29"/>
  <c r="Q29"/>
  <c r="L29"/>
  <c r="K29"/>
  <c r="J29"/>
  <c r="I29"/>
  <c r="H29"/>
  <c r="G29"/>
  <c r="F29"/>
  <c r="E29"/>
  <c r="D29"/>
  <c r="Y28"/>
  <c r="X28"/>
  <c r="W28"/>
  <c r="V28"/>
  <c r="U28"/>
  <c r="T28"/>
  <c r="S28"/>
  <c r="R28"/>
  <c r="Q28"/>
  <c r="L28"/>
  <c r="K28"/>
  <c r="J28"/>
  <c r="I28"/>
  <c r="H28"/>
  <c r="G28"/>
  <c r="F28"/>
  <c r="E28"/>
  <c r="D28"/>
  <c r="Y27"/>
  <c r="X27"/>
  <c r="W27"/>
  <c r="V27"/>
  <c r="U27"/>
  <c r="T27"/>
  <c r="S27"/>
  <c r="R27"/>
  <c r="Q27"/>
  <c r="L27"/>
  <c r="K27"/>
  <c r="J27"/>
  <c r="I27"/>
  <c r="H27"/>
  <c r="G27"/>
  <c r="F27"/>
  <c r="E27"/>
  <c r="D27"/>
  <c r="Y26"/>
  <c r="X26"/>
  <c r="W26"/>
  <c r="V26"/>
  <c r="U26"/>
  <c r="T26"/>
  <c r="S26"/>
  <c r="R26"/>
  <c r="Q26"/>
  <c r="L26"/>
  <c r="K26"/>
  <c r="J26"/>
  <c r="I26"/>
  <c r="H26"/>
  <c r="G26"/>
  <c r="F26"/>
  <c r="E26"/>
  <c r="D26"/>
  <c r="Y25"/>
  <c r="X25"/>
  <c r="W25"/>
  <c r="V25"/>
  <c r="U25"/>
  <c r="T25"/>
  <c r="S25"/>
  <c r="R25"/>
  <c r="Q25"/>
  <c r="L25"/>
  <c r="K25"/>
  <c r="J25"/>
  <c r="I25"/>
  <c r="H25"/>
  <c r="G25"/>
  <c r="F25"/>
  <c r="E25"/>
  <c r="D25"/>
  <c r="Y24"/>
  <c r="X24"/>
  <c r="W24"/>
  <c r="V24"/>
  <c r="U24"/>
  <c r="T24"/>
  <c r="S24"/>
  <c r="R24"/>
  <c r="Q24"/>
  <c r="L24"/>
  <c r="K24"/>
  <c r="J24"/>
  <c r="I24"/>
  <c r="H24"/>
  <c r="G24"/>
  <c r="F24"/>
  <c r="E24"/>
  <c r="D24"/>
  <c r="Y23"/>
  <c r="X23"/>
  <c r="W23"/>
  <c r="V23"/>
  <c r="U23"/>
  <c r="T23"/>
  <c r="S23"/>
  <c r="R23"/>
  <c r="Q23"/>
  <c r="L23"/>
  <c r="K23"/>
  <c r="J23"/>
  <c r="I23"/>
  <c r="H23"/>
  <c r="G23"/>
  <c r="F23"/>
  <c r="E23"/>
  <c r="D23"/>
  <c r="Y22"/>
  <c r="X22"/>
  <c r="W22"/>
  <c r="V22"/>
  <c r="U22"/>
  <c r="T22"/>
  <c r="S22"/>
  <c r="R22"/>
  <c r="Q22"/>
  <c r="L22"/>
  <c r="K22"/>
  <c r="J22"/>
  <c r="I22"/>
  <c r="H22"/>
  <c r="G22"/>
  <c r="F22"/>
  <c r="E22"/>
  <c r="D22"/>
  <c r="Y21"/>
  <c r="X21"/>
  <c r="W21"/>
  <c r="V21"/>
  <c r="U21"/>
  <c r="T21"/>
  <c r="S21"/>
  <c r="R21"/>
  <c r="Q21"/>
  <c r="L21"/>
  <c r="K21"/>
  <c r="J21"/>
  <c r="I21"/>
  <c r="H21"/>
  <c r="G21"/>
  <c r="F21"/>
  <c r="E21"/>
  <c r="D21"/>
  <c r="Y20"/>
  <c r="X20"/>
  <c r="W20"/>
  <c r="V20"/>
  <c r="U20"/>
  <c r="T20"/>
  <c r="S20"/>
  <c r="R20"/>
  <c r="Q20"/>
  <c r="L20"/>
  <c r="K20"/>
  <c r="J20"/>
  <c r="I20"/>
  <c r="H20"/>
  <c r="G20"/>
  <c r="F20"/>
  <c r="E20"/>
  <c r="D20"/>
  <c r="Y19"/>
  <c r="X19"/>
  <c r="W19"/>
  <c r="V19"/>
  <c r="U19"/>
  <c r="T19"/>
  <c r="S19"/>
  <c r="R19"/>
  <c r="Q19"/>
  <c r="L19"/>
  <c r="K19"/>
  <c r="J19"/>
  <c r="I19"/>
  <c r="H19"/>
  <c r="G19"/>
  <c r="F19"/>
  <c r="E19"/>
  <c r="D19"/>
  <c r="Y18"/>
  <c r="X18"/>
  <c r="W18"/>
  <c r="V18"/>
  <c r="U18"/>
  <c r="T18"/>
  <c r="S18"/>
  <c r="R18"/>
  <c r="Q18"/>
  <c r="L18"/>
  <c r="K18"/>
  <c r="D18"/>
  <c r="Y17"/>
  <c r="X17"/>
  <c r="W17"/>
  <c r="V17"/>
  <c r="U17"/>
  <c r="T17"/>
  <c r="S17"/>
  <c r="R17"/>
  <c r="Q17"/>
  <c r="L17"/>
  <c r="K17"/>
  <c r="H17"/>
  <c r="G17"/>
  <c r="F17"/>
  <c r="E17"/>
  <c r="D17"/>
  <c r="L16"/>
  <c r="K16"/>
  <c r="H16"/>
  <c r="G16"/>
  <c r="F16"/>
  <c r="E16"/>
  <c r="D16"/>
  <c r="Y15"/>
  <c r="X15"/>
  <c r="W15"/>
  <c r="V15"/>
  <c r="U15"/>
  <c r="T15"/>
  <c r="S15"/>
  <c r="R15"/>
  <c r="Q15"/>
  <c r="K15"/>
  <c r="J15"/>
  <c r="I15"/>
  <c r="H15"/>
  <c r="G15"/>
  <c r="F15"/>
  <c r="E15"/>
  <c r="D15"/>
  <c r="Y14"/>
  <c r="X14"/>
  <c r="W14"/>
  <c r="V14"/>
  <c r="U14"/>
  <c r="T14"/>
  <c r="S14"/>
  <c r="R14"/>
  <c r="Q14"/>
  <c r="L14"/>
  <c r="K14"/>
  <c r="J14"/>
  <c r="I14"/>
  <c r="H14"/>
  <c r="G14"/>
  <c r="F14"/>
  <c r="E14"/>
  <c r="D14"/>
  <c r="Y13"/>
  <c r="X13"/>
  <c r="W13"/>
  <c r="V13"/>
  <c r="U13"/>
  <c r="T13"/>
  <c r="S13"/>
  <c r="R13"/>
  <c r="Q13"/>
  <c r="L13"/>
  <c r="K13"/>
  <c r="J13"/>
  <c r="I13"/>
  <c r="H13"/>
  <c r="G13"/>
  <c r="F13"/>
  <c r="E13"/>
  <c r="D13"/>
  <c r="Y12"/>
  <c r="X12"/>
  <c r="W12"/>
  <c r="V12"/>
  <c r="U12"/>
  <c r="T12"/>
  <c r="S12"/>
  <c r="R12"/>
  <c r="Q12"/>
  <c r="Y11"/>
  <c r="X11"/>
  <c r="W11"/>
  <c r="V11"/>
  <c r="U11"/>
  <c r="T11"/>
  <c r="S11"/>
  <c r="R11"/>
  <c r="Q11"/>
  <c r="L11"/>
  <c r="K11"/>
  <c r="J11"/>
  <c r="I11"/>
  <c r="H11"/>
  <c r="G11"/>
  <c r="F11"/>
  <c r="E11"/>
  <c r="D11"/>
  <c r="Y10"/>
  <c r="X10"/>
  <c r="W10"/>
  <c r="V10"/>
  <c r="U10"/>
  <c r="T10"/>
  <c r="S10"/>
  <c r="R10"/>
  <c r="Q10"/>
  <c r="L10"/>
  <c r="K10"/>
  <c r="J10"/>
  <c r="I10"/>
  <c r="H10"/>
  <c r="G10"/>
  <c r="F10"/>
  <c r="E10"/>
  <c r="D10"/>
  <c r="Y9"/>
  <c r="X9"/>
  <c r="W9"/>
  <c r="V9"/>
  <c r="U9"/>
  <c r="T9"/>
  <c r="S9"/>
  <c r="R9"/>
  <c r="Q9"/>
  <c r="L9"/>
  <c r="K9"/>
  <c r="J9"/>
  <c r="I9"/>
  <c r="H9"/>
  <c r="G9"/>
  <c r="F9"/>
  <c r="E9"/>
  <c r="D9"/>
  <c r="Y8"/>
  <c r="X8"/>
  <c r="W8"/>
  <c r="V8"/>
  <c r="U8"/>
  <c r="T8"/>
  <c r="S8"/>
  <c r="R8"/>
  <c r="Q8"/>
  <c r="L8"/>
  <c r="K8"/>
  <c r="J8"/>
  <c r="I8"/>
  <c r="H8"/>
  <c r="G8"/>
  <c r="F8"/>
  <c r="E8"/>
  <c r="D8"/>
  <c r="Y7"/>
  <c r="X7"/>
  <c r="W7"/>
  <c r="V7"/>
  <c r="U7"/>
  <c r="T7"/>
  <c r="S7"/>
  <c r="R7"/>
  <c r="Q7"/>
  <c r="L7"/>
  <c r="K7"/>
  <c r="J7"/>
  <c r="I7"/>
  <c r="H7"/>
  <c r="G7"/>
  <c r="F7"/>
  <c r="E7"/>
  <c r="D7"/>
  <c r="Y6"/>
  <c r="X6"/>
  <c r="W6"/>
  <c r="V6"/>
  <c r="U6"/>
  <c r="T6"/>
  <c r="S6"/>
  <c r="R6"/>
  <c r="Q6"/>
  <c r="L6"/>
  <c r="K6"/>
  <c r="J6"/>
  <c r="I6"/>
  <c r="H6"/>
  <c r="G6"/>
  <c r="F6"/>
  <c r="E6"/>
  <c r="D6"/>
  <c r="Y5"/>
  <c r="X5"/>
  <c r="W5"/>
  <c r="V5"/>
  <c r="U5"/>
  <c r="T5"/>
  <c r="S5"/>
  <c r="R5"/>
  <c r="Q5"/>
  <c r="L5"/>
  <c r="K5"/>
  <c r="J5"/>
  <c r="I5"/>
  <c r="H5"/>
  <c r="G5"/>
  <c r="F5"/>
  <c r="E5"/>
  <c r="D5"/>
  <c r="Y4"/>
  <c r="X4"/>
  <c r="W4"/>
  <c r="V4"/>
  <c r="U4"/>
  <c r="T4"/>
  <c r="S4"/>
  <c r="R4"/>
  <c r="Q4"/>
  <c r="L4"/>
  <c r="K4"/>
  <c r="J4"/>
  <c r="I4"/>
  <c r="H4"/>
  <c r="G4"/>
  <c r="F4"/>
  <c r="E4"/>
  <c r="D4"/>
  <c r="Y3"/>
  <c r="X3"/>
  <c r="W3"/>
  <c r="V3"/>
  <c r="U3"/>
  <c r="T3"/>
  <c r="S3"/>
  <c r="R3"/>
  <c r="Q3"/>
  <c r="L3"/>
  <c r="K3"/>
  <c r="J3"/>
  <c r="I3"/>
  <c r="H3"/>
  <c r="G3"/>
  <c r="F3"/>
  <c r="E3"/>
  <c r="D3"/>
  <c r="B2"/>
  <c r="L63" i="1"/>
  <c r="K63"/>
  <c r="J63"/>
  <c r="I63"/>
  <c r="H63"/>
  <c r="G63"/>
  <c r="F63"/>
  <c r="E63"/>
  <c r="D63"/>
  <c r="L62"/>
  <c r="K62"/>
  <c r="J62"/>
  <c r="I62"/>
  <c r="H62"/>
  <c r="G62"/>
  <c r="F62"/>
  <c r="E62"/>
  <c r="D62"/>
  <c r="L61"/>
  <c r="K61"/>
  <c r="J61"/>
  <c r="I61"/>
  <c r="H61"/>
  <c r="G61"/>
  <c r="F61"/>
  <c r="E61"/>
  <c r="D61"/>
  <c r="L57"/>
  <c r="K57"/>
  <c r="J57"/>
  <c r="I57"/>
  <c r="H57"/>
  <c r="G57"/>
  <c r="F57"/>
  <c r="E57"/>
  <c r="D57"/>
  <c r="L56"/>
  <c r="K56"/>
  <c r="J56"/>
  <c r="I56"/>
  <c r="H56"/>
  <c r="G56"/>
  <c r="F56"/>
  <c r="E56"/>
  <c r="D56"/>
  <c r="L55"/>
  <c r="K55"/>
  <c r="J55"/>
  <c r="I55"/>
  <c r="H55"/>
  <c r="G55"/>
  <c r="F55"/>
  <c r="E55"/>
  <c r="D55"/>
  <c r="L54"/>
  <c r="K54"/>
  <c r="J54"/>
  <c r="I54"/>
  <c r="H54"/>
  <c r="G54"/>
  <c r="F54"/>
  <c r="E54"/>
  <c r="D54"/>
  <c r="L53"/>
  <c r="K53"/>
  <c r="J53"/>
  <c r="I53"/>
  <c r="H53"/>
  <c r="G53"/>
  <c r="F53"/>
  <c r="E53"/>
  <c r="D53"/>
  <c r="L52"/>
  <c r="K52"/>
  <c r="J52"/>
  <c r="I52"/>
  <c r="H52"/>
  <c r="G52"/>
  <c r="F52"/>
  <c r="E52"/>
  <c r="D52"/>
  <c r="L51"/>
  <c r="K51"/>
  <c r="J51"/>
  <c r="I51"/>
  <c r="H51"/>
  <c r="G51"/>
  <c r="F51"/>
  <c r="E51"/>
  <c r="D51"/>
  <c r="L50"/>
  <c r="K50"/>
  <c r="J50"/>
  <c r="I50"/>
  <c r="H50"/>
  <c r="G50"/>
  <c r="F50"/>
  <c r="E50"/>
  <c r="D50"/>
  <c r="L49"/>
  <c r="K49"/>
  <c r="J49"/>
  <c r="I49"/>
  <c r="H49"/>
  <c r="G49"/>
  <c r="F49"/>
  <c r="E49"/>
  <c r="D49"/>
  <c r="L48"/>
  <c r="K48"/>
  <c r="J48"/>
  <c r="I48"/>
  <c r="H48"/>
  <c r="G48"/>
  <c r="F48"/>
  <c r="E48"/>
  <c r="D48"/>
  <c r="L38"/>
  <c r="K38"/>
  <c r="J38"/>
  <c r="I38"/>
  <c r="H38"/>
  <c r="G38"/>
  <c r="F38"/>
  <c r="E38"/>
  <c r="D38"/>
  <c r="L37"/>
  <c r="K37"/>
  <c r="J37"/>
  <c r="I37"/>
  <c r="H37"/>
  <c r="G37"/>
  <c r="F37"/>
  <c r="E37"/>
  <c r="D37"/>
  <c r="L36"/>
  <c r="K36"/>
  <c r="J36"/>
  <c r="I36"/>
  <c r="H36"/>
  <c r="G36"/>
  <c r="F36"/>
  <c r="E36"/>
  <c r="D36"/>
  <c r="L35"/>
  <c r="K35"/>
  <c r="J35"/>
  <c r="I35"/>
  <c r="H35"/>
  <c r="G35"/>
  <c r="F35"/>
  <c r="E35"/>
  <c r="D35"/>
  <c r="L34"/>
  <c r="K34"/>
  <c r="J34"/>
  <c r="I34"/>
  <c r="H34"/>
  <c r="G34"/>
  <c r="F34"/>
  <c r="E34"/>
  <c r="D34"/>
  <c r="L33"/>
  <c r="K33"/>
  <c r="J33"/>
  <c r="I33"/>
  <c r="H33"/>
  <c r="G33"/>
  <c r="F33"/>
  <c r="E33"/>
  <c r="D33"/>
  <c r="L32"/>
  <c r="K32"/>
  <c r="J32"/>
  <c r="I32"/>
  <c r="H32"/>
  <c r="G32"/>
  <c r="F32"/>
  <c r="E32"/>
  <c r="D32"/>
  <c r="L31"/>
  <c r="K31"/>
  <c r="J31"/>
  <c r="I31"/>
  <c r="H31"/>
  <c r="G31"/>
  <c r="F31"/>
  <c r="E31"/>
  <c r="D31"/>
  <c r="L30"/>
  <c r="K30"/>
  <c r="J30"/>
  <c r="I30"/>
  <c r="H30"/>
  <c r="G30"/>
  <c r="F30"/>
  <c r="E30"/>
  <c r="D30"/>
  <c r="L29"/>
  <c r="K29"/>
  <c r="J29"/>
  <c r="I29"/>
  <c r="H29"/>
  <c r="G29"/>
  <c r="F29"/>
  <c r="E29"/>
  <c r="D29"/>
  <c r="L28"/>
  <c r="K28"/>
  <c r="J28"/>
  <c r="I28"/>
  <c r="H28"/>
  <c r="G28"/>
  <c r="F28"/>
  <c r="E28"/>
  <c r="D28"/>
  <c r="L27"/>
  <c r="K27"/>
  <c r="J27"/>
  <c r="I27"/>
  <c r="H27"/>
  <c r="G27"/>
  <c r="F27"/>
  <c r="E27"/>
  <c r="D27"/>
  <c r="L26"/>
  <c r="K26"/>
  <c r="J26"/>
  <c r="I26"/>
  <c r="H26"/>
  <c r="G26"/>
  <c r="F26"/>
  <c r="E26"/>
  <c r="D26"/>
  <c r="L25"/>
  <c r="K25"/>
  <c r="J25"/>
  <c r="I25"/>
  <c r="H25"/>
  <c r="G25"/>
  <c r="F25"/>
  <c r="E25"/>
  <c r="D25"/>
  <c r="L24"/>
  <c r="K24"/>
  <c r="J24"/>
  <c r="I24"/>
  <c r="H24"/>
  <c r="G24"/>
  <c r="F24"/>
  <c r="E24"/>
  <c r="D24"/>
  <c r="L23"/>
  <c r="K23"/>
  <c r="J23"/>
  <c r="I23"/>
  <c r="H23"/>
  <c r="G23"/>
  <c r="F23"/>
  <c r="E23"/>
  <c r="D23"/>
  <c r="L22"/>
  <c r="K22"/>
  <c r="J22"/>
  <c r="I22"/>
  <c r="H22"/>
  <c r="G22"/>
  <c r="F22"/>
  <c r="E22"/>
  <c r="D22"/>
  <c r="L21"/>
  <c r="K21"/>
  <c r="J21"/>
  <c r="I21"/>
  <c r="H21"/>
  <c r="G21"/>
  <c r="F21"/>
  <c r="E21"/>
  <c r="D21"/>
  <c r="L20"/>
  <c r="K20"/>
  <c r="J20"/>
  <c r="I20"/>
  <c r="H20"/>
  <c r="G20"/>
  <c r="F20"/>
  <c r="E20"/>
  <c r="D20"/>
  <c r="L19"/>
  <c r="K19"/>
  <c r="J19"/>
  <c r="I19"/>
  <c r="H19"/>
  <c r="G19"/>
  <c r="F19"/>
  <c r="E19"/>
  <c r="D19"/>
  <c r="L18"/>
  <c r="K18"/>
  <c r="J18"/>
  <c r="I18"/>
  <c r="H18"/>
  <c r="G18"/>
  <c r="F18"/>
  <c r="E18"/>
  <c r="D18"/>
  <c r="L17"/>
  <c r="K17"/>
  <c r="J17"/>
  <c r="I17"/>
  <c r="H17"/>
  <c r="G17"/>
  <c r="F17"/>
  <c r="E17"/>
  <c r="D17"/>
  <c r="L16"/>
  <c r="K16"/>
  <c r="J16"/>
  <c r="I16"/>
  <c r="H16"/>
  <c r="G16"/>
  <c r="F16"/>
  <c r="E16"/>
  <c r="D16"/>
  <c r="L15"/>
  <c r="K15"/>
  <c r="J15"/>
  <c r="I15"/>
  <c r="H15"/>
  <c r="G15"/>
  <c r="F15"/>
  <c r="E15"/>
  <c r="D15"/>
  <c r="L14"/>
  <c r="K14"/>
  <c r="J14"/>
  <c r="I14"/>
  <c r="H14"/>
  <c r="G14"/>
  <c r="F14"/>
  <c r="E14"/>
  <c r="D14"/>
  <c r="L13"/>
  <c r="K13"/>
  <c r="J13"/>
  <c r="I13"/>
  <c r="H13"/>
  <c r="G13"/>
  <c r="F13"/>
  <c r="E13"/>
  <c r="D13"/>
  <c r="Y63"/>
  <c r="X63"/>
  <c r="W63"/>
  <c r="V63"/>
  <c r="U63"/>
  <c r="T63"/>
  <c r="S63"/>
  <c r="R63"/>
  <c r="Q63"/>
  <c r="Y62"/>
  <c r="X62"/>
  <c r="W62"/>
  <c r="V62"/>
  <c r="U62"/>
  <c r="T62"/>
  <c r="S62"/>
  <c r="R62"/>
  <c r="Q62"/>
  <c r="Y61"/>
  <c r="X61"/>
  <c r="W61"/>
  <c r="V61"/>
  <c r="U61"/>
  <c r="T61"/>
  <c r="S61"/>
  <c r="R61"/>
  <c r="Q61"/>
  <c r="Y60"/>
  <c r="X60"/>
  <c r="W60"/>
  <c r="V60"/>
  <c r="U60"/>
  <c r="T60"/>
  <c r="S60"/>
  <c r="R60"/>
  <c r="Q60"/>
  <c r="Y59"/>
  <c r="X59"/>
  <c r="W59"/>
  <c r="V59"/>
  <c r="U59"/>
  <c r="T59"/>
  <c r="S59"/>
  <c r="R59"/>
  <c r="Q59"/>
  <c r="Y58"/>
  <c r="X58"/>
  <c r="W58"/>
  <c r="V58"/>
  <c r="U58"/>
  <c r="T58"/>
  <c r="S58"/>
  <c r="R58"/>
  <c r="Q58"/>
  <c r="Y57"/>
  <c r="X57"/>
  <c r="W57"/>
  <c r="V57"/>
  <c r="U57"/>
  <c r="T57"/>
  <c r="S57"/>
  <c r="R57"/>
  <c r="Q57"/>
  <c r="Y56"/>
  <c r="X56"/>
  <c r="W56"/>
  <c r="V56"/>
  <c r="U56"/>
  <c r="T56"/>
  <c r="S56"/>
  <c r="R56"/>
  <c r="Q56"/>
  <c r="Y55"/>
  <c r="X55"/>
  <c r="W55"/>
  <c r="V55"/>
  <c r="U55"/>
  <c r="T55"/>
  <c r="S55"/>
  <c r="R55"/>
  <c r="Q55"/>
  <c r="Y54"/>
  <c r="X54"/>
  <c r="W54"/>
  <c r="V54"/>
  <c r="U54"/>
  <c r="T54"/>
  <c r="S54"/>
  <c r="R54"/>
  <c r="Q54"/>
  <c r="Y53"/>
  <c r="X53"/>
  <c r="W53"/>
  <c r="V53"/>
  <c r="U53"/>
  <c r="T53"/>
  <c r="S53"/>
  <c r="R53"/>
  <c r="Q53"/>
  <c r="Y52"/>
  <c r="X52"/>
  <c r="W52"/>
  <c r="V52"/>
  <c r="U52"/>
  <c r="T52"/>
  <c r="S52"/>
  <c r="R52"/>
  <c r="Q52"/>
  <c r="Y51"/>
  <c r="X51"/>
  <c r="W51"/>
  <c r="V51"/>
  <c r="U51"/>
  <c r="T51"/>
  <c r="S51"/>
  <c r="R51"/>
  <c r="Q51"/>
  <c r="Y50"/>
  <c r="X50"/>
  <c r="W50"/>
  <c r="V50"/>
  <c r="U50"/>
  <c r="T50"/>
  <c r="S50"/>
  <c r="R50"/>
  <c r="Q50"/>
  <c r="Y49"/>
  <c r="X49"/>
  <c r="W49"/>
  <c r="V49"/>
  <c r="U49"/>
  <c r="T49"/>
  <c r="S49"/>
  <c r="R49"/>
  <c r="Q49"/>
  <c r="Y48"/>
  <c r="X48"/>
  <c r="W48"/>
  <c r="V48"/>
  <c r="U48"/>
  <c r="T48"/>
  <c r="S48"/>
  <c r="R48"/>
  <c r="Q48"/>
  <c r="Y47"/>
  <c r="X47"/>
  <c r="W47"/>
  <c r="V47"/>
  <c r="U47"/>
  <c r="T47"/>
  <c r="S47"/>
  <c r="R47"/>
  <c r="Q47"/>
  <c r="Y46"/>
  <c r="X46"/>
  <c r="W46"/>
  <c r="V46"/>
  <c r="U46"/>
  <c r="T46"/>
  <c r="S46"/>
  <c r="R46"/>
  <c r="Q46"/>
  <c r="Y45"/>
  <c r="X45"/>
  <c r="W45"/>
  <c r="V45"/>
  <c r="U45"/>
  <c r="T45"/>
  <c r="S45"/>
  <c r="R45"/>
  <c r="Q45"/>
  <c r="Y44"/>
  <c r="X44"/>
  <c r="W44"/>
  <c r="V44"/>
  <c r="U44"/>
  <c r="T44"/>
  <c r="S44"/>
  <c r="R44"/>
  <c r="Q44"/>
  <c r="Y43"/>
  <c r="X43"/>
  <c r="W43"/>
  <c r="V43"/>
  <c r="U43"/>
  <c r="T43"/>
  <c r="S43"/>
  <c r="R43"/>
  <c r="Q43"/>
  <c r="Y42"/>
  <c r="X42"/>
  <c r="W42"/>
  <c r="V42"/>
  <c r="U42"/>
  <c r="T42"/>
  <c r="S42"/>
  <c r="R42"/>
  <c r="Q42"/>
  <c r="Y41"/>
  <c r="X41"/>
  <c r="W41"/>
  <c r="V41"/>
  <c r="U41"/>
  <c r="T41"/>
  <c r="S41"/>
  <c r="R41"/>
  <c r="Q41"/>
  <c r="Y40"/>
  <c r="X40"/>
  <c r="W40"/>
  <c r="V40"/>
  <c r="U40"/>
  <c r="T40"/>
  <c r="S40"/>
  <c r="R40"/>
  <c r="Q40"/>
  <c r="Y39"/>
  <c r="X39"/>
  <c r="W39"/>
  <c r="V39"/>
  <c r="U39"/>
  <c r="T39"/>
  <c r="S39"/>
  <c r="R39"/>
  <c r="Q39"/>
  <c r="Y38"/>
  <c r="X38"/>
  <c r="W38"/>
  <c r="V38"/>
  <c r="U38"/>
  <c r="T38"/>
  <c r="S38"/>
  <c r="R38"/>
  <c r="Q38"/>
  <c r="Y37"/>
  <c r="X37"/>
  <c r="W37"/>
  <c r="V37"/>
  <c r="U37"/>
  <c r="T37"/>
  <c r="S37"/>
  <c r="R37"/>
  <c r="Q37"/>
  <c r="Y36"/>
  <c r="X36"/>
  <c r="W36"/>
  <c r="V36"/>
  <c r="U36"/>
  <c r="T36"/>
  <c r="S36"/>
  <c r="R36"/>
  <c r="Q36"/>
  <c r="Y35"/>
  <c r="X35"/>
  <c r="W35"/>
  <c r="V35"/>
  <c r="U35"/>
  <c r="T35"/>
  <c r="S35"/>
  <c r="R35"/>
  <c r="Q35"/>
  <c r="Y34"/>
  <c r="X34"/>
  <c r="W34"/>
  <c r="V34"/>
  <c r="U34"/>
  <c r="T34"/>
  <c r="S34"/>
  <c r="R34"/>
  <c r="Q34"/>
  <c r="Y33"/>
  <c r="X33"/>
  <c r="W33"/>
  <c r="V33"/>
  <c r="U33"/>
  <c r="T33"/>
  <c r="S33"/>
  <c r="R33"/>
  <c r="Q33"/>
  <c r="Y32"/>
  <c r="X32"/>
  <c r="W32"/>
  <c r="V32"/>
  <c r="U32"/>
  <c r="T32"/>
  <c r="S32"/>
  <c r="R32"/>
  <c r="Q32"/>
  <c r="Y31"/>
  <c r="X31"/>
  <c r="W31"/>
  <c r="V31"/>
  <c r="U31"/>
  <c r="T31"/>
  <c r="S31"/>
  <c r="R31"/>
  <c r="Q31"/>
  <c r="Y30"/>
  <c r="X30"/>
  <c r="W30"/>
  <c r="V30"/>
  <c r="U30"/>
  <c r="T30"/>
  <c r="S30"/>
  <c r="R30"/>
  <c r="Q30"/>
  <c r="Y29"/>
  <c r="X29"/>
  <c r="W29"/>
  <c r="V29"/>
  <c r="U29"/>
  <c r="T29"/>
  <c r="S29"/>
  <c r="R29"/>
  <c r="Q29"/>
  <c r="Y28"/>
  <c r="X28"/>
  <c r="W28"/>
  <c r="V28"/>
  <c r="U28"/>
  <c r="T28"/>
  <c r="S28"/>
  <c r="R28"/>
  <c r="Q28"/>
  <c r="Y27"/>
  <c r="X27"/>
  <c r="W27"/>
  <c r="V27"/>
  <c r="U27"/>
  <c r="T27"/>
  <c r="S27"/>
  <c r="R27"/>
  <c r="Q27"/>
  <c r="Y26"/>
  <c r="X26"/>
  <c r="W26"/>
  <c r="V26"/>
  <c r="U26"/>
  <c r="T26"/>
  <c r="S26"/>
  <c r="R26"/>
  <c r="Q26"/>
  <c r="Y25"/>
  <c r="X25"/>
  <c r="W25"/>
  <c r="V25"/>
  <c r="U25"/>
  <c r="T25"/>
  <c r="S25"/>
  <c r="R25"/>
  <c r="Q25"/>
  <c r="Y24"/>
  <c r="X24"/>
  <c r="W24"/>
  <c r="V24"/>
  <c r="U24"/>
  <c r="T24"/>
  <c r="S24"/>
  <c r="R24"/>
  <c r="Q24"/>
  <c r="Y23"/>
  <c r="X23"/>
  <c r="W23"/>
  <c r="V23"/>
  <c r="U23"/>
  <c r="T23"/>
  <c r="S23"/>
  <c r="R23"/>
  <c r="Q23"/>
  <c r="Y22"/>
  <c r="X22"/>
  <c r="W22"/>
  <c r="V22"/>
  <c r="U22"/>
  <c r="T22"/>
  <c r="S22"/>
  <c r="R22"/>
  <c r="Q22"/>
  <c r="Y21"/>
  <c r="X21"/>
  <c r="W21"/>
  <c r="V21"/>
  <c r="U21"/>
  <c r="T21"/>
  <c r="S21"/>
  <c r="R21"/>
  <c r="Q21"/>
  <c r="Y20"/>
  <c r="X20"/>
  <c r="W20"/>
  <c r="V20"/>
  <c r="U20"/>
  <c r="T20"/>
  <c r="S20"/>
  <c r="R20"/>
  <c r="Q20"/>
  <c r="Y19"/>
  <c r="X19"/>
  <c r="W19"/>
  <c r="V19"/>
  <c r="U19"/>
  <c r="T19"/>
  <c r="S19"/>
  <c r="R19"/>
  <c r="Q19"/>
  <c r="Y18"/>
  <c r="X18"/>
  <c r="W18"/>
  <c r="V18"/>
  <c r="U18"/>
  <c r="T18"/>
  <c r="S18"/>
  <c r="R18"/>
  <c r="Q18"/>
  <c r="Y17"/>
  <c r="X17"/>
  <c r="W17"/>
  <c r="V17"/>
  <c r="U17"/>
  <c r="T17"/>
  <c r="S17"/>
  <c r="R17"/>
  <c r="Q17"/>
  <c r="Y15"/>
  <c r="X15"/>
  <c r="W15"/>
  <c r="V15"/>
  <c r="U15"/>
  <c r="T15"/>
  <c r="S15"/>
  <c r="R15"/>
  <c r="Q15"/>
  <c r="Y14"/>
  <c r="X14"/>
  <c r="W14"/>
  <c r="V14"/>
  <c r="U14"/>
  <c r="T14"/>
  <c r="S14"/>
  <c r="R14"/>
  <c r="Q14"/>
  <c r="Y13"/>
  <c r="X13"/>
  <c r="W13"/>
  <c r="V13"/>
  <c r="U13"/>
  <c r="T13"/>
  <c r="S13"/>
  <c r="R13"/>
  <c r="Q13"/>
  <c r="Y12"/>
  <c r="X12"/>
  <c r="W12"/>
  <c r="V12"/>
  <c r="U12"/>
  <c r="T12"/>
  <c r="S12"/>
  <c r="R12"/>
  <c r="Q12"/>
  <c r="Y11"/>
  <c r="X11"/>
  <c r="W11"/>
  <c r="V11"/>
  <c r="U11"/>
  <c r="T11"/>
  <c r="S11"/>
  <c r="R11"/>
  <c r="Q11"/>
  <c r="Y10"/>
  <c r="X10"/>
  <c r="W10"/>
  <c r="V10"/>
  <c r="U10"/>
  <c r="T10"/>
  <c r="S10"/>
  <c r="R10"/>
  <c r="Q10"/>
  <c r="Y9"/>
  <c r="X9"/>
  <c r="W9"/>
  <c r="V9"/>
  <c r="U9"/>
  <c r="T9"/>
  <c r="S9"/>
  <c r="R9"/>
  <c r="Q9"/>
  <c r="Y8"/>
  <c r="X8"/>
  <c r="W8"/>
  <c r="V8"/>
  <c r="U8"/>
  <c r="T8"/>
  <c r="S8"/>
  <c r="R8"/>
  <c r="Q8"/>
  <c r="Y7"/>
  <c r="X7"/>
  <c r="W7"/>
  <c r="V7"/>
  <c r="U7"/>
  <c r="T7"/>
  <c r="S7"/>
  <c r="R7"/>
  <c r="Q7"/>
  <c r="Y6"/>
  <c r="X6"/>
  <c r="W6"/>
  <c r="V6"/>
  <c r="U6"/>
  <c r="T6"/>
  <c r="S6"/>
  <c r="R6"/>
  <c r="Q6"/>
  <c r="Y5"/>
  <c r="X5"/>
  <c r="W5"/>
  <c r="V5"/>
  <c r="U5"/>
  <c r="T5"/>
  <c r="S5"/>
  <c r="R5"/>
  <c r="Q5"/>
  <c r="Y4"/>
  <c r="X4"/>
  <c r="W4"/>
  <c r="V4"/>
  <c r="U4"/>
  <c r="T4"/>
  <c r="S4"/>
  <c r="R4"/>
  <c r="Q4"/>
  <c r="Y3"/>
  <c r="X3"/>
  <c r="W3"/>
  <c r="V3"/>
  <c r="U3"/>
  <c r="T3"/>
  <c r="S3"/>
  <c r="R3"/>
  <c r="Q3"/>
  <c r="L60"/>
  <c r="K60"/>
  <c r="J60"/>
  <c r="I60"/>
  <c r="H60"/>
  <c r="G60"/>
  <c r="F60"/>
  <c r="E60"/>
  <c r="D60"/>
  <c r="L59"/>
  <c r="K59"/>
  <c r="J59"/>
  <c r="I59"/>
  <c r="H59"/>
  <c r="G59"/>
  <c r="F59"/>
  <c r="E59"/>
  <c r="D59"/>
  <c r="L58"/>
  <c r="K58"/>
  <c r="J58"/>
  <c r="I58"/>
  <c r="H58"/>
  <c r="G58"/>
  <c r="F58"/>
  <c r="E58"/>
  <c r="D58"/>
  <c r="L11"/>
  <c r="K11"/>
  <c r="J11"/>
  <c r="I11"/>
  <c r="H11"/>
  <c r="G11"/>
  <c r="F11"/>
  <c r="E11"/>
  <c r="D11"/>
  <c r="L10"/>
  <c r="K10"/>
  <c r="J10"/>
  <c r="I10"/>
  <c r="H10"/>
  <c r="G10"/>
  <c r="F10"/>
  <c r="E10"/>
  <c r="D10"/>
  <c r="L9"/>
  <c r="K9"/>
  <c r="J9"/>
  <c r="I9"/>
  <c r="H9"/>
  <c r="G9"/>
  <c r="F9"/>
  <c r="E9"/>
  <c r="D9"/>
  <c r="L8"/>
  <c r="K8"/>
  <c r="J8"/>
  <c r="I8"/>
  <c r="H8"/>
  <c r="G8"/>
  <c r="F8"/>
  <c r="E8"/>
  <c r="D8"/>
  <c r="L7"/>
  <c r="K7"/>
  <c r="J7"/>
  <c r="I7"/>
  <c r="H7"/>
  <c r="G7"/>
  <c r="F7"/>
  <c r="E7"/>
  <c r="D7"/>
  <c r="L6"/>
  <c r="K6"/>
  <c r="J6"/>
  <c r="I6"/>
  <c r="H6"/>
  <c r="G6"/>
  <c r="F6"/>
  <c r="E6"/>
  <c r="D6"/>
  <c r="L5"/>
  <c r="K5"/>
  <c r="J5"/>
  <c r="I5"/>
  <c r="H5"/>
  <c r="G5"/>
  <c r="F5"/>
  <c r="E5"/>
  <c r="D5"/>
  <c r="L4"/>
  <c r="K4"/>
  <c r="J4"/>
  <c r="I4"/>
  <c r="H4"/>
  <c r="G4"/>
  <c r="F4"/>
  <c r="E4"/>
  <c r="D4"/>
  <c r="L3"/>
  <c r="K3"/>
  <c r="J3"/>
  <c r="I3"/>
  <c r="H3"/>
  <c r="G3"/>
  <c r="F3"/>
  <c r="E3"/>
  <c r="D3"/>
  <c r="O59"/>
  <c r="B2"/>
  <c r="B13" i="2" l="1"/>
  <c r="C62" i="3"/>
  <c r="C61"/>
  <c r="C60"/>
  <c r="D39"/>
  <c r="F39"/>
  <c r="H39"/>
  <c r="J39"/>
  <c r="L39"/>
  <c r="C61" i="4"/>
  <c r="C63"/>
  <c r="C58"/>
  <c r="D40" i="3"/>
  <c r="F40"/>
  <c r="H40"/>
  <c r="J40"/>
  <c r="L40"/>
  <c r="D41"/>
  <c r="F41"/>
  <c r="H41"/>
  <c r="J41"/>
  <c r="L41"/>
  <c r="D42"/>
  <c r="F42"/>
  <c r="H42"/>
  <c r="J42"/>
  <c r="L42"/>
  <c r="D43"/>
  <c r="F43"/>
  <c r="H43"/>
  <c r="J43"/>
  <c r="L43"/>
  <c r="D44"/>
  <c r="F44"/>
  <c r="H44"/>
  <c r="J44"/>
  <c r="L44"/>
  <c r="D45"/>
  <c r="F45"/>
  <c r="H45"/>
  <c r="J45"/>
  <c r="L45"/>
  <c r="D46"/>
  <c r="F46"/>
  <c r="H46"/>
  <c r="J46"/>
  <c r="L46"/>
  <c r="D47"/>
  <c r="F47"/>
  <c r="H47"/>
  <c r="J47"/>
  <c r="L47"/>
  <c r="E39"/>
  <c r="G39"/>
  <c r="I39"/>
  <c r="K39"/>
  <c r="E40"/>
  <c r="G40"/>
  <c r="I40"/>
  <c r="K40"/>
  <c r="E41"/>
  <c r="G41"/>
  <c r="I41"/>
  <c r="K41"/>
  <c r="E42"/>
  <c r="G42"/>
  <c r="I42"/>
  <c r="K42"/>
  <c r="E43"/>
  <c r="G43"/>
  <c r="I43"/>
  <c r="K43"/>
  <c r="E44"/>
  <c r="G44"/>
  <c r="I44"/>
  <c r="K44"/>
  <c r="E45"/>
  <c r="G45"/>
  <c r="I45"/>
  <c r="K45"/>
  <c r="E46"/>
  <c r="G46"/>
  <c r="I46"/>
  <c r="K46"/>
  <c r="E47"/>
  <c r="G47"/>
  <c r="I47"/>
  <c r="K47"/>
  <c r="C59"/>
  <c r="C58"/>
  <c r="C63"/>
  <c r="E39" i="4"/>
  <c r="G39"/>
  <c r="I39"/>
  <c r="K39"/>
  <c r="E40"/>
  <c r="G40"/>
  <c r="I40"/>
  <c r="K40"/>
  <c r="E41"/>
  <c r="G41"/>
  <c r="I41"/>
  <c r="K41"/>
  <c r="E42"/>
  <c r="G42"/>
  <c r="I42"/>
  <c r="K42"/>
  <c r="E43"/>
  <c r="G43"/>
  <c r="I43"/>
  <c r="K43"/>
  <c r="E44"/>
  <c r="G44"/>
  <c r="I44"/>
  <c r="K44"/>
  <c r="E45"/>
  <c r="G45"/>
  <c r="I45"/>
  <c r="K45"/>
  <c r="E46"/>
  <c r="G46"/>
  <c r="I46"/>
  <c r="K46"/>
  <c r="E47"/>
  <c r="G47"/>
  <c r="I47"/>
  <c r="K47"/>
  <c r="C60"/>
  <c r="D39"/>
  <c r="F39"/>
  <c r="H39"/>
  <c r="J39"/>
  <c r="L39"/>
  <c r="D40"/>
  <c r="F40"/>
  <c r="H40"/>
  <c r="J40"/>
  <c r="L40"/>
  <c r="D41"/>
  <c r="F41"/>
  <c r="H41"/>
  <c r="J41"/>
  <c r="L41"/>
  <c r="D42"/>
  <c r="F42"/>
  <c r="H42"/>
  <c r="J42"/>
  <c r="L42"/>
  <c r="D43"/>
  <c r="F43"/>
  <c r="H43"/>
  <c r="J43"/>
  <c r="L43"/>
  <c r="D44"/>
  <c r="F44"/>
  <c r="H44"/>
  <c r="J44"/>
  <c r="L44"/>
  <c r="D45"/>
  <c r="F45"/>
  <c r="H45"/>
  <c r="J45"/>
  <c r="L45"/>
  <c r="D46"/>
  <c r="F46"/>
  <c r="H46"/>
  <c r="J46"/>
  <c r="L46"/>
  <c r="D47"/>
  <c r="F47"/>
  <c r="H47"/>
  <c r="J47"/>
  <c r="L47"/>
  <c r="C59"/>
  <c r="C62"/>
  <c r="R16" i="3"/>
  <c r="T16"/>
  <c r="V16"/>
  <c r="X16"/>
  <c r="Q16" i="4"/>
  <c r="S16"/>
  <c r="U16"/>
  <c r="W16"/>
  <c r="Y16"/>
  <c r="Q16" i="3"/>
  <c r="S16"/>
  <c r="U16"/>
  <c r="W16"/>
  <c r="Y16"/>
  <c r="R16" i="4"/>
  <c r="T16"/>
  <c r="V16"/>
  <c r="X16"/>
  <c r="D12" i="3"/>
  <c r="F12"/>
  <c r="H12"/>
  <c r="J12"/>
  <c r="L12"/>
  <c r="E12" i="4"/>
  <c r="G12"/>
  <c r="I12"/>
  <c r="K12"/>
  <c r="E12" i="3"/>
  <c r="G12"/>
  <c r="I12"/>
  <c r="K12"/>
  <c r="D12" i="4"/>
  <c r="F12"/>
  <c r="H12"/>
  <c r="J12"/>
  <c r="L12"/>
  <c r="R16" i="2"/>
  <c r="T16"/>
  <c r="V16"/>
  <c r="X16"/>
  <c r="Q16"/>
  <c r="S16"/>
  <c r="U16"/>
  <c r="W16"/>
  <c r="Y16"/>
  <c r="D12"/>
  <c r="F12"/>
  <c r="H12"/>
  <c r="J12"/>
  <c r="L12"/>
  <c r="E12"/>
  <c r="G12"/>
  <c r="I12"/>
  <c r="K12"/>
  <c r="C63"/>
  <c r="C61"/>
  <c r="C62"/>
  <c r="C58"/>
  <c r="C59"/>
  <c r="D39"/>
  <c r="F39"/>
  <c r="H39"/>
  <c r="J39"/>
  <c r="L39"/>
  <c r="D40"/>
  <c r="F40"/>
  <c r="H40"/>
  <c r="J40"/>
  <c r="L40"/>
  <c r="D41"/>
  <c r="F41"/>
  <c r="H41"/>
  <c r="J41"/>
  <c r="L41"/>
  <c r="D42"/>
  <c r="F42"/>
  <c r="H42"/>
  <c r="J42"/>
  <c r="L42"/>
  <c r="D43"/>
  <c r="F43"/>
  <c r="H43"/>
  <c r="J43"/>
  <c r="L43"/>
  <c r="D44"/>
  <c r="F44"/>
  <c r="H44"/>
  <c r="J44"/>
  <c r="L44"/>
  <c r="D45"/>
  <c r="F45"/>
  <c r="H45"/>
  <c r="J45"/>
  <c r="L45"/>
  <c r="D46"/>
  <c r="F46"/>
  <c r="H46"/>
  <c r="J46"/>
  <c r="L46"/>
  <c r="D47"/>
  <c r="F47"/>
  <c r="H47"/>
  <c r="J47"/>
  <c r="L47"/>
  <c r="E39"/>
  <c r="G39"/>
  <c r="I39"/>
  <c r="K39"/>
  <c r="E40"/>
  <c r="G40"/>
  <c r="I40"/>
  <c r="K40"/>
  <c r="E41"/>
  <c r="G41"/>
  <c r="I41"/>
  <c r="K41"/>
  <c r="E42"/>
  <c r="G42"/>
  <c r="I42"/>
  <c r="K42"/>
  <c r="E43"/>
  <c r="G43"/>
  <c r="I43"/>
  <c r="K43"/>
  <c r="E44"/>
  <c r="G44"/>
  <c r="I44"/>
  <c r="K44"/>
  <c r="E45"/>
  <c r="G45"/>
  <c r="I45"/>
  <c r="K45"/>
  <c r="E46"/>
  <c r="G46"/>
  <c r="I46"/>
  <c r="K46"/>
  <c r="E47"/>
  <c r="G47"/>
  <c r="I47"/>
  <c r="K47"/>
  <c r="C60"/>
  <c r="E39" i="1"/>
  <c r="G39"/>
  <c r="I39"/>
  <c r="K39"/>
  <c r="D40"/>
  <c r="F40"/>
  <c r="H40"/>
  <c r="J40"/>
  <c r="L40"/>
  <c r="D41"/>
  <c r="F41"/>
  <c r="H41"/>
  <c r="J41"/>
  <c r="L41"/>
  <c r="E42"/>
  <c r="G42"/>
  <c r="I42"/>
  <c r="K42"/>
  <c r="D43"/>
  <c r="F43"/>
  <c r="H43"/>
  <c r="J43"/>
  <c r="L43"/>
  <c r="E44"/>
  <c r="G44"/>
  <c r="I44"/>
  <c r="K44"/>
  <c r="D45"/>
  <c r="F45"/>
  <c r="H45"/>
  <c r="J45"/>
  <c r="L45"/>
  <c r="E46"/>
  <c r="G46"/>
  <c r="I46"/>
  <c r="K46"/>
  <c r="D47"/>
  <c r="F47"/>
  <c r="H47"/>
  <c r="J47"/>
  <c r="L47"/>
  <c r="D39"/>
  <c r="F39"/>
  <c r="H39"/>
  <c r="J39"/>
  <c r="L39"/>
  <c r="E40"/>
  <c r="G40"/>
  <c r="I40"/>
  <c r="K40"/>
  <c r="E41"/>
  <c r="G41"/>
  <c r="I41"/>
  <c r="K41"/>
  <c r="D42"/>
  <c r="F42"/>
  <c r="H42"/>
  <c r="J42"/>
  <c r="L42"/>
  <c r="E43"/>
  <c r="G43"/>
  <c r="I43"/>
  <c r="K43"/>
  <c r="D44"/>
  <c r="F44"/>
  <c r="H44"/>
  <c r="J44"/>
  <c r="L44"/>
  <c r="E45"/>
  <c r="G45"/>
  <c r="I45"/>
  <c r="K45"/>
  <c r="D46"/>
  <c r="F46"/>
  <c r="H46"/>
  <c r="J46"/>
  <c r="L46"/>
  <c r="E47"/>
  <c r="G47"/>
  <c r="I47"/>
  <c r="K47"/>
  <c r="C62"/>
  <c r="B13"/>
  <c r="C58"/>
  <c r="C60"/>
  <c r="C59"/>
  <c r="C61"/>
  <c r="C63"/>
</calcChain>
</file>

<file path=xl/sharedStrings.xml><?xml version="1.0" encoding="utf-8"?>
<sst xmlns="http://schemas.openxmlformats.org/spreadsheetml/2006/main" count="3930" uniqueCount="133">
  <si>
    <r>
      <t>Fuel Use</t>
    </r>
    <r>
      <rPr>
        <sz val="12"/>
        <rFont val="Times New Roman"/>
        <family val="1"/>
      </rPr>
      <t xml:space="preserve">        (Quadrillion Btu)</t>
    </r>
  </si>
  <si>
    <t>Coal</t>
  </si>
  <si>
    <t>Gas</t>
  </si>
  <si>
    <t>Oil</t>
  </si>
  <si>
    <t>Nuclear</t>
  </si>
  <si>
    <t>Biomass</t>
  </si>
  <si>
    <r>
      <t xml:space="preserve">Emissions                 </t>
    </r>
    <r>
      <rPr>
        <sz val="12"/>
        <rFont val="Times New Roman"/>
        <family val="1"/>
      </rPr>
      <t>(million tons,        except Hg in tons)</t>
    </r>
  </si>
  <si>
    <t>SO2</t>
  </si>
  <si>
    <t>NOx</t>
  </si>
  <si>
    <t>Hg</t>
  </si>
  <si>
    <t>% Change in CO2</t>
  </si>
  <si>
    <t>Coal - Pulverized</t>
  </si>
  <si>
    <t>IGCC</t>
  </si>
  <si>
    <t>IGCC with CCS</t>
  </si>
  <si>
    <t>CC</t>
  </si>
  <si>
    <t>CC with CCS</t>
  </si>
  <si>
    <t>Turbine</t>
  </si>
  <si>
    <t>Hydroelectric</t>
  </si>
  <si>
    <t>Geothermal</t>
  </si>
  <si>
    <t>Solar</t>
  </si>
  <si>
    <t>Wind</t>
  </si>
  <si>
    <t>Total</t>
  </si>
  <si>
    <r>
      <t xml:space="preserve">Capacity,                     total                               </t>
    </r>
    <r>
      <rPr>
        <sz val="12"/>
        <rFont val="Times New Roman"/>
        <family val="1"/>
      </rPr>
      <t xml:space="preserve"> (GW)</t>
    </r>
  </si>
  <si>
    <r>
      <t xml:space="preserve">Capacity             Utilization                               </t>
    </r>
    <r>
      <rPr>
        <sz val="12"/>
        <rFont val="Times New Roman"/>
        <family val="1"/>
      </rPr>
      <t>(%)</t>
    </r>
  </si>
  <si>
    <r>
      <t xml:space="preserve">New Capacity      </t>
    </r>
    <r>
      <rPr>
        <sz val="12"/>
        <rFont val="Times New Roman"/>
        <family val="1"/>
      </rPr>
      <t>(cumulative GW)</t>
    </r>
  </si>
  <si>
    <r>
      <t xml:space="preserve">Retrofits                    </t>
    </r>
    <r>
      <rPr>
        <sz val="12"/>
        <rFont val="Times New Roman"/>
        <family val="1"/>
      </rPr>
      <t>(GW per period)</t>
    </r>
  </si>
  <si>
    <r>
      <t xml:space="preserve">Retirement          </t>
    </r>
    <r>
      <rPr>
        <sz val="12"/>
        <rFont val="Times New Roman"/>
        <family val="1"/>
      </rPr>
      <t xml:space="preserve"> (GW per period)</t>
    </r>
  </si>
  <si>
    <t>USA</t>
  </si>
  <si>
    <t>Region</t>
  </si>
  <si>
    <t>1</t>
  </si>
  <si>
    <t>2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</si>
  <si>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</si>
  <si>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</si>
  <si>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</si>
  <si>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</si>
  <si>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</si>
  <si>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</si>
  <si>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</si>
  <si>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</si>
  <si>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</si>
  <si>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Coal Price</t>
  </si>
  <si>
    <t>$ per MMBtu</t>
  </si>
  <si>
    <t>Gas Price</t>
  </si>
  <si>
    <t>Oil Price</t>
  </si>
  <si>
    <t>Uranium Price</t>
  </si>
  <si>
    <t>Biomass Price</t>
  </si>
  <si>
    <r>
      <t xml:space="preserve">Allowance Prices               </t>
    </r>
    <r>
      <rPr>
        <sz val="12"/>
        <rFont val="Times New Roman"/>
        <family val="1"/>
      </rPr>
      <t>($ per ton,                                            except Hg $ per lb)</t>
    </r>
  </si>
  <si>
    <t>SO2 CAIR</t>
  </si>
  <si>
    <t>SO2 Western States</t>
  </si>
  <si>
    <t>NOx CAIR</t>
  </si>
  <si>
    <t>NOx SIP Call</t>
  </si>
  <si>
    <t>Hg CAMR</t>
  </si>
  <si>
    <t>Wholesale Elec Price</t>
  </si>
  <si>
    <t>$ per MWh</t>
  </si>
  <si>
    <t>Retail Elec Price</t>
  </si>
  <si>
    <t>$ per MWh (approx)</t>
  </si>
  <si>
    <t>% Change in Retail Price from BaU</t>
  </si>
  <si>
    <r>
      <t xml:space="preserve">Existing Units </t>
    </r>
    <r>
      <rPr>
        <sz val="12"/>
        <rFont val="Times New Roman"/>
        <family val="1"/>
      </rPr>
      <t>- Costs in $million</t>
    </r>
  </si>
  <si>
    <t>Fixed O&amp;M</t>
  </si>
  <si>
    <t>CC &amp; Turbine</t>
  </si>
  <si>
    <t>Other</t>
  </si>
  <si>
    <t>Variable O&amp;M</t>
  </si>
  <si>
    <t>Fuel Costs</t>
  </si>
  <si>
    <r>
      <t xml:space="preserve">Retrofits - Capital + O&amp;M </t>
    </r>
    <r>
      <rPr>
        <sz val="12"/>
        <rFont val="Times New Roman"/>
        <family val="1"/>
      </rPr>
      <t>($million)</t>
    </r>
  </si>
  <si>
    <r>
      <t>New Units</t>
    </r>
    <r>
      <rPr>
        <sz val="12"/>
        <rFont val="Times New Roman"/>
        <family val="1"/>
      </rPr>
      <t xml:space="preserve"> - Costs in $million</t>
    </r>
  </si>
  <si>
    <r>
      <t xml:space="preserve">Capital Costs, </t>
    </r>
    <r>
      <rPr>
        <sz val="12"/>
        <rFont val="Times New Roman"/>
        <family val="1"/>
      </rPr>
      <t>annualized</t>
    </r>
  </si>
  <si>
    <t>Total Costs (PV= $0 bill)</t>
  </si>
  <si>
    <t>Change in Costs (PV= $0 bill)</t>
  </si>
  <si>
    <t>Costs in $/MWh (PV= $0/MWh)</t>
  </si>
  <si>
    <t>Change in $/MWh (PV= $0/MWh)</t>
  </si>
  <si>
    <t>Region = USA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</si>
  <si>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</si>
  <si>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</si>
  <si>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</si>
  <si>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</si>
  <si>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</si>
  <si>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</si>
  <si>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</si>
  <si>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</si>
  <si>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</si>
  <si>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</si>
  <si>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</si>
  <si>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</si>
  <si>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</si>
  <si>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</si>
  <si>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</si>
  <si>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</si>
  <si>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</si>
  <si>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</si>
  <si>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</si>
  <si>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</si>
  <si>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Landfill Gas</t>
  </si>
  <si>
    <t>13</t>
  </si>
  <si>
    <t>15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</si>
  <si>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</si>
  <si>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</si>
  <si>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</si>
  <si>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</si>
  <si>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</si>
  <si>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</si>
  <si>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</si>
  <si>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</si>
  <si>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</si>
  <si>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</si>
  <si>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</si>
  <si>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</si>
  <si>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</si>
  <si>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</si>
  <si>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</si>
  <si>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</si>
  <si>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</si>
  <si>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</si>
  <si>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</si>
  <si>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</si>
  <si>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</si>
  <si>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</si>
  <si>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</si>
  <si>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</si>
  <si>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</si>
  <si>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</si>
  <si>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</si>
  <si>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</si>
  <si>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</si>
  <si>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</si>
  <si>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</si>
  <si>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</si>
  <si>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</si>
  <si>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</si>
  <si>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</si>
  <si>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</si>
  <si>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CO2</t>
  </si>
  <si>
    <t>3</t>
  </si>
  <si>
    <t>Eps</t>
  </si>
</sst>
</file>

<file path=xl/styles.xml><?xml version="1.0" encoding="utf-8"?>
<styleSheet xmlns="http://schemas.openxmlformats.org/spreadsheetml/2006/main">
  <numFmts count="13">
    <numFmt numFmtId="164" formatCode="0\ "/>
    <numFmt numFmtId="165" formatCode="#,##0.00\ \ "/>
    <numFmt numFmtId="166" formatCode="#,##0.0\ \ "/>
    <numFmt numFmtId="167" formatCode="&quot;$&quot;#,##0.00\ \ "/>
    <numFmt numFmtId="168" formatCode="&quot;$&quot;#,##0\ \ "/>
    <numFmt numFmtId="169" formatCode="#,##0\ "/>
    <numFmt numFmtId="170" formatCode="&quot;$&quot;#,##0\ "/>
    <numFmt numFmtId="171" formatCode="0.0%"/>
    <numFmt numFmtId="172" formatCode="&quot;$&quot;#,##0.0\ \ "/>
    <numFmt numFmtId="173" formatCode="&quot;$&quot;#,##0"/>
    <numFmt numFmtId="174" formatCode="#,##0.0"/>
    <numFmt numFmtId="175" formatCode="&quot;$&quot;#,##0.00"/>
    <numFmt numFmtId="176" formatCode="#,##0\ \ "/>
  </numFmts>
  <fonts count="9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8"/>
      <color indexed="10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7" xfId="0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167" fontId="2" fillId="2" borderId="8" xfId="0" applyNumberFormat="1" applyFont="1" applyFill="1" applyBorder="1" applyAlignment="1">
      <alignment vertical="center"/>
    </xf>
    <xf numFmtId="167" fontId="2" fillId="2" borderId="0" xfId="0" applyNumberFormat="1" applyFont="1" applyFill="1" applyBorder="1" applyAlignment="1">
      <alignment vertical="center"/>
    </xf>
    <xf numFmtId="167" fontId="2" fillId="2" borderId="1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5" fontId="2" fillId="2" borderId="14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67" fontId="2" fillId="2" borderId="13" xfId="0" applyNumberFormat="1" applyFont="1" applyFill="1" applyBorder="1" applyAlignment="1">
      <alignment vertical="center"/>
    </xf>
    <xf numFmtId="167" fontId="2" fillId="2" borderId="14" xfId="0" applyNumberFormat="1" applyFont="1" applyFill="1" applyBorder="1" applyAlignment="1">
      <alignment vertical="center"/>
    </xf>
    <xf numFmtId="167" fontId="2" fillId="2" borderId="15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167" fontId="2" fillId="2" borderId="17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7" fontId="2" fillId="2" borderId="19" xfId="0" applyNumberFormat="1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165" fontId="2" fillId="3" borderId="22" xfId="0" applyNumberFormat="1" applyFont="1" applyFill="1" applyBorder="1" applyAlignment="1">
      <alignment vertical="center"/>
    </xf>
    <xf numFmtId="165" fontId="2" fillId="3" borderId="23" xfId="0" applyNumberFormat="1" applyFont="1" applyFill="1" applyBorder="1" applyAlignment="1">
      <alignment vertical="center"/>
    </xf>
    <xf numFmtId="165" fontId="2" fillId="3" borderId="25" xfId="0" applyNumberFormat="1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168" fontId="2" fillId="3" borderId="8" xfId="0" applyNumberFormat="1" applyFont="1" applyFill="1" applyBorder="1" applyAlignment="1">
      <alignment vertical="center"/>
    </xf>
    <xf numFmtId="168" fontId="2" fillId="3" borderId="0" xfId="0" applyNumberFormat="1" applyFont="1" applyFill="1" applyBorder="1" applyAlignment="1">
      <alignment vertical="center"/>
    </xf>
    <xf numFmtId="168" fontId="2" fillId="3" borderId="10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168" fontId="2" fillId="3" borderId="13" xfId="0" applyNumberFormat="1" applyFont="1" applyFill="1" applyBorder="1" applyAlignment="1">
      <alignment vertical="center"/>
    </xf>
    <xf numFmtId="168" fontId="2" fillId="3" borderId="14" xfId="0" applyNumberFormat="1" applyFont="1" applyFill="1" applyBorder="1" applyAlignment="1">
      <alignment vertical="center"/>
    </xf>
    <xf numFmtId="168" fontId="2" fillId="3" borderId="15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66" fontId="2" fillId="3" borderId="30" xfId="0" applyNumberFormat="1" applyFont="1" applyFill="1" applyBorder="1" applyAlignment="1">
      <alignment vertical="center"/>
    </xf>
    <xf numFmtId="166" fontId="2" fillId="3" borderId="31" xfId="0" applyNumberFormat="1" applyFont="1" applyFill="1" applyBorder="1" applyAlignment="1">
      <alignment vertical="center"/>
    </xf>
    <xf numFmtId="166" fontId="2" fillId="3" borderId="33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8" fontId="2" fillId="3" borderId="34" xfId="0" applyNumberFormat="1" applyFont="1" applyFill="1" applyBorder="1" applyAlignment="1">
      <alignment vertical="center"/>
    </xf>
    <xf numFmtId="168" fontId="2" fillId="3" borderId="35" xfId="0" applyNumberFormat="1" applyFont="1" applyFill="1" applyBorder="1" applyAlignment="1">
      <alignment vertical="center"/>
    </xf>
    <xf numFmtId="168" fontId="2" fillId="3" borderId="37" xfId="0" applyNumberFormat="1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169" fontId="2" fillId="4" borderId="39" xfId="0" applyNumberFormat="1" applyFont="1" applyFill="1" applyBorder="1" applyAlignment="1">
      <alignment vertical="center"/>
    </xf>
    <xf numFmtId="169" fontId="2" fillId="4" borderId="40" xfId="0" applyNumberFormat="1" applyFont="1" applyFill="1" applyBorder="1" applyAlignment="1">
      <alignment vertical="center"/>
    </xf>
    <xf numFmtId="169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9" fontId="8" fillId="4" borderId="17" xfId="1" applyNumberFormat="1" applyFont="1" applyFill="1" applyBorder="1" applyAlignment="1">
      <alignment vertical="center"/>
    </xf>
    <xf numFmtId="9" fontId="8" fillId="4" borderId="45" xfId="1" applyNumberFormat="1" applyFont="1" applyFill="1" applyBorder="1" applyAlignment="1">
      <alignment vertical="center"/>
    </xf>
    <xf numFmtId="9" fontId="8" fillId="4" borderId="19" xfId="1" applyNumberFormat="1" applyFont="1" applyFill="1" applyBorder="1" applyAlignment="1">
      <alignment vertical="center"/>
    </xf>
    <xf numFmtId="0" fontId="2" fillId="3" borderId="47" xfId="0" applyFont="1" applyFill="1" applyBorder="1" applyAlignment="1">
      <alignment vertical="center"/>
    </xf>
    <xf numFmtId="168" fontId="2" fillId="3" borderId="48" xfId="0" applyNumberFormat="1" applyFont="1" applyFill="1" applyBorder="1" applyAlignment="1">
      <alignment vertical="center"/>
    </xf>
    <xf numFmtId="168" fontId="2" fillId="3" borderId="49" xfId="0" applyNumberFormat="1" applyFont="1" applyFill="1" applyBorder="1" applyAlignment="1">
      <alignment vertical="center"/>
    </xf>
    <xf numFmtId="170" fontId="2" fillId="3" borderId="49" xfId="0" applyNumberFormat="1" applyFont="1" applyFill="1" applyBorder="1" applyAlignment="1">
      <alignment vertical="center"/>
    </xf>
    <xf numFmtId="170" fontId="2" fillId="3" borderId="50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horizontal="left" vertical="center"/>
    </xf>
    <xf numFmtId="166" fontId="2" fillId="5" borderId="8" xfId="0" applyNumberFormat="1" applyFont="1" applyFill="1" applyBorder="1" applyAlignment="1">
      <alignment vertical="center"/>
    </xf>
    <xf numFmtId="166" fontId="2" fillId="5" borderId="0" xfId="0" applyNumberFormat="1" applyFont="1" applyFill="1" applyBorder="1" applyAlignment="1">
      <alignment vertical="center"/>
    </xf>
    <xf numFmtId="166" fontId="2" fillId="5" borderId="10" xfId="0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170" fontId="2" fillId="4" borderId="17" xfId="0" applyNumberFormat="1" applyFont="1" applyFill="1" applyBorder="1" applyAlignment="1">
      <alignment vertical="center"/>
    </xf>
    <xf numFmtId="170" fontId="2" fillId="4" borderId="1" xfId="0" applyNumberFormat="1" applyFont="1" applyFill="1" applyBorder="1" applyAlignment="1">
      <alignment vertical="center"/>
    </xf>
    <xf numFmtId="170" fontId="2" fillId="4" borderId="19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24" xfId="0" applyFont="1" applyFill="1" applyBorder="1" applyAlignment="1">
      <alignment vertical="center"/>
    </xf>
    <xf numFmtId="172" fontId="2" fillId="5" borderId="22" xfId="0" applyNumberFormat="1" applyFont="1" applyFill="1" applyBorder="1" applyAlignment="1">
      <alignment vertical="center"/>
    </xf>
    <xf numFmtId="172" fontId="2" fillId="5" borderId="23" xfId="0" applyNumberFormat="1" applyFont="1" applyFill="1" applyBorder="1" applyAlignment="1">
      <alignment vertical="center"/>
    </xf>
    <xf numFmtId="172" fontId="2" fillId="5" borderId="25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166" fontId="2" fillId="5" borderId="13" xfId="0" applyNumberFormat="1" applyFont="1" applyFill="1" applyBorder="1" applyAlignment="1">
      <alignment vertical="center"/>
    </xf>
    <xf numFmtId="166" fontId="2" fillId="5" borderId="14" xfId="0" applyNumberFormat="1" applyFont="1" applyFill="1" applyBorder="1" applyAlignment="1">
      <alignment vertical="center"/>
    </xf>
    <xf numFmtId="166" fontId="2" fillId="5" borderId="15" xfId="0" applyNumberFormat="1" applyFont="1" applyFill="1" applyBorder="1" applyAlignment="1">
      <alignment vertical="center"/>
    </xf>
    <xf numFmtId="0" fontId="4" fillId="5" borderId="52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172" fontId="2" fillId="5" borderId="13" xfId="0" applyNumberFormat="1" applyFont="1" applyFill="1" applyBorder="1" applyAlignment="1">
      <alignment vertical="center"/>
    </xf>
    <xf numFmtId="172" fontId="2" fillId="5" borderId="14" xfId="0" applyNumberFormat="1" applyFont="1" applyFill="1" applyBorder="1" applyAlignment="1">
      <alignment vertical="center"/>
    </xf>
    <xf numFmtId="172" fontId="2" fillId="5" borderId="15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9" fontId="4" fillId="5" borderId="17" xfId="1" applyNumberFormat="1" applyFont="1" applyFill="1" applyBorder="1" applyAlignment="1">
      <alignment vertical="center"/>
    </xf>
    <xf numFmtId="9" fontId="4" fillId="5" borderId="1" xfId="1" applyNumberFormat="1" applyFont="1" applyFill="1" applyBorder="1" applyAlignment="1">
      <alignment vertical="center"/>
    </xf>
    <xf numFmtId="9" fontId="4" fillId="5" borderId="19" xfId="1" applyNumberFormat="1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173" fontId="2" fillId="6" borderId="22" xfId="0" applyNumberFormat="1" applyFont="1" applyFill="1" applyBorder="1" applyAlignment="1">
      <alignment vertical="center"/>
    </xf>
    <xf numFmtId="173" fontId="2" fillId="6" borderId="23" xfId="0" applyNumberFormat="1" applyFont="1" applyFill="1" applyBorder="1" applyAlignment="1">
      <alignment vertical="center"/>
    </xf>
    <xf numFmtId="173" fontId="2" fillId="6" borderId="25" xfId="0" applyNumberFormat="1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173" fontId="2" fillId="6" borderId="8" xfId="0" applyNumberFormat="1" applyFont="1" applyFill="1" applyBorder="1" applyAlignment="1">
      <alignment vertical="center"/>
    </xf>
    <xf numFmtId="173" fontId="2" fillId="6" borderId="0" xfId="0" applyNumberFormat="1" applyFont="1" applyFill="1" applyBorder="1" applyAlignment="1">
      <alignment vertical="center"/>
    </xf>
    <xf numFmtId="173" fontId="2" fillId="6" borderId="10" xfId="0" applyNumberFormat="1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166" fontId="2" fillId="5" borderId="34" xfId="0" applyNumberFormat="1" applyFont="1" applyFill="1" applyBorder="1" applyAlignment="1">
      <alignment vertical="center"/>
    </xf>
    <xf numFmtId="166" fontId="2" fillId="5" borderId="35" xfId="0" applyNumberFormat="1" applyFont="1" applyFill="1" applyBorder="1" applyAlignment="1">
      <alignment vertical="center"/>
    </xf>
    <xf numFmtId="166" fontId="2" fillId="5" borderId="37" xfId="0" applyNumberFormat="1" applyFont="1" applyFill="1" applyBorder="1" applyAlignment="1">
      <alignment vertical="center"/>
    </xf>
    <xf numFmtId="0" fontId="2" fillId="6" borderId="56" xfId="0" applyFont="1" applyFill="1" applyBorder="1" applyAlignment="1">
      <alignment vertical="center"/>
    </xf>
    <xf numFmtId="173" fontId="2" fillId="6" borderId="34" xfId="0" applyNumberFormat="1" applyFont="1" applyFill="1" applyBorder="1" applyAlignment="1">
      <alignment vertical="center"/>
    </xf>
    <xf numFmtId="173" fontId="2" fillId="6" borderId="35" xfId="0" applyNumberFormat="1" applyFont="1" applyFill="1" applyBorder="1" applyAlignment="1">
      <alignment vertical="center"/>
    </xf>
    <xf numFmtId="173" fontId="2" fillId="6" borderId="37" xfId="0" applyNumberFormat="1" applyFont="1" applyFill="1" applyBorder="1" applyAlignment="1">
      <alignment vertical="center"/>
    </xf>
    <xf numFmtId="0" fontId="2" fillId="6" borderId="58" xfId="0" applyFont="1" applyFill="1" applyBorder="1" applyAlignment="1">
      <alignment vertical="center"/>
    </xf>
    <xf numFmtId="173" fontId="2" fillId="6" borderId="13" xfId="0" applyNumberFormat="1" applyFont="1" applyFill="1" applyBorder="1" applyAlignment="1">
      <alignment vertical="center"/>
    </xf>
    <xf numFmtId="173" fontId="2" fillId="6" borderId="14" xfId="0" applyNumberFormat="1" applyFont="1" applyFill="1" applyBorder="1" applyAlignment="1">
      <alignment vertical="center"/>
    </xf>
    <xf numFmtId="173" fontId="2" fillId="6" borderId="15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32" xfId="0" applyFont="1" applyFill="1" applyBorder="1" applyAlignment="1">
      <alignment vertical="center"/>
    </xf>
    <xf numFmtId="166" fontId="2" fillId="5" borderId="30" xfId="0" applyNumberFormat="1" applyFont="1" applyFill="1" applyBorder="1" applyAlignment="1">
      <alignment vertical="center"/>
    </xf>
    <xf numFmtId="166" fontId="2" fillId="5" borderId="31" xfId="0" applyNumberFormat="1" applyFont="1" applyFill="1" applyBorder="1" applyAlignment="1">
      <alignment vertical="center"/>
    </xf>
    <xf numFmtId="166" fontId="2" fillId="5" borderId="33" xfId="0" applyNumberFormat="1" applyFont="1" applyFill="1" applyBorder="1" applyAlignment="1">
      <alignment vertical="center"/>
    </xf>
    <xf numFmtId="166" fontId="2" fillId="5" borderId="59" xfId="0" applyNumberFormat="1" applyFont="1" applyFill="1" applyBorder="1" applyAlignment="1">
      <alignment vertical="center"/>
    </xf>
    <xf numFmtId="166" fontId="2" fillId="5" borderId="60" xfId="0" applyNumberFormat="1" applyFont="1" applyFill="1" applyBorder="1" applyAlignment="1">
      <alignment vertical="center"/>
    </xf>
    <xf numFmtId="166" fontId="2" fillId="5" borderId="62" xfId="0" applyNumberFormat="1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173" fontId="2" fillId="6" borderId="17" xfId="0" applyNumberFormat="1" applyFont="1" applyFill="1" applyBorder="1" applyAlignment="1">
      <alignment vertical="center"/>
    </xf>
    <xf numFmtId="173" fontId="2" fillId="6" borderId="1" xfId="0" applyNumberFormat="1" applyFont="1" applyFill="1" applyBorder="1" applyAlignment="1">
      <alignment vertical="center"/>
    </xf>
    <xf numFmtId="173" fontId="2" fillId="6" borderId="19" xfId="0" applyNumberFormat="1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166" fontId="2" fillId="6" borderId="22" xfId="0" applyNumberFormat="1" applyFont="1" applyFill="1" applyBorder="1" applyAlignment="1">
      <alignment vertical="center"/>
    </xf>
    <xf numFmtId="166" fontId="2" fillId="6" borderId="23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vertical="center"/>
    </xf>
    <xf numFmtId="173" fontId="2" fillId="7" borderId="17" xfId="0" applyNumberFormat="1" applyFont="1" applyFill="1" applyBorder="1" applyAlignment="1">
      <alignment vertical="center"/>
    </xf>
    <xf numFmtId="173" fontId="2" fillId="7" borderId="1" xfId="0" applyNumberFormat="1" applyFont="1" applyFill="1" applyBorder="1" applyAlignment="1">
      <alignment vertical="center"/>
    </xf>
    <xf numFmtId="173" fontId="2" fillId="7" borderId="19" xfId="0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66" fontId="2" fillId="6" borderId="8" xfId="0" applyNumberFormat="1" applyFont="1" applyFill="1" applyBorder="1" applyAlignment="1">
      <alignment vertical="center"/>
    </xf>
    <xf numFmtId="166" fontId="2" fillId="6" borderId="0" xfId="0" applyNumberFormat="1" applyFont="1" applyFill="1" applyBorder="1" applyAlignment="1">
      <alignment vertical="center"/>
    </xf>
    <xf numFmtId="166" fontId="2" fillId="6" borderId="10" xfId="0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173" fontId="2" fillId="5" borderId="22" xfId="0" applyNumberFormat="1" applyFont="1" applyFill="1" applyBorder="1" applyAlignment="1">
      <alignment vertical="center"/>
    </xf>
    <xf numFmtId="173" fontId="2" fillId="5" borderId="23" xfId="0" applyNumberFormat="1" applyFont="1" applyFill="1" applyBorder="1" applyAlignment="1">
      <alignment vertical="center"/>
    </xf>
    <xf numFmtId="173" fontId="2" fillId="5" borderId="25" xfId="0" applyNumberFormat="1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173" fontId="2" fillId="5" borderId="8" xfId="0" applyNumberFormat="1" applyFont="1" applyFill="1" applyBorder="1" applyAlignment="1">
      <alignment vertical="center"/>
    </xf>
    <xf numFmtId="173" fontId="2" fillId="5" borderId="0" xfId="0" applyNumberFormat="1" applyFont="1" applyFill="1" applyBorder="1" applyAlignment="1">
      <alignment vertical="center"/>
    </xf>
    <xf numFmtId="173" fontId="2" fillId="5" borderId="10" xfId="0" applyNumberFormat="1" applyFont="1" applyFill="1" applyBorder="1" applyAlignment="1">
      <alignment vertical="center"/>
    </xf>
    <xf numFmtId="0" fontId="2" fillId="5" borderId="58" xfId="0" applyFont="1" applyFill="1" applyBorder="1" applyAlignment="1">
      <alignment vertical="center"/>
    </xf>
    <xf numFmtId="173" fontId="2" fillId="5" borderId="13" xfId="0" applyNumberFormat="1" applyFont="1" applyFill="1" applyBorder="1" applyAlignment="1">
      <alignment vertical="center"/>
    </xf>
    <xf numFmtId="173" fontId="2" fillId="5" borderId="14" xfId="0" applyNumberFormat="1" applyFont="1" applyFill="1" applyBorder="1" applyAlignment="1">
      <alignment vertical="center"/>
    </xf>
    <xf numFmtId="173" fontId="2" fillId="5" borderId="15" xfId="0" applyNumberFormat="1" applyFont="1" applyFill="1" applyBorder="1" applyAlignment="1">
      <alignment vertical="center"/>
    </xf>
    <xf numFmtId="0" fontId="2" fillId="6" borderId="36" xfId="0" applyFont="1" applyFill="1" applyBorder="1" applyAlignment="1">
      <alignment vertical="center"/>
    </xf>
    <xf numFmtId="166" fontId="2" fillId="6" borderId="34" xfId="0" applyNumberFormat="1" applyFont="1" applyFill="1" applyBorder="1" applyAlignment="1">
      <alignment vertical="center"/>
    </xf>
    <xf numFmtId="166" fontId="2" fillId="6" borderId="35" xfId="0" applyNumberFormat="1" applyFont="1" applyFill="1" applyBorder="1" applyAlignment="1">
      <alignment vertical="center"/>
    </xf>
    <xf numFmtId="166" fontId="2" fillId="6" borderId="37" xfId="0" applyNumberFormat="1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166" fontId="2" fillId="6" borderId="30" xfId="0" applyNumberFormat="1" applyFont="1" applyFill="1" applyBorder="1" applyAlignment="1">
      <alignment vertical="center"/>
    </xf>
    <xf numFmtId="166" fontId="2" fillId="6" borderId="31" xfId="0" applyNumberFormat="1" applyFont="1" applyFill="1" applyBorder="1" applyAlignment="1">
      <alignment vertical="center"/>
    </xf>
    <xf numFmtId="166" fontId="2" fillId="6" borderId="33" xfId="0" applyNumberFormat="1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173" fontId="2" fillId="5" borderId="17" xfId="0" applyNumberFormat="1" applyFont="1" applyFill="1" applyBorder="1" applyAlignment="1">
      <alignment vertical="center"/>
    </xf>
    <xf numFmtId="173" fontId="2" fillId="5" borderId="1" xfId="0" applyNumberFormat="1" applyFont="1" applyFill="1" applyBorder="1" applyAlignment="1">
      <alignment vertical="center"/>
    </xf>
    <xf numFmtId="173" fontId="2" fillId="5" borderId="19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166" fontId="2" fillId="6" borderId="17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6" borderId="19" xfId="0" applyNumberFormat="1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9" fontId="2" fillId="7" borderId="8" xfId="1" applyFont="1" applyFill="1" applyBorder="1" applyAlignment="1">
      <alignment vertical="center"/>
    </xf>
    <xf numFmtId="9" fontId="2" fillId="7" borderId="0" xfId="1" applyFont="1" applyFill="1" applyBorder="1" applyAlignment="1">
      <alignment vertical="center"/>
    </xf>
    <xf numFmtId="9" fontId="2" fillId="7" borderId="10" xfId="1" applyFont="1" applyFill="1" applyBorder="1" applyAlignment="1">
      <alignment vertical="center"/>
    </xf>
    <xf numFmtId="0" fontId="2" fillId="7" borderId="36" xfId="0" applyFont="1" applyFill="1" applyBorder="1" applyAlignment="1">
      <alignment vertical="center"/>
    </xf>
    <xf numFmtId="9" fontId="2" fillId="7" borderId="34" xfId="1" applyFont="1" applyFill="1" applyBorder="1" applyAlignment="1">
      <alignment vertical="center"/>
    </xf>
    <xf numFmtId="9" fontId="2" fillId="7" borderId="35" xfId="1" applyFont="1" applyFill="1" applyBorder="1" applyAlignment="1">
      <alignment vertical="center"/>
    </xf>
    <xf numFmtId="9" fontId="2" fillId="7" borderId="37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9" fontId="2" fillId="7" borderId="17" xfId="1" applyFont="1" applyFill="1" applyBorder="1" applyAlignment="1">
      <alignment vertical="center"/>
    </xf>
    <xf numFmtId="9" fontId="2" fillId="7" borderId="1" xfId="1" applyFont="1" applyFill="1" applyBorder="1" applyAlignment="1">
      <alignment vertical="center"/>
    </xf>
    <xf numFmtId="9" fontId="2" fillId="7" borderId="19" xfId="1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166" fontId="2" fillId="8" borderId="22" xfId="0" applyNumberFormat="1" applyFont="1" applyFill="1" applyBorder="1" applyAlignment="1">
      <alignment vertical="center"/>
    </xf>
    <xf numFmtId="166" fontId="2" fillId="8" borderId="23" xfId="0" applyNumberFormat="1" applyFont="1" applyFill="1" applyBorder="1" applyAlignment="1">
      <alignment vertical="center"/>
    </xf>
    <xf numFmtId="166" fontId="2" fillId="8" borderId="25" xfId="0" applyNumberFormat="1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166" fontId="2" fillId="8" borderId="8" xfId="0" applyNumberFormat="1" applyFont="1" applyFill="1" applyBorder="1" applyAlignment="1">
      <alignment vertical="center"/>
    </xf>
    <xf numFmtId="166" fontId="2" fillId="8" borderId="0" xfId="0" applyNumberFormat="1" applyFont="1" applyFill="1" applyBorder="1" applyAlignment="1">
      <alignment vertical="center"/>
    </xf>
    <xf numFmtId="166" fontId="2" fillId="8" borderId="10" xfId="0" applyNumberFormat="1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166" fontId="2" fillId="8" borderId="13" xfId="0" applyNumberFormat="1" applyFont="1" applyFill="1" applyBorder="1" applyAlignment="1">
      <alignment vertical="center"/>
    </xf>
    <xf numFmtId="166" fontId="2" fillId="8" borderId="14" xfId="0" applyNumberFormat="1" applyFont="1" applyFill="1" applyBorder="1" applyAlignment="1">
      <alignment vertical="center"/>
    </xf>
    <xf numFmtId="166" fontId="2" fillId="8" borderId="15" xfId="0" applyNumberFormat="1" applyFont="1" applyFill="1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166" fontId="2" fillId="8" borderId="17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6" fontId="2" fillId="8" borderId="19" xfId="0" applyNumberFormat="1" applyFont="1" applyFill="1" applyBorder="1" applyAlignment="1">
      <alignment vertical="center"/>
    </xf>
    <xf numFmtId="174" fontId="2" fillId="5" borderId="22" xfId="0" applyNumberFormat="1" applyFont="1" applyFill="1" applyBorder="1" applyAlignment="1">
      <alignment vertical="center"/>
    </xf>
    <xf numFmtId="174" fontId="2" fillId="5" borderId="23" xfId="0" applyNumberFormat="1" applyFont="1" applyFill="1" applyBorder="1" applyAlignment="1">
      <alignment vertical="center"/>
    </xf>
    <xf numFmtId="174" fontId="2" fillId="5" borderId="25" xfId="0" applyNumberFormat="1" applyFont="1" applyFill="1" applyBorder="1" applyAlignment="1">
      <alignment vertical="center"/>
    </xf>
    <xf numFmtId="174" fontId="2" fillId="5" borderId="8" xfId="0" applyNumberFormat="1" applyFont="1" applyFill="1" applyBorder="1" applyAlignment="1">
      <alignment vertical="center"/>
    </xf>
    <xf numFmtId="174" fontId="2" fillId="5" borderId="0" xfId="0" applyNumberFormat="1" applyFont="1" applyFill="1" applyBorder="1" applyAlignment="1">
      <alignment vertical="center"/>
    </xf>
    <xf numFmtId="174" fontId="2" fillId="5" borderId="10" xfId="0" applyNumberFormat="1" applyFont="1" applyFill="1" applyBorder="1" applyAlignment="1">
      <alignment vertical="center"/>
    </xf>
    <xf numFmtId="174" fontId="2" fillId="5" borderId="17" xfId="0" applyNumberFormat="1" applyFont="1" applyFill="1" applyBorder="1" applyAlignment="1">
      <alignment vertical="center"/>
    </xf>
    <xf numFmtId="174" fontId="2" fillId="5" borderId="1" xfId="0" applyNumberFormat="1" applyFont="1" applyFill="1" applyBorder="1" applyAlignment="1">
      <alignment vertical="center"/>
    </xf>
    <xf numFmtId="174" fontId="2" fillId="5" borderId="19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vertical="center"/>
    </xf>
    <xf numFmtId="173" fontId="2" fillId="3" borderId="22" xfId="0" applyNumberFormat="1" applyFont="1" applyFill="1" applyBorder="1" applyAlignment="1">
      <alignment vertical="center"/>
    </xf>
    <xf numFmtId="173" fontId="2" fillId="3" borderId="23" xfId="0" applyNumberFormat="1" applyFont="1" applyFill="1" applyBorder="1" applyAlignment="1">
      <alignment vertical="center"/>
    </xf>
    <xf numFmtId="173" fontId="2" fillId="3" borderId="25" xfId="0" applyNumberFormat="1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166" fontId="2" fillId="4" borderId="22" xfId="0" applyNumberFormat="1" applyFont="1" applyFill="1" applyBorder="1" applyAlignment="1">
      <alignment vertical="center"/>
    </xf>
    <xf numFmtId="166" fontId="2" fillId="4" borderId="23" xfId="0" applyNumberFormat="1" applyFont="1" applyFill="1" applyBorder="1" applyAlignment="1">
      <alignment vertical="center"/>
    </xf>
    <xf numFmtId="166" fontId="2" fillId="4" borderId="25" xfId="0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73" fontId="2" fillId="3" borderId="13" xfId="0" applyNumberFormat="1" applyFont="1" applyFill="1" applyBorder="1" applyAlignment="1">
      <alignment vertical="center"/>
    </xf>
    <xf numFmtId="173" fontId="2" fillId="3" borderId="14" xfId="0" applyNumberFormat="1" applyFont="1" applyFill="1" applyBorder="1" applyAlignment="1">
      <alignment vertical="center"/>
    </xf>
    <xf numFmtId="173" fontId="2" fillId="3" borderId="15" xfId="0" applyNumberFormat="1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6" fontId="2" fillId="4" borderId="8" xfId="0" applyNumberFormat="1" applyFont="1" applyFill="1" applyBorder="1" applyAlignment="1">
      <alignment vertical="center"/>
    </xf>
    <xf numFmtId="166" fontId="2" fillId="4" borderId="0" xfId="0" applyNumberFormat="1" applyFont="1" applyFill="1" applyBorder="1" applyAlignment="1">
      <alignment vertical="center"/>
    </xf>
    <xf numFmtId="166" fontId="2" fillId="4" borderId="10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75" fontId="2" fillId="3" borderId="8" xfId="0" applyNumberFormat="1" applyFont="1" applyFill="1" applyBorder="1" applyAlignment="1">
      <alignment vertical="center"/>
    </xf>
    <xf numFmtId="175" fontId="2" fillId="3" borderId="0" xfId="0" applyNumberFormat="1" applyFont="1" applyFill="1" applyBorder="1" applyAlignment="1">
      <alignment vertical="center"/>
    </xf>
    <xf numFmtId="175" fontId="2" fillId="3" borderId="10" xfId="0" applyNumberFormat="1" applyFont="1" applyFill="1" applyBorder="1" applyAlignment="1">
      <alignment vertical="center"/>
    </xf>
    <xf numFmtId="166" fontId="2" fillId="4" borderId="17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166" fontId="2" fillId="4" borderId="1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5" fontId="2" fillId="3" borderId="17" xfId="0" applyNumberFormat="1" applyFont="1" applyFill="1" applyBorder="1" applyAlignment="1">
      <alignment vertical="center"/>
    </xf>
    <xf numFmtId="175" fontId="2" fillId="3" borderId="1" xfId="0" applyNumberFormat="1" applyFont="1" applyFill="1" applyBorder="1" applyAlignment="1">
      <alignment vertical="center"/>
    </xf>
    <xf numFmtId="175" fontId="2" fillId="3" borderId="19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vertical="center"/>
    </xf>
    <xf numFmtId="171" fontId="2" fillId="0" borderId="0" xfId="0" applyNumberFormat="1" applyFont="1" applyFill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7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7" fillId="0" borderId="2" xfId="0" quotePrefix="1" applyNumberFormat="1" applyFont="1" applyFill="1" applyBorder="1" applyAlignment="1">
      <alignment horizontal="right" vertical="center"/>
    </xf>
    <xf numFmtId="164" fontId="7" fillId="0" borderId="3" xfId="0" quotePrefix="1" applyNumberFormat="1" applyFont="1" applyFill="1" applyBorder="1" applyAlignment="1">
      <alignment horizontal="right" vertical="center"/>
    </xf>
    <xf numFmtId="164" fontId="7" fillId="0" borderId="4" xfId="0" quotePrefix="1" applyNumberFormat="1" applyFont="1" applyFill="1" applyBorder="1" applyAlignment="1">
      <alignment horizontal="right" vertical="center"/>
    </xf>
    <xf numFmtId="164" fontId="7" fillId="0" borderId="5" xfId="0" quotePrefix="1" applyNumberFormat="1" applyFont="1" applyFill="1" applyBorder="1" applyAlignment="1">
      <alignment horizontal="right"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165" fontId="2" fillId="0" borderId="10" xfId="0" applyNumberFormat="1" applyFont="1" applyFill="1" applyBorder="1" applyAlignment="1">
      <alignment vertical="center"/>
    </xf>
    <xf numFmtId="165" fontId="2" fillId="0" borderId="13" xfId="0" applyNumberFormat="1" applyFont="1" applyFill="1" applyBorder="1" applyAlignment="1">
      <alignment vertical="center"/>
    </xf>
    <xf numFmtId="165" fontId="2" fillId="0" borderId="14" xfId="0" applyNumberFormat="1" applyFont="1" applyFill="1" applyBorder="1" applyAlignment="1">
      <alignment vertical="center"/>
    </xf>
    <xf numFmtId="165" fontId="2" fillId="0" borderId="12" xfId="0" applyNumberFormat="1" applyFont="1" applyFill="1" applyBorder="1" applyAlignment="1">
      <alignment vertical="center"/>
    </xf>
    <xf numFmtId="165" fontId="2" fillId="0" borderId="15" xfId="0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23" xfId="0" applyNumberFormat="1" applyFont="1" applyFill="1" applyBorder="1" applyAlignment="1">
      <alignment vertical="center"/>
    </xf>
    <xf numFmtId="165" fontId="2" fillId="0" borderId="24" xfId="0" applyNumberFormat="1" applyFont="1" applyFill="1" applyBorder="1" applyAlignment="1">
      <alignment vertical="center"/>
    </xf>
    <xf numFmtId="165" fontId="2" fillId="0" borderId="25" xfId="0" applyNumberFormat="1" applyFont="1" applyFill="1" applyBorder="1" applyAlignment="1">
      <alignment vertical="center"/>
    </xf>
    <xf numFmtId="166" fontId="2" fillId="0" borderId="30" xfId="0" applyNumberFormat="1" applyFont="1" applyFill="1" applyBorder="1" applyAlignment="1">
      <alignment vertical="center"/>
    </xf>
    <xf numFmtId="166" fontId="2" fillId="0" borderId="31" xfId="0" applyNumberFormat="1" applyFont="1" applyFill="1" applyBorder="1" applyAlignment="1">
      <alignment vertical="center"/>
    </xf>
    <xf numFmtId="166" fontId="2" fillId="0" borderId="32" xfId="0" applyNumberFormat="1" applyFont="1" applyFill="1" applyBorder="1" applyAlignment="1">
      <alignment vertical="center"/>
    </xf>
    <xf numFmtId="166" fontId="2" fillId="0" borderId="33" xfId="0" applyNumberFormat="1" applyFont="1" applyFill="1" applyBorder="1" applyAlignment="1">
      <alignment vertical="center"/>
    </xf>
    <xf numFmtId="169" fontId="2" fillId="0" borderId="39" xfId="0" applyNumberFormat="1" applyFont="1" applyFill="1" applyBorder="1" applyAlignment="1">
      <alignment vertical="center"/>
    </xf>
    <xf numFmtId="169" fontId="2" fillId="0" borderId="40" xfId="0" applyNumberFormat="1" applyFont="1" applyFill="1" applyBorder="1" applyAlignment="1">
      <alignment vertical="center"/>
    </xf>
    <xf numFmtId="169" fontId="2" fillId="0" borderId="41" xfId="0" applyNumberFormat="1" applyFont="1" applyFill="1" applyBorder="1" applyAlignment="1">
      <alignment vertical="center"/>
    </xf>
    <xf numFmtId="169" fontId="2" fillId="0" borderId="42" xfId="0" applyNumberFormat="1" applyFont="1" applyFill="1" applyBorder="1" applyAlignment="1">
      <alignment vertical="center"/>
    </xf>
    <xf numFmtId="9" fontId="8" fillId="0" borderId="17" xfId="1" applyNumberFormat="1" applyFont="1" applyFill="1" applyBorder="1" applyAlignment="1">
      <alignment vertical="center"/>
    </xf>
    <xf numFmtId="9" fontId="8" fillId="0" borderId="45" xfId="1" applyNumberFormat="1" applyFont="1" applyFill="1" applyBorder="1" applyAlignment="1">
      <alignment vertical="center"/>
    </xf>
    <xf numFmtId="9" fontId="8" fillId="0" borderId="46" xfId="1" applyNumberFormat="1" applyFont="1" applyFill="1" applyBorder="1" applyAlignment="1">
      <alignment vertical="center"/>
    </xf>
    <xf numFmtId="9" fontId="8" fillId="0" borderId="19" xfId="1" applyNumberFormat="1" applyFont="1" applyFill="1" applyBorder="1" applyAlignment="1">
      <alignment vertical="center"/>
    </xf>
    <xf numFmtId="166" fontId="2" fillId="0" borderId="8" xfId="0" applyNumberFormat="1" applyFont="1" applyFill="1" applyBorder="1" applyAlignment="1">
      <alignment vertical="center"/>
    </xf>
    <xf numFmtId="166" fontId="2" fillId="0" borderId="9" xfId="0" applyNumberFormat="1" applyFont="1" applyFill="1" applyBorder="1" applyAlignment="1">
      <alignment vertical="center"/>
    </xf>
    <xf numFmtId="166" fontId="2" fillId="0" borderId="10" xfId="0" applyNumberFormat="1" applyFont="1" applyFill="1" applyBorder="1" applyAlignment="1">
      <alignment vertical="center"/>
    </xf>
    <xf numFmtId="166" fontId="2" fillId="0" borderId="13" xfId="0" applyNumberFormat="1" applyFont="1" applyFill="1" applyBorder="1" applyAlignment="1">
      <alignment vertical="center"/>
    </xf>
    <xf numFmtId="166" fontId="2" fillId="0" borderId="14" xfId="0" applyNumberFormat="1" applyFont="1" applyFill="1" applyBorder="1" applyAlignment="1">
      <alignment vertical="center"/>
    </xf>
    <xf numFmtId="166" fontId="2" fillId="0" borderId="12" xfId="0" applyNumberFormat="1" applyFont="1" applyFill="1" applyBorder="1" applyAlignment="1">
      <alignment vertical="center"/>
    </xf>
    <xf numFmtId="166" fontId="2" fillId="0" borderId="15" xfId="0" applyNumberFormat="1" applyFont="1" applyFill="1" applyBorder="1" applyAlignment="1">
      <alignment vertical="center"/>
    </xf>
    <xf numFmtId="166" fontId="2" fillId="0" borderId="34" xfId="0" applyNumberFormat="1" applyFont="1" applyFill="1" applyBorder="1" applyAlignment="1">
      <alignment vertical="center"/>
    </xf>
    <xf numFmtId="166" fontId="2" fillId="0" borderId="35" xfId="0" applyNumberFormat="1" applyFont="1" applyFill="1" applyBorder="1" applyAlignment="1">
      <alignment vertical="center"/>
    </xf>
    <xf numFmtId="166" fontId="2" fillId="0" borderId="36" xfId="0" applyNumberFormat="1" applyFont="1" applyFill="1" applyBorder="1" applyAlignment="1">
      <alignment vertical="center"/>
    </xf>
    <xf numFmtId="166" fontId="2" fillId="0" borderId="37" xfId="0" applyNumberFormat="1" applyFont="1" applyFill="1" applyBorder="1" applyAlignment="1">
      <alignment vertical="center"/>
    </xf>
    <xf numFmtId="166" fontId="2" fillId="0" borderId="59" xfId="0" applyNumberFormat="1" applyFont="1" applyFill="1" applyBorder="1" applyAlignment="1">
      <alignment vertical="center"/>
    </xf>
    <xf numFmtId="166" fontId="2" fillId="0" borderId="60" xfId="0" applyNumberFormat="1" applyFont="1" applyFill="1" applyBorder="1" applyAlignment="1">
      <alignment vertical="center"/>
    </xf>
    <xf numFmtId="166" fontId="2" fillId="0" borderId="61" xfId="0" applyNumberFormat="1" applyFont="1" applyFill="1" applyBorder="1" applyAlignment="1">
      <alignment vertical="center"/>
    </xf>
    <xf numFmtId="166" fontId="2" fillId="0" borderId="62" xfId="0" applyNumberFormat="1" applyFont="1" applyFill="1" applyBorder="1" applyAlignment="1">
      <alignment vertical="center"/>
    </xf>
    <xf numFmtId="166" fontId="2" fillId="0" borderId="22" xfId="0" applyNumberFormat="1" applyFont="1" applyFill="1" applyBorder="1" applyAlignment="1">
      <alignment vertical="center"/>
    </xf>
    <xf numFmtId="166" fontId="2" fillId="0" borderId="23" xfId="0" applyNumberFormat="1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/>
    </xf>
    <xf numFmtId="166" fontId="2" fillId="0" borderId="25" xfId="0" applyNumberFormat="1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18" xfId="0" applyNumberFormat="1" applyFont="1" applyFill="1" applyBorder="1" applyAlignment="1">
      <alignment vertical="center"/>
    </xf>
    <xf numFmtId="166" fontId="2" fillId="0" borderId="19" xfId="0" applyNumberFormat="1" applyFont="1" applyFill="1" applyBorder="1" applyAlignment="1">
      <alignment vertical="center"/>
    </xf>
    <xf numFmtId="9" fontId="2" fillId="0" borderId="8" xfId="1" applyFont="1" applyFill="1" applyBorder="1" applyAlignment="1">
      <alignment vertical="center"/>
    </xf>
    <xf numFmtId="9" fontId="2" fillId="0" borderId="0" xfId="1" applyFont="1" applyFill="1" applyBorder="1" applyAlignment="1">
      <alignment vertical="center"/>
    </xf>
    <xf numFmtId="9" fontId="2" fillId="0" borderId="9" xfId="1" applyFont="1" applyFill="1" applyBorder="1" applyAlignment="1">
      <alignment vertical="center"/>
    </xf>
    <xf numFmtId="9" fontId="2" fillId="0" borderId="10" xfId="1" applyFont="1" applyFill="1" applyBorder="1" applyAlignment="1">
      <alignment vertical="center"/>
    </xf>
    <xf numFmtId="9" fontId="2" fillId="0" borderId="34" xfId="1" applyFont="1" applyFill="1" applyBorder="1" applyAlignment="1">
      <alignment vertical="center"/>
    </xf>
    <xf numFmtId="9" fontId="2" fillId="0" borderId="35" xfId="1" applyFont="1" applyFill="1" applyBorder="1" applyAlignment="1">
      <alignment vertical="center"/>
    </xf>
    <xf numFmtId="9" fontId="2" fillId="0" borderId="36" xfId="1" applyFont="1" applyFill="1" applyBorder="1" applyAlignment="1">
      <alignment vertical="center"/>
    </xf>
    <xf numFmtId="9" fontId="2" fillId="0" borderId="37" xfId="1" applyFont="1" applyFill="1" applyBorder="1" applyAlignment="1">
      <alignment vertical="center"/>
    </xf>
    <xf numFmtId="9" fontId="2" fillId="0" borderId="17" xfId="1" applyFont="1" applyFill="1" applyBorder="1" applyAlignment="1">
      <alignment vertical="center"/>
    </xf>
    <xf numFmtId="9" fontId="2" fillId="0" borderId="1" xfId="1" applyFont="1" applyFill="1" applyBorder="1" applyAlignment="1">
      <alignment vertical="center"/>
    </xf>
    <xf numFmtId="9" fontId="2" fillId="0" borderId="18" xfId="1" applyFont="1" applyFill="1" applyBorder="1" applyAlignment="1">
      <alignment vertical="center"/>
    </xf>
    <xf numFmtId="9" fontId="2" fillId="0" borderId="19" xfId="1" applyFont="1" applyFill="1" applyBorder="1" applyAlignment="1">
      <alignment vertical="center"/>
    </xf>
    <xf numFmtId="174" fontId="2" fillId="0" borderId="22" xfId="0" applyNumberFormat="1" applyFont="1" applyFill="1" applyBorder="1" applyAlignment="1">
      <alignment vertical="center"/>
    </xf>
    <xf numFmtId="174" fontId="2" fillId="0" borderId="23" xfId="0" applyNumberFormat="1" applyFont="1" applyFill="1" applyBorder="1" applyAlignment="1">
      <alignment vertical="center"/>
    </xf>
    <xf numFmtId="174" fontId="2" fillId="0" borderId="24" xfId="0" applyNumberFormat="1" applyFont="1" applyFill="1" applyBorder="1" applyAlignment="1">
      <alignment vertical="center"/>
    </xf>
    <xf numFmtId="174" fontId="2" fillId="0" borderId="25" xfId="0" applyNumberFormat="1" applyFont="1" applyFill="1" applyBorder="1" applyAlignment="1">
      <alignment vertical="center"/>
    </xf>
    <xf numFmtId="174" fontId="2" fillId="0" borderId="8" xfId="0" applyNumberFormat="1" applyFont="1" applyFill="1" applyBorder="1" applyAlignment="1">
      <alignment vertical="center"/>
    </xf>
    <xf numFmtId="174" fontId="2" fillId="0" borderId="0" xfId="0" applyNumberFormat="1" applyFont="1" applyFill="1" applyBorder="1" applyAlignment="1">
      <alignment vertical="center"/>
    </xf>
    <xf numFmtId="174" fontId="2" fillId="0" borderId="9" xfId="0" applyNumberFormat="1" applyFont="1" applyFill="1" applyBorder="1" applyAlignment="1">
      <alignment vertical="center"/>
    </xf>
    <xf numFmtId="174" fontId="2" fillId="0" borderId="10" xfId="0" applyNumberFormat="1" applyFont="1" applyFill="1" applyBorder="1" applyAlignment="1">
      <alignment vertical="center"/>
    </xf>
    <xf numFmtId="174" fontId="2" fillId="0" borderId="17" xfId="0" applyNumberFormat="1" applyFont="1" applyFill="1" applyBorder="1" applyAlignment="1">
      <alignment vertical="center"/>
    </xf>
    <xf numFmtId="174" fontId="2" fillId="0" borderId="1" xfId="0" applyNumberFormat="1" applyFont="1" applyFill="1" applyBorder="1" applyAlignment="1">
      <alignment vertical="center"/>
    </xf>
    <xf numFmtId="174" fontId="2" fillId="0" borderId="18" xfId="0" applyNumberFormat="1" applyFont="1" applyFill="1" applyBorder="1" applyAlignment="1">
      <alignment vertical="center"/>
    </xf>
    <xf numFmtId="174" fontId="2" fillId="0" borderId="19" xfId="0" applyNumberFormat="1" applyFont="1" applyFill="1" applyBorder="1" applyAlignment="1">
      <alignment vertical="center"/>
    </xf>
    <xf numFmtId="171" fontId="2" fillId="0" borderId="0" xfId="0" applyNumberFormat="1" applyFont="1" applyFill="1" applyAlignment="1">
      <alignment vertical="center"/>
    </xf>
    <xf numFmtId="0" fontId="7" fillId="0" borderId="2" xfId="0" quotePrefix="1" applyNumberFormat="1" applyFont="1" applyBorder="1" applyAlignment="1">
      <alignment horizontal="right" vertical="center"/>
    </xf>
    <xf numFmtId="0" fontId="7" fillId="0" borderId="3" xfId="0" quotePrefix="1" applyNumberFormat="1" applyFont="1" applyBorder="1" applyAlignment="1">
      <alignment horizontal="right" vertical="center"/>
    </xf>
    <xf numFmtId="0" fontId="7" fillId="0" borderId="5" xfId="0" quotePrefix="1" applyNumberFormat="1" applyFont="1" applyBorder="1" applyAlignment="1">
      <alignment horizontal="right" vertical="center"/>
    </xf>
    <xf numFmtId="0" fontId="7" fillId="0" borderId="68" xfId="0" quotePrefix="1" applyNumberFormat="1" applyFont="1" applyBorder="1" applyAlignment="1">
      <alignment horizontal="right" vertical="center"/>
    </xf>
    <xf numFmtId="165" fontId="2" fillId="2" borderId="28" xfId="0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/>
    </xf>
    <xf numFmtId="165" fontId="2" fillId="3" borderId="26" xfId="0" applyNumberFormat="1" applyFont="1" applyFill="1" applyBorder="1" applyAlignment="1">
      <alignment vertical="center"/>
    </xf>
    <xf numFmtId="165" fontId="2" fillId="3" borderId="28" xfId="0" applyNumberFormat="1" applyFont="1" applyFill="1" applyBorder="1" applyAlignment="1">
      <alignment vertical="center"/>
    </xf>
    <xf numFmtId="166" fontId="2" fillId="3" borderId="69" xfId="0" applyNumberFormat="1" applyFont="1" applyFill="1" applyBorder="1" applyAlignment="1">
      <alignment vertical="center"/>
    </xf>
    <xf numFmtId="169" fontId="2" fillId="4" borderId="70" xfId="0" applyNumberFormat="1" applyFont="1" applyFill="1" applyBorder="1" applyAlignment="1">
      <alignment vertical="center"/>
    </xf>
    <xf numFmtId="9" fontId="8" fillId="4" borderId="71" xfId="1" applyNumberFormat="1" applyFont="1" applyFill="1" applyBorder="1" applyAlignment="1">
      <alignment vertical="center"/>
    </xf>
    <xf numFmtId="166" fontId="2" fillId="5" borderId="28" xfId="0" applyNumberFormat="1" applyFont="1" applyFill="1" applyBorder="1" applyAlignment="1">
      <alignment vertical="center"/>
    </xf>
    <xf numFmtId="166" fontId="2" fillId="5" borderId="16" xfId="0" applyNumberFormat="1" applyFont="1" applyFill="1" applyBorder="1" applyAlignment="1">
      <alignment vertical="center"/>
    </xf>
    <xf numFmtId="166" fontId="2" fillId="5" borderId="72" xfId="0" applyNumberFormat="1" applyFont="1" applyFill="1" applyBorder="1" applyAlignment="1">
      <alignment vertical="center"/>
    </xf>
    <xf numFmtId="166" fontId="2" fillId="5" borderId="69" xfId="0" applyNumberFormat="1" applyFont="1" applyFill="1" applyBorder="1" applyAlignment="1">
      <alignment vertical="center"/>
    </xf>
    <xf numFmtId="166" fontId="2" fillId="5" borderId="73" xfId="0" applyNumberFormat="1" applyFont="1" applyFill="1" applyBorder="1" applyAlignment="1">
      <alignment vertical="center"/>
    </xf>
    <xf numFmtId="166" fontId="2" fillId="6" borderId="26" xfId="0" applyNumberFormat="1" applyFont="1" applyFill="1" applyBorder="1" applyAlignment="1">
      <alignment vertical="center"/>
    </xf>
    <xf numFmtId="166" fontId="2" fillId="6" borderId="28" xfId="0" applyNumberFormat="1" applyFont="1" applyFill="1" applyBorder="1" applyAlignment="1">
      <alignment vertical="center"/>
    </xf>
    <xf numFmtId="166" fontId="2" fillId="6" borderId="72" xfId="0" applyNumberFormat="1" applyFont="1" applyFill="1" applyBorder="1" applyAlignment="1">
      <alignment vertical="center"/>
    </xf>
    <xf numFmtId="166" fontId="2" fillId="6" borderId="69" xfId="0" applyNumberFormat="1" applyFont="1" applyFill="1" applyBorder="1" applyAlignment="1">
      <alignment vertical="center"/>
    </xf>
    <xf numFmtId="166" fontId="2" fillId="6" borderId="51" xfId="0" applyNumberFormat="1" applyFont="1" applyFill="1" applyBorder="1" applyAlignment="1">
      <alignment vertical="center"/>
    </xf>
    <xf numFmtId="9" fontId="2" fillId="7" borderId="28" xfId="1" applyFont="1" applyFill="1" applyBorder="1" applyAlignment="1">
      <alignment vertical="center"/>
    </xf>
    <xf numFmtId="9" fontId="2" fillId="7" borderId="72" xfId="1" applyFont="1" applyFill="1" applyBorder="1" applyAlignment="1">
      <alignment vertical="center"/>
    </xf>
    <xf numFmtId="9" fontId="2" fillId="7" borderId="51" xfId="1" applyFont="1" applyFill="1" applyBorder="1" applyAlignment="1">
      <alignment vertical="center"/>
    </xf>
    <xf numFmtId="166" fontId="2" fillId="8" borderId="26" xfId="0" applyNumberFormat="1" applyFont="1" applyFill="1" applyBorder="1" applyAlignment="1">
      <alignment vertical="center"/>
    </xf>
    <xf numFmtId="166" fontId="2" fillId="8" borderId="28" xfId="0" applyNumberFormat="1" applyFont="1" applyFill="1" applyBorder="1" applyAlignment="1">
      <alignment vertical="center"/>
    </xf>
    <xf numFmtId="166" fontId="2" fillId="8" borderId="16" xfId="0" applyNumberFormat="1" applyFont="1" applyFill="1" applyBorder="1" applyAlignment="1">
      <alignment vertical="center"/>
    </xf>
    <xf numFmtId="166" fontId="2" fillId="8" borderId="51" xfId="0" applyNumberFormat="1" applyFont="1" applyFill="1" applyBorder="1" applyAlignment="1">
      <alignment vertical="center"/>
    </xf>
    <xf numFmtId="174" fontId="2" fillId="5" borderId="26" xfId="0" applyNumberFormat="1" applyFont="1" applyFill="1" applyBorder="1" applyAlignment="1">
      <alignment vertical="center"/>
    </xf>
    <xf numFmtId="174" fontId="2" fillId="5" borderId="28" xfId="0" applyNumberFormat="1" applyFont="1" applyFill="1" applyBorder="1" applyAlignment="1">
      <alignment vertical="center"/>
    </xf>
    <xf numFmtId="174" fontId="2" fillId="5" borderId="51" xfId="0" applyNumberFormat="1" applyFont="1" applyFill="1" applyBorder="1" applyAlignment="1">
      <alignment vertical="center"/>
    </xf>
    <xf numFmtId="166" fontId="2" fillId="4" borderId="26" xfId="0" applyNumberFormat="1" applyFont="1" applyFill="1" applyBorder="1" applyAlignment="1">
      <alignment vertical="center"/>
    </xf>
    <xf numFmtId="166" fontId="2" fillId="4" borderId="28" xfId="0" applyNumberFormat="1" applyFont="1" applyFill="1" applyBorder="1" applyAlignment="1">
      <alignment vertical="center"/>
    </xf>
    <xf numFmtId="166" fontId="2" fillId="4" borderId="51" xfId="0" applyNumberFormat="1" applyFont="1" applyFill="1" applyBorder="1" applyAlignment="1">
      <alignment vertical="center"/>
    </xf>
    <xf numFmtId="167" fontId="2" fillId="2" borderId="28" xfId="0" applyNumberFormat="1" applyFont="1" applyFill="1" applyBorder="1" applyAlignment="1">
      <alignment vertical="center"/>
    </xf>
    <xf numFmtId="167" fontId="2" fillId="2" borderId="16" xfId="0" applyNumberFormat="1" applyFont="1" applyFill="1" applyBorder="1" applyAlignment="1">
      <alignment vertical="center"/>
    </xf>
    <xf numFmtId="167" fontId="2" fillId="2" borderId="51" xfId="0" applyNumberFormat="1" applyFont="1" applyFill="1" applyBorder="1" applyAlignment="1">
      <alignment vertical="center"/>
    </xf>
    <xf numFmtId="168" fontId="2" fillId="3" borderId="28" xfId="0" applyNumberFormat="1" applyFont="1" applyFill="1" applyBorder="1" applyAlignment="1">
      <alignment vertical="center"/>
    </xf>
    <xf numFmtId="168" fontId="2" fillId="3" borderId="16" xfId="0" applyNumberFormat="1" applyFont="1" applyFill="1" applyBorder="1" applyAlignment="1">
      <alignment vertical="center"/>
    </xf>
    <xf numFmtId="168" fontId="2" fillId="3" borderId="72" xfId="0" applyNumberFormat="1" applyFont="1" applyFill="1" applyBorder="1" applyAlignment="1">
      <alignment vertical="center"/>
    </xf>
    <xf numFmtId="168" fontId="2" fillId="3" borderId="74" xfId="0" applyNumberFormat="1" applyFont="1" applyFill="1" applyBorder="1" applyAlignment="1">
      <alignment vertical="center"/>
    </xf>
    <xf numFmtId="170" fontId="2" fillId="4" borderId="51" xfId="0" applyNumberFormat="1" applyFont="1" applyFill="1" applyBorder="1" applyAlignment="1">
      <alignment vertical="center"/>
    </xf>
    <xf numFmtId="172" fontId="2" fillId="5" borderId="26" xfId="0" applyNumberFormat="1" applyFont="1" applyFill="1" applyBorder="1" applyAlignment="1">
      <alignment vertical="center"/>
    </xf>
    <xf numFmtId="172" fontId="2" fillId="5" borderId="16" xfId="0" applyNumberFormat="1" applyFont="1" applyFill="1" applyBorder="1" applyAlignment="1">
      <alignment vertical="center"/>
    </xf>
    <xf numFmtId="9" fontId="4" fillId="5" borderId="51" xfId="1" applyNumberFormat="1" applyFont="1" applyFill="1" applyBorder="1" applyAlignment="1">
      <alignment vertical="center"/>
    </xf>
    <xf numFmtId="173" fontId="2" fillId="6" borderId="26" xfId="0" applyNumberFormat="1" applyFont="1" applyFill="1" applyBorder="1" applyAlignment="1">
      <alignment vertical="center"/>
    </xf>
    <xf numFmtId="173" fontId="2" fillId="6" borderId="28" xfId="0" applyNumberFormat="1" applyFont="1" applyFill="1" applyBorder="1" applyAlignment="1">
      <alignment vertical="center"/>
    </xf>
    <xf numFmtId="173" fontId="2" fillId="6" borderId="72" xfId="0" applyNumberFormat="1" applyFont="1" applyFill="1" applyBorder="1" applyAlignment="1">
      <alignment vertical="center"/>
    </xf>
    <xf numFmtId="173" fontId="2" fillId="6" borderId="16" xfId="0" applyNumberFormat="1" applyFont="1" applyFill="1" applyBorder="1" applyAlignment="1">
      <alignment vertical="center"/>
    </xf>
    <xf numFmtId="173" fontId="2" fillId="6" borderId="51" xfId="0" applyNumberFormat="1" applyFont="1" applyFill="1" applyBorder="1" applyAlignment="1">
      <alignment vertical="center"/>
    </xf>
    <xf numFmtId="173" fontId="2" fillId="7" borderId="51" xfId="0" applyNumberFormat="1" applyFont="1" applyFill="1" applyBorder="1" applyAlignment="1">
      <alignment vertical="center"/>
    </xf>
    <xf numFmtId="173" fontId="2" fillId="5" borderId="26" xfId="0" applyNumberFormat="1" applyFont="1" applyFill="1" applyBorder="1" applyAlignment="1">
      <alignment vertical="center"/>
    </xf>
    <xf numFmtId="173" fontId="2" fillId="5" borderId="28" xfId="0" applyNumberFormat="1" applyFont="1" applyFill="1" applyBorder="1" applyAlignment="1">
      <alignment vertical="center"/>
    </xf>
    <xf numFmtId="173" fontId="2" fillId="5" borderId="16" xfId="0" applyNumberFormat="1" applyFont="1" applyFill="1" applyBorder="1" applyAlignment="1">
      <alignment vertical="center"/>
    </xf>
    <xf numFmtId="173" fontId="2" fillId="5" borderId="51" xfId="0" applyNumberFormat="1" applyFont="1" applyFill="1" applyBorder="1" applyAlignment="1">
      <alignment vertical="center"/>
    </xf>
    <xf numFmtId="173" fontId="2" fillId="3" borderId="26" xfId="0" applyNumberFormat="1" applyFont="1" applyFill="1" applyBorder="1" applyAlignment="1">
      <alignment vertical="center"/>
    </xf>
    <xf numFmtId="173" fontId="2" fillId="3" borderId="16" xfId="0" applyNumberFormat="1" applyFont="1" applyFill="1" applyBorder="1" applyAlignment="1">
      <alignment vertical="center"/>
    </xf>
    <xf numFmtId="175" fontId="2" fillId="3" borderId="28" xfId="0" applyNumberFormat="1" applyFont="1" applyFill="1" applyBorder="1" applyAlignment="1">
      <alignment vertical="center"/>
    </xf>
    <xf numFmtId="175" fontId="2" fillId="3" borderId="51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7" fillId="0" borderId="2" xfId="0" quotePrefix="1" applyNumberFormat="1" applyFont="1" applyFill="1" applyBorder="1" applyAlignment="1">
      <alignment horizontal="right" vertical="center"/>
    </xf>
    <xf numFmtId="0" fontId="7" fillId="0" borderId="3" xfId="0" quotePrefix="1" applyNumberFormat="1" applyFont="1" applyFill="1" applyBorder="1" applyAlignment="1">
      <alignment horizontal="right" vertical="center"/>
    </xf>
    <xf numFmtId="0" fontId="7" fillId="0" borderId="68" xfId="0" quotePrefix="1" applyNumberFormat="1" applyFont="1" applyFill="1" applyBorder="1" applyAlignment="1">
      <alignment horizontal="right" vertical="center"/>
    </xf>
    <xf numFmtId="0" fontId="7" fillId="0" borderId="5" xfId="0" quotePrefix="1" applyNumberFormat="1" applyFont="1" applyFill="1" applyBorder="1" applyAlignment="1">
      <alignment horizontal="right" vertical="center"/>
    </xf>
    <xf numFmtId="167" fontId="2" fillId="0" borderId="8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167" fontId="2" fillId="0" borderId="28" xfId="0" applyNumberFormat="1" applyFont="1" applyFill="1" applyBorder="1" applyAlignment="1">
      <alignment vertical="center"/>
    </xf>
    <xf numFmtId="167" fontId="2" fillId="0" borderId="10" xfId="0" applyNumberFormat="1" applyFont="1" applyFill="1" applyBorder="1" applyAlignment="1">
      <alignment vertical="center"/>
    </xf>
    <xf numFmtId="167" fontId="2" fillId="0" borderId="13" xfId="0" applyNumberFormat="1" applyFont="1" applyFill="1" applyBorder="1" applyAlignment="1">
      <alignment vertical="center"/>
    </xf>
    <xf numFmtId="167" fontId="2" fillId="0" borderId="14" xfId="0" applyNumberFormat="1" applyFont="1" applyFill="1" applyBorder="1" applyAlignment="1">
      <alignment vertical="center"/>
    </xf>
    <xf numFmtId="167" fontId="2" fillId="0" borderId="16" xfId="0" applyNumberFormat="1" applyFont="1" applyFill="1" applyBorder="1" applyAlignment="1">
      <alignment vertical="center"/>
    </xf>
    <xf numFmtId="167" fontId="2" fillId="0" borderId="15" xfId="0" applyNumberFormat="1" applyFont="1" applyFill="1" applyBorder="1" applyAlignment="1">
      <alignment vertical="center"/>
    </xf>
    <xf numFmtId="167" fontId="2" fillId="0" borderId="17" xfId="0" applyNumberFormat="1" applyFont="1" applyFill="1" applyBorder="1" applyAlignment="1">
      <alignment vertical="center"/>
    </xf>
    <xf numFmtId="167" fontId="2" fillId="0" borderId="1" xfId="0" applyNumberFormat="1" applyFont="1" applyFill="1" applyBorder="1" applyAlignment="1">
      <alignment vertical="center"/>
    </xf>
    <xf numFmtId="167" fontId="2" fillId="0" borderId="51" xfId="0" applyNumberFormat="1" applyFont="1" applyFill="1" applyBorder="1" applyAlignment="1">
      <alignment vertical="center"/>
    </xf>
    <xf numFmtId="167" fontId="2" fillId="0" borderId="19" xfId="0" applyNumberFormat="1" applyFont="1" applyFill="1" applyBorder="1" applyAlignment="1">
      <alignment vertical="center"/>
    </xf>
    <xf numFmtId="168" fontId="2" fillId="0" borderId="8" xfId="0" applyNumberFormat="1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8" fontId="2" fillId="0" borderId="28" xfId="0" applyNumberFormat="1" applyFont="1" applyFill="1" applyBorder="1" applyAlignment="1">
      <alignment vertical="center"/>
    </xf>
    <xf numFmtId="168" fontId="2" fillId="0" borderId="10" xfId="0" applyNumberFormat="1" applyFont="1" applyFill="1" applyBorder="1" applyAlignment="1">
      <alignment vertical="center"/>
    </xf>
    <xf numFmtId="168" fontId="2" fillId="0" borderId="13" xfId="0" applyNumberFormat="1" applyFont="1" applyFill="1" applyBorder="1" applyAlignment="1">
      <alignment vertical="center"/>
    </xf>
    <xf numFmtId="168" fontId="2" fillId="0" borderId="14" xfId="0" applyNumberFormat="1" applyFont="1" applyFill="1" applyBorder="1" applyAlignment="1">
      <alignment vertical="center"/>
    </xf>
    <xf numFmtId="168" fontId="2" fillId="0" borderId="16" xfId="0" applyNumberFormat="1" applyFont="1" applyFill="1" applyBorder="1" applyAlignment="1">
      <alignment vertical="center"/>
    </xf>
    <xf numFmtId="168" fontId="2" fillId="0" borderId="15" xfId="0" applyNumberFormat="1" applyFont="1" applyFill="1" applyBorder="1" applyAlignment="1">
      <alignment vertical="center"/>
    </xf>
    <xf numFmtId="168" fontId="2" fillId="0" borderId="34" xfId="0" applyNumberFormat="1" applyFont="1" applyFill="1" applyBorder="1" applyAlignment="1">
      <alignment vertical="center"/>
    </xf>
    <xf numFmtId="168" fontId="2" fillId="0" borderId="35" xfId="0" applyNumberFormat="1" applyFont="1" applyFill="1" applyBorder="1" applyAlignment="1">
      <alignment vertical="center"/>
    </xf>
    <xf numFmtId="168" fontId="2" fillId="0" borderId="72" xfId="0" applyNumberFormat="1" applyFont="1" applyFill="1" applyBorder="1" applyAlignment="1">
      <alignment vertical="center"/>
    </xf>
    <xf numFmtId="168" fontId="2" fillId="0" borderId="37" xfId="0" applyNumberFormat="1" applyFont="1" applyFill="1" applyBorder="1" applyAlignment="1">
      <alignment vertical="center"/>
    </xf>
    <xf numFmtId="168" fontId="2" fillId="0" borderId="48" xfId="0" applyNumberFormat="1" applyFont="1" applyFill="1" applyBorder="1" applyAlignment="1">
      <alignment vertical="center"/>
    </xf>
    <xf numFmtId="168" fontId="2" fillId="0" borderId="49" xfId="0" applyNumberFormat="1" applyFont="1" applyFill="1" applyBorder="1" applyAlignment="1">
      <alignment vertical="center"/>
    </xf>
    <xf numFmtId="168" fontId="2" fillId="0" borderId="74" xfId="0" applyNumberFormat="1" applyFont="1" applyFill="1" applyBorder="1" applyAlignment="1">
      <alignment vertical="center"/>
    </xf>
    <xf numFmtId="170" fontId="2" fillId="0" borderId="49" xfId="0" applyNumberFormat="1" applyFont="1" applyFill="1" applyBorder="1" applyAlignment="1">
      <alignment vertical="center"/>
    </xf>
    <xf numFmtId="170" fontId="2" fillId="0" borderId="50" xfId="0" applyNumberFormat="1" applyFont="1" applyFill="1" applyBorder="1" applyAlignment="1">
      <alignment vertical="center"/>
    </xf>
    <xf numFmtId="170" fontId="2" fillId="0" borderId="17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2" fillId="0" borderId="51" xfId="0" applyNumberFormat="1" applyFont="1" applyFill="1" applyBorder="1" applyAlignment="1">
      <alignment vertical="center"/>
    </xf>
    <xf numFmtId="170" fontId="2" fillId="0" borderId="19" xfId="0" applyNumberFormat="1" applyFont="1" applyFill="1" applyBorder="1" applyAlignment="1">
      <alignment vertical="center"/>
    </xf>
    <xf numFmtId="172" fontId="2" fillId="0" borderId="22" xfId="0" applyNumberFormat="1" applyFont="1" applyFill="1" applyBorder="1" applyAlignment="1">
      <alignment vertical="center"/>
    </xf>
    <xf numFmtId="172" fontId="2" fillId="0" borderId="23" xfId="0" applyNumberFormat="1" applyFont="1" applyFill="1" applyBorder="1" applyAlignment="1">
      <alignment vertical="center"/>
    </xf>
    <xf numFmtId="172" fontId="2" fillId="0" borderId="26" xfId="0" applyNumberFormat="1" applyFont="1" applyFill="1" applyBorder="1" applyAlignment="1">
      <alignment vertical="center"/>
    </xf>
    <xf numFmtId="172" fontId="2" fillId="0" borderId="25" xfId="0" applyNumberFormat="1" applyFont="1" applyFill="1" applyBorder="1" applyAlignment="1">
      <alignment vertical="center"/>
    </xf>
    <xf numFmtId="172" fontId="2" fillId="0" borderId="13" xfId="0" applyNumberFormat="1" applyFont="1" applyFill="1" applyBorder="1" applyAlignment="1">
      <alignment vertical="center"/>
    </xf>
    <xf numFmtId="172" fontId="2" fillId="0" borderId="14" xfId="0" applyNumberFormat="1" applyFont="1" applyFill="1" applyBorder="1" applyAlignment="1">
      <alignment vertical="center"/>
    </xf>
    <xf numFmtId="172" fontId="2" fillId="0" borderId="16" xfId="0" applyNumberFormat="1" applyFont="1" applyFill="1" applyBorder="1" applyAlignment="1">
      <alignment vertical="center"/>
    </xf>
    <xf numFmtId="172" fontId="2" fillId="0" borderId="15" xfId="0" applyNumberFormat="1" applyFont="1" applyFill="1" applyBorder="1" applyAlignment="1">
      <alignment vertical="center"/>
    </xf>
    <xf numFmtId="9" fontId="4" fillId="0" borderId="17" xfId="1" applyNumberFormat="1" applyFont="1" applyFill="1" applyBorder="1" applyAlignment="1">
      <alignment vertical="center"/>
    </xf>
    <xf numFmtId="9" fontId="4" fillId="0" borderId="1" xfId="1" applyNumberFormat="1" applyFont="1" applyFill="1" applyBorder="1" applyAlignment="1">
      <alignment vertical="center"/>
    </xf>
    <xf numFmtId="9" fontId="4" fillId="0" borderId="51" xfId="1" applyNumberFormat="1" applyFont="1" applyFill="1" applyBorder="1" applyAlignment="1">
      <alignment vertical="center"/>
    </xf>
    <xf numFmtId="9" fontId="4" fillId="0" borderId="19" xfId="1" applyNumberFormat="1" applyFont="1" applyFill="1" applyBorder="1" applyAlignment="1">
      <alignment vertical="center"/>
    </xf>
    <xf numFmtId="173" fontId="2" fillId="0" borderId="22" xfId="0" applyNumberFormat="1" applyFont="1" applyFill="1" applyBorder="1" applyAlignment="1">
      <alignment vertical="center"/>
    </xf>
    <xf numFmtId="173" fontId="2" fillId="0" borderId="23" xfId="0" applyNumberFormat="1" applyFont="1" applyFill="1" applyBorder="1" applyAlignment="1">
      <alignment vertical="center"/>
    </xf>
    <xf numFmtId="173" fontId="2" fillId="0" borderId="26" xfId="0" applyNumberFormat="1" applyFont="1" applyFill="1" applyBorder="1" applyAlignment="1">
      <alignment vertical="center"/>
    </xf>
    <xf numFmtId="173" fontId="2" fillId="0" borderId="25" xfId="0" applyNumberFormat="1" applyFont="1" applyFill="1" applyBorder="1" applyAlignment="1">
      <alignment vertical="center"/>
    </xf>
    <xf numFmtId="173" fontId="2" fillId="0" borderId="8" xfId="0" applyNumberFormat="1" applyFont="1" applyFill="1" applyBorder="1" applyAlignment="1">
      <alignment vertical="center"/>
    </xf>
    <xf numFmtId="173" fontId="2" fillId="0" borderId="0" xfId="0" applyNumberFormat="1" applyFont="1" applyFill="1" applyBorder="1" applyAlignment="1">
      <alignment vertical="center"/>
    </xf>
    <xf numFmtId="173" fontId="2" fillId="0" borderId="28" xfId="0" applyNumberFormat="1" applyFont="1" applyFill="1" applyBorder="1" applyAlignment="1">
      <alignment vertical="center"/>
    </xf>
    <xf numFmtId="173" fontId="2" fillId="0" borderId="10" xfId="0" applyNumberFormat="1" applyFont="1" applyFill="1" applyBorder="1" applyAlignment="1">
      <alignment vertical="center"/>
    </xf>
    <xf numFmtId="173" fontId="2" fillId="0" borderId="34" xfId="0" applyNumberFormat="1" applyFont="1" applyFill="1" applyBorder="1" applyAlignment="1">
      <alignment vertical="center"/>
    </xf>
    <xf numFmtId="173" fontId="2" fillId="0" borderId="35" xfId="0" applyNumberFormat="1" applyFont="1" applyFill="1" applyBorder="1" applyAlignment="1">
      <alignment vertical="center"/>
    </xf>
    <xf numFmtId="173" fontId="2" fillId="0" borderId="72" xfId="0" applyNumberFormat="1" applyFont="1" applyFill="1" applyBorder="1" applyAlignment="1">
      <alignment vertical="center"/>
    </xf>
    <xf numFmtId="173" fontId="2" fillId="0" borderId="37" xfId="0" applyNumberFormat="1" applyFont="1" applyFill="1" applyBorder="1" applyAlignment="1">
      <alignment vertical="center"/>
    </xf>
    <xf numFmtId="173" fontId="2" fillId="0" borderId="13" xfId="0" applyNumberFormat="1" applyFont="1" applyFill="1" applyBorder="1" applyAlignment="1">
      <alignment vertical="center"/>
    </xf>
    <xf numFmtId="173" fontId="2" fillId="0" borderId="14" xfId="0" applyNumberFormat="1" applyFont="1" applyFill="1" applyBorder="1" applyAlignment="1">
      <alignment vertical="center"/>
    </xf>
    <xf numFmtId="173" fontId="2" fillId="0" borderId="16" xfId="0" applyNumberFormat="1" applyFont="1" applyFill="1" applyBorder="1" applyAlignment="1">
      <alignment vertical="center"/>
    </xf>
    <xf numFmtId="173" fontId="2" fillId="0" borderId="15" xfId="0" applyNumberFormat="1" applyFont="1" applyFill="1" applyBorder="1" applyAlignment="1">
      <alignment vertical="center"/>
    </xf>
    <xf numFmtId="173" fontId="2" fillId="0" borderId="17" xfId="0" applyNumberFormat="1" applyFont="1" applyFill="1" applyBorder="1" applyAlignment="1">
      <alignment vertical="center"/>
    </xf>
    <xf numFmtId="173" fontId="2" fillId="0" borderId="1" xfId="0" applyNumberFormat="1" applyFont="1" applyFill="1" applyBorder="1" applyAlignment="1">
      <alignment vertical="center"/>
    </xf>
    <xf numFmtId="173" fontId="2" fillId="0" borderId="51" xfId="0" applyNumberFormat="1" applyFont="1" applyFill="1" applyBorder="1" applyAlignment="1">
      <alignment vertical="center"/>
    </xf>
    <xf numFmtId="173" fontId="2" fillId="0" borderId="19" xfId="0" applyNumberFormat="1" applyFont="1" applyFill="1" applyBorder="1" applyAlignment="1">
      <alignment vertical="center"/>
    </xf>
    <xf numFmtId="175" fontId="2" fillId="0" borderId="8" xfId="0" applyNumberFormat="1" applyFont="1" applyFill="1" applyBorder="1" applyAlignment="1">
      <alignment vertical="center"/>
    </xf>
    <xf numFmtId="175" fontId="2" fillId="0" borderId="0" xfId="0" applyNumberFormat="1" applyFont="1" applyFill="1" applyBorder="1" applyAlignment="1">
      <alignment vertical="center"/>
    </xf>
    <xf numFmtId="175" fontId="2" fillId="0" borderId="28" xfId="0" applyNumberFormat="1" applyFont="1" applyFill="1" applyBorder="1" applyAlignment="1">
      <alignment vertical="center"/>
    </xf>
    <xf numFmtId="175" fontId="2" fillId="0" borderId="10" xfId="0" applyNumberFormat="1" applyFont="1" applyFill="1" applyBorder="1" applyAlignment="1">
      <alignment vertical="center"/>
    </xf>
    <xf numFmtId="175" fontId="2" fillId="0" borderId="17" xfId="0" applyNumberFormat="1" applyFont="1" applyFill="1" applyBorder="1" applyAlignment="1">
      <alignment vertical="center"/>
    </xf>
    <xf numFmtId="175" fontId="2" fillId="0" borderId="1" xfId="0" applyNumberFormat="1" applyFont="1" applyFill="1" applyBorder="1" applyAlignment="1">
      <alignment vertical="center"/>
    </xf>
    <xf numFmtId="175" fontId="2" fillId="0" borderId="51" xfId="0" applyNumberFormat="1" applyFont="1" applyFill="1" applyBorder="1" applyAlignment="1">
      <alignment vertical="center"/>
    </xf>
    <xf numFmtId="175" fontId="2" fillId="0" borderId="19" xfId="0" applyNumberFormat="1" applyFont="1" applyFill="1" applyBorder="1" applyAlignment="1">
      <alignment vertical="center"/>
    </xf>
    <xf numFmtId="9" fontId="2" fillId="7" borderId="26" xfId="1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176" fontId="4" fillId="5" borderId="30" xfId="0" applyNumberFormat="1" applyFont="1" applyFill="1" applyBorder="1" applyAlignment="1">
      <alignment vertical="center"/>
    </xf>
    <xf numFmtId="176" fontId="4" fillId="5" borderId="31" xfId="0" applyNumberFormat="1" applyFont="1" applyFill="1" applyBorder="1" applyAlignment="1">
      <alignment vertical="center"/>
    </xf>
    <xf numFmtId="176" fontId="4" fillId="5" borderId="69" xfId="0" applyNumberFormat="1" applyFont="1" applyFill="1" applyBorder="1" applyAlignment="1">
      <alignment vertical="center"/>
    </xf>
    <xf numFmtId="176" fontId="4" fillId="5" borderId="33" xfId="0" applyNumberFormat="1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176" fontId="4" fillId="5" borderId="34" xfId="0" applyNumberFormat="1" applyFont="1" applyFill="1" applyBorder="1" applyAlignment="1">
      <alignment vertical="center"/>
    </xf>
    <xf numFmtId="176" fontId="4" fillId="5" borderId="35" xfId="0" applyNumberFormat="1" applyFont="1" applyFill="1" applyBorder="1" applyAlignment="1">
      <alignment vertical="center"/>
    </xf>
    <xf numFmtId="176" fontId="4" fillId="5" borderId="72" xfId="0" applyNumberFormat="1" applyFont="1" applyFill="1" applyBorder="1" applyAlignment="1">
      <alignment vertical="center"/>
    </xf>
    <xf numFmtId="176" fontId="4" fillId="5" borderId="37" xfId="0" applyNumberFormat="1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/>
    </xf>
    <xf numFmtId="176" fontId="4" fillId="5" borderId="13" xfId="0" applyNumberFormat="1" applyFont="1" applyFill="1" applyBorder="1" applyAlignment="1">
      <alignment vertical="center"/>
    </xf>
    <xf numFmtId="176" fontId="4" fillId="5" borderId="14" xfId="0" applyNumberFormat="1" applyFont="1" applyFill="1" applyBorder="1" applyAlignment="1">
      <alignment vertical="center"/>
    </xf>
    <xf numFmtId="176" fontId="4" fillId="5" borderId="16" xfId="0" applyNumberFormat="1" applyFont="1" applyFill="1" applyBorder="1" applyAlignment="1">
      <alignment vertical="center"/>
    </xf>
    <xf numFmtId="176" fontId="4" fillId="5" borderId="15" xfId="0" applyNumberFormat="1" applyFont="1" applyFill="1" applyBorder="1" applyAlignment="1">
      <alignment vertical="center"/>
    </xf>
    <xf numFmtId="176" fontId="4" fillId="5" borderId="8" xfId="0" applyNumberFormat="1" applyFont="1" applyFill="1" applyBorder="1" applyAlignment="1">
      <alignment vertical="center"/>
    </xf>
    <xf numFmtId="176" fontId="4" fillId="5" borderId="0" xfId="0" applyNumberFormat="1" applyFont="1" applyFill="1" applyBorder="1" applyAlignment="1">
      <alignment vertical="center"/>
    </xf>
    <xf numFmtId="176" fontId="4" fillId="5" borderId="28" xfId="0" applyNumberFormat="1" applyFont="1" applyFill="1" applyBorder="1" applyAlignment="1">
      <alignment vertical="center"/>
    </xf>
    <xf numFmtId="176" fontId="4" fillId="5" borderId="10" xfId="0" applyNumberFormat="1" applyFont="1" applyFill="1" applyBorder="1" applyAlignment="1">
      <alignment vertical="center"/>
    </xf>
    <xf numFmtId="0" fontId="4" fillId="3" borderId="2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4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51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43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43" xfId="0" applyFont="1" applyFill="1" applyBorder="1" applyAlignment="1">
      <alignment horizontal="left" vertical="center" wrapText="1"/>
    </xf>
    <xf numFmtId="0" fontId="4" fillId="6" borderId="53" xfId="0" applyFont="1" applyFill="1" applyBorder="1" applyAlignment="1">
      <alignment horizontal="left" vertical="center" wrapText="1"/>
    </xf>
    <xf numFmtId="0" fontId="4" fillId="6" borderId="54" xfId="0" applyFont="1" applyFill="1" applyBorder="1" applyAlignment="1">
      <alignment horizontal="left" vertical="center" wrapText="1"/>
    </xf>
    <xf numFmtId="0" fontId="4" fillId="6" borderId="55" xfId="0" applyFont="1" applyFill="1" applyBorder="1" applyAlignment="1">
      <alignment horizontal="left" vertical="center" wrapText="1"/>
    </xf>
    <xf numFmtId="0" fontId="4" fillId="6" borderId="57" xfId="0" applyFont="1" applyFill="1" applyBorder="1" applyAlignment="1">
      <alignment horizontal="left" vertical="center" wrapText="1"/>
    </xf>
    <xf numFmtId="0" fontId="4" fillId="6" borderId="6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4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horizontal="left" vertical="center" wrapText="1"/>
    </xf>
    <xf numFmtId="0" fontId="4" fillId="7" borderId="65" xfId="0" applyFont="1" applyFill="1" applyBorder="1" applyAlignment="1">
      <alignment horizontal="left" vertical="center" wrapText="1"/>
    </xf>
    <xf numFmtId="0" fontId="4" fillId="7" borderId="66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53" xfId="0" applyFont="1" applyFill="1" applyBorder="1" applyAlignment="1">
      <alignment horizontal="left" vertical="center" wrapText="1"/>
    </xf>
    <xf numFmtId="0" fontId="4" fillId="5" borderId="54" xfId="0" applyFont="1" applyFill="1" applyBorder="1" applyAlignment="1">
      <alignment horizontal="left" vertical="center" wrapText="1"/>
    </xf>
    <xf numFmtId="0" fontId="4" fillId="5" borderId="63" xfId="0" applyFont="1" applyFill="1" applyBorder="1" applyAlignment="1">
      <alignment horizontal="left" vertical="center" wrapText="1"/>
    </xf>
    <xf numFmtId="0" fontId="4" fillId="7" borderId="20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43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43" xfId="0" applyFont="1" applyFill="1" applyBorder="1" applyAlignment="1">
      <alignment horizontal="left" vertical="center" wrapText="1"/>
    </xf>
    <xf numFmtId="0" fontId="4" fillId="5" borderId="67" xfId="0" applyFont="1" applyFill="1" applyBorder="1" applyAlignment="1">
      <alignment horizontal="left" vertical="center"/>
    </xf>
    <xf numFmtId="0" fontId="4" fillId="5" borderId="6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82"/>
  <sheetViews>
    <sheetView showGridLines="0" zoomScale="63" zoomScaleNormal="63" workbookViewId="0">
      <selection activeCell="D37" sqref="D37:L37"/>
    </sheetView>
  </sheetViews>
  <sheetFormatPr defaultRowHeight="15.75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>
      <c r="B3" s="507" t="s">
        <v>0</v>
      </c>
      <c r="C3" s="6" t="s">
        <v>1</v>
      </c>
      <c r="D3" s="7">
        <f>IF(AD3&lt;&gt;"eps",AD3,"")</f>
        <v>21.057592390127695</v>
      </c>
      <c r="E3" s="8">
        <f t="shared" ref="E3:L60" si="0">IF(AE3&lt;&gt;"eps",AE3,"")</f>
        <v>20.801819391907127</v>
      </c>
      <c r="F3" s="8">
        <f t="shared" si="0"/>
        <v>20.041421402863961</v>
      </c>
      <c r="G3" s="8">
        <f t="shared" si="0"/>
        <v>19.727163298367927</v>
      </c>
      <c r="H3" s="8">
        <f t="shared" si="0"/>
        <v>19.335810153280686</v>
      </c>
      <c r="I3" s="327">
        <f t="shared" si="0"/>
        <v>19.74831618528923</v>
      </c>
      <c r="J3" s="8">
        <f t="shared" si="0"/>
        <v>19.205391734666154</v>
      </c>
      <c r="K3" s="8">
        <f t="shared" si="0"/>
        <v>18.228128871832865</v>
      </c>
      <c r="L3" s="9">
        <f t="shared" si="0"/>
        <v>17.361703977805782</v>
      </c>
      <c r="M3" s="382"/>
      <c r="N3" s="11" t="s">
        <v>40</v>
      </c>
      <c r="O3" s="12"/>
      <c r="P3" s="13" t="s">
        <v>41</v>
      </c>
      <c r="Q3" s="14">
        <f>IF(AQ3&lt;&gt;"eps",AQ3,"")</f>
        <v>2.0854725569746084</v>
      </c>
      <c r="R3" s="15">
        <f t="shared" ref="R3:Y35" si="1">IF(AR3&lt;&gt;"eps",AR3,"")</f>
        <v>2.0826399048665905</v>
      </c>
      <c r="S3" s="15">
        <f t="shared" si="1"/>
        <v>2.0488844487561231</v>
      </c>
      <c r="T3" s="15">
        <f t="shared" si="1"/>
        <v>2.0391843374588077</v>
      </c>
      <c r="U3" s="15">
        <f t="shared" si="1"/>
        <v>2.0937928671368482</v>
      </c>
      <c r="V3" s="357">
        <f t="shared" si="1"/>
        <v>2.1677581707591935</v>
      </c>
      <c r="W3" s="15">
        <f t="shared" si="1"/>
        <v>2.2130911098063755</v>
      </c>
      <c r="X3" s="15">
        <f t="shared" si="1"/>
        <v>2.2399849171455908</v>
      </c>
      <c r="Y3" s="16">
        <f t="shared" si="1"/>
        <v>2.2801082071351577</v>
      </c>
      <c r="AC3" s="383" t="s">
        <v>29</v>
      </c>
      <c r="AD3" s="252">
        <v>21.057592390127695</v>
      </c>
      <c r="AE3" s="207">
        <v>20.801819391907127</v>
      </c>
      <c r="AF3" s="207">
        <v>20.041421402863961</v>
      </c>
      <c r="AG3" s="207">
        <v>19.727163298367927</v>
      </c>
      <c r="AH3" s="207">
        <v>19.335810153280686</v>
      </c>
      <c r="AI3" s="253">
        <v>19.74831618528923</v>
      </c>
      <c r="AJ3" s="207">
        <v>19.205391734666154</v>
      </c>
      <c r="AK3" s="207">
        <v>18.228128871832865</v>
      </c>
      <c r="AL3" s="254">
        <v>17.361703977805782</v>
      </c>
      <c r="AP3" s="383" t="s">
        <v>29</v>
      </c>
      <c r="AQ3" s="388">
        <v>2.0854725569746084</v>
      </c>
      <c r="AR3" s="389">
        <v>2.0826399048665905</v>
      </c>
      <c r="AS3" s="389">
        <v>2.0488844487561231</v>
      </c>
      <c r="AT3" s="389">
        <v>2.0391843374588077</v>
      </c>
      <c r="AU3" s="389">
        <v>2.0937928671368482</v>
      </c>
      <c r="AV3" s="390">
        <v>2.1677581707591935</v>
      </c>
      <c r="AW3" s="389">
        <v>2.2130911098063755</v>
      </c>
      <c r="AX3" s="389">
        <v>2.2399849171455908</v>
      </c>
      <c r="AY3" s="391">
        <v>2.2801082071351577</v>
      </c>
    </row>
    <row r="4" spans="1:51">
      <c r="A4" s="17"/>
      <c r="B4" s="508"/>
      <c r="C4" s="13" t="s">
        <v>2</v>
      </c>
      <c r="D4" s="7">
        <f t="shared" ref="D4:D60" si="2">IF(AD4&lt;&gt;"eps",AD4,"")</f>
        <v>6.0644940612625762</v>
      </c>
      <c r="E4" s="8">
        <f t="shared" si="0"/>
        <v>4.3905858024965054</v>
      </c>
      <c r="F4" s="8">
        <f t="shared" si="0"/>
        <v>2.9887344149819954</v>
      </c>
      <c r="G4" s="8">
        <f t="shared" si="0"/>
        <v>2.7209454424316331</v>
      </c>
      <c r="H4" s="8">
        <f t="shared" si="0"/>
        <v>2.4945197161912827</v>
      </c>
      <c r="I4" s="327">
        <f t="shared" si="0"/>
        <v>1.652454332738218</v>
      </c>
      <c r="J4" s="8">
        <f t="shared" si="0"/>
        <v>1.6269528535631028</v>
      </c>
      <c r="K4" s="8">
        <f t="shared" si="0"/>
        <v>1.4170979618791908</v>
      </c>
      <c r="L4" s="9">
        <f t="shared" si="0"/>
        <v>1.0554959780031226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4.9900433761756267</v>
      </c>
      <c r="R4" s="15">
        <f t="shared" si="1"/>
        <v>6.2668218060289416</v>
      </c>
      <c r="S4" s="15">
        <f t="shared" si="1"/>
        <v>6.7085770604365589</v>
      </c>
      <c r="T4" s="15">
        <f t="shared" si="1"/>
        <v>7.1585567417911333</v>
      </c>
      <c r="U4" s="15">
        <f t="shared" si="1"/>
        <v>8.2873736107743738</v>
      </c>
      <c r="V4" s="357">
        <f t="shared" si="1"/>
        <v>8.8370131959950111</v>
      </c>
      <c r="W4" s="15">
        <f t="shared" si="1"/>
        <v>9.3114403696365553</v>
      </c>
      <c r="X4" s="15">
        <f t="shared" si="1"/>
        <v>9.8217342633150064</v>
      </c>
      <c r="Y4" s="16">
        <f t="shared" si="1"/>
        <v>10.139982776655211</v>
      </c>
      <c r="AC4" s="383" t="s">
        <v>30</v>
      </c>
      <c r="AD4" s="252">
        <v>6.0644940612625762</v>
      </c>
      <c r="AE4" s="207">
        <v>4.3905858024965054</v>
      </c>
      <c r="AF4" s="207">
        <v>2.9887344149819954</v>
      </c>
      <c r="AG4" s="207">
        <v>2.7209454424316331</v>
      </c>
      <c r="AH4" s="207">
        <v>2.4945197161912827</v>
      </c>
      <c r="AI4" s="253">
        <v>1.652454332738218</v>
      </c>
      <c r="AJ4" s="207">
        <v>1.6269528535631028</v>
      </c>
      <c r="AK4" s="207">
        <v>1.4170979618791908</v>
      </c>
      <c r="AL4" s="254">
        <v>1.0554959780031226</v>
      </c>
      <c r="AP4" s="383" t="s">
        <v>30</v>
      </c>
      <c r="AQ4" s="388">
        <v>4.9900433761756267</v>
      </c>
      <c r="AR4" s="389">
        <v>6.2668218060289416</v>
      </c>
      <c r="AS4" s="389">
        <v>6.7085770604365589</v>
      </c>
      <c r="AT4" s="389">
        <v>7.1585567417911333</v>
      </c>
      <c r="AU4" s="389">
        <v>8.2873736107743738</v>
      </c>
      <c r="AV4" s="390">
        <v>8.8370131959950111</v>
      </c>
      <c r="AW4" s="389">
        <v>9.3114403696365553</v>
      </c>
      <c r="AX4" s="389">
        <v>9.8217342633150064</v>
      </c>
      <c r="AY4" s="391">
        <v>10.139982776655211</v>
      </c>
    </row>
    <row r="5" spans="1:51">
      <c r="B5" s="508"/>
      <c r="C5" s="18" t="s">
        <v>3</v>
      </c>
      <c r="D5" s="19">
        <f t="shared" si="2"/>
        <v>8.393374811291518E-2</v>
      </c>
      <c r="E5" s="20">
        <f t="shared" si="0"/>
        <v>4.0291185141335721E-2</v>
      </c>
      <c r="F5" s="20">
        <f t="shared" si="0"/>
        <v>2.3299994333038913E-2</v>
      </c>
      <c r="G5" s="20">
        <f t="shared" si="0"/>
        <v>2.5481254121544381E-2</v>
      </c>
      <c r="H5" s="20">
        <f t="shared" si="0"/>
        <v>2.7273656713014488E-2</v>
      </c>
      <c r="I5" s="328">
        <f t="shared" si="0"/>
        <v>1.93507267517442E-2</v>
      </c>
      <c r="J5" s="20">
        <f t="shared" si="0"/>
        <v>2.2549511423331468E-2</v>
      </c>
      <c r="K5" s="20">
        <f t="shared" si="0"/>
        <v>1.693372868432581E-2</v>
      </c>
      <c r="L5" s="21">
        <f t="shared" si="0"/>
        <v>8.3098220908109088E-3</v>
      </c>
      <c r="M5" s="382"/>
      <c r="N5" s="22" t="s">
        <v>43</v>
      </c>
      <c r="O5" s="23"/>
      <c r="P5" s="18" t="s">
        <v>41</v>
      </c>
      <c r="Q5" s="24">
        <f t="shared" si="3"/>
        <v>16.066036488572905</v>
      </c>
      <c r="R5" s="25">
        <f t="shared" si="1"/>
        <v>19.90541660725723</v>
      </c>
      <c r="S5" s="25">
        <f t="shared" si="1"/>
        <v>22.396020262969994</v>
      </c>
      <c r="T5" s="25">
        <f t="shared" si="1"/>
        <v>23.377514244217743</v>
      </c>
      <c r="U5" s="25">
        <f t="shared" si="1"/>
        <v>24.712559766405104</v>
      </c>
      <c r="V5" s="358">
        <f t="shared" si="1"/>
        <v>26.90316285087966</v>
      </c>
      <c r="W5" s="25">
        <f t="shared" si="1"/>
        <v>28.104297510529875</v>
      </c>
      <c r="X5" s="25">
        <f t="shared" si="1"/>
        <v>28.8128789179944</v>
      </c>
      <c r="Y5" s="26">
        <f t="shared" si="1"/>
        <v>29.464108306353797</v>
      </c>
      <c r="AC5" s="383" t="s">
        <v>131</v>
      </c>
      <c r="AD5" s="255">
        <v>8.393374811291518E-2</v>
      </c>
      <c r="AE5" s="256">
        <v>4.0291185141335721E-2</v>
      </c>
      <c r="AF5" s="256">
        <v>2.3299994333038913E-2</v>
      </c>
      <c r="AG5" s="256">
        <v>2.5481254121544381E-2</v>
      </c>
      <c r="AH5" s="256">
        <v>2.7273656713014488E-2</v>
      </c>
      <c r="AI5" s="257">
        <v>1.93507267517442E-2</v>
      </c>
      <c r="AJ5" s="256">
        <v>2.2549511423331468E-2</v>
      </c>
      <c r="AK5" s="256">
        <v>1.693372868432581E-2</v>
      </c>
      <c r="AL5" s="258">
        <v>8.3098220908109088E-3</v>
      </c>
      <c r="AP5" s="383" t="s">
        <v>131</v>
      </c>
      <c r="AQ5" s="392">
        <v>16.066036488572905</v>
      </c>
      <c r="AR5" s="393">
        <v>19.90541660725723</v>
      </c>
      <c r="AS5" s="393">
        <v>22.396020262969994</v>
      </c>
      <c r="AT5" s="393">
        <v>23.377514244217743</v>
      </c>
      <c r="AU5" s="393">
        <v>24.712559766405104</v>
      </c>
      <c r="AV5" s="394">
        <v>26.90316285087966</v>
      </c>
      <c r="AW5" s="393">
        <v>28.104297510529875</v>
      </c>
      <c r="AX5" s="393">
        <v>28.8128789179944</v>
      </c>
      <c r="AY5" s="395">
        <v>29.464108306353797</v>
      </c>
    </row>
    <row r="6" spans="1:51">
      <c r="B6" s="508"/>
      <c r="C6" s="13" t="s">
        <v>4</v>
      </c>
      <c r="D6" s="7">
        <f t="shared" si="2"/>
        <v>8.4995157141794451</v>
      </c>
      <c r="E6" s="8">
        <f t="shared" si="0"/>
        <v>8.4995157138048398</v>
      </c>
      <c r="F6" s="8">
        <f t="shared" si="0"/>
        <v>8.4921901835522391</v>
      </c>
      <c r="G6" s="8">
        <f t="shared" si="0"/>
        <v>8.4687841105442008</v>
      </c>
      <c r="H6" s="8">
        <f t="shared" si="0"/>
        <v>8.3919984749987062</v>
      </c>
      <c r="I6" s="327">
        <f t="shared" si="0"/>
        <v>8.3638325955245261</v>
      </c>
      <c r="J6" s="8">
        <f t="shared" si="0"/>
        <v>7.8330662835351106</v>
      </c>
      <c r="K6" s="8">
        <f t="shared" si="0"/>
        <v>7.8204047060128632</v>
      </c>
      <c r="L6" s="9">
        <f t="shared" si="0"/>
        <v>7.2096509460568319</v>
      </c>
      <c r="M6" s="382"/>
      <c r="N6" s="11" t="s">
        <v>44</v>
      </c>
      <c r="O6" s="12"/>
      <c r="P6" s="13" t="s">
        <v>41</v>
      </c>
      <c r="Q6" s="14">
        <f t="shared" si="3"/>
        <v>0.70999999999999985</v>
      </c>
      <c r="R6" s="15">
        <f t="shared" si="1"/>
        <v>0.75000000000000011</v>
      </c>
      <c r="S6" s="15">
        <f t="shared" si="1"/>
        <v>0.76000000000000012</v>
      </c>
      <c r="T6" s="15">
        <f t="shared" si="1"/>
        <v>0.80000000000000016</v>
      </c>
      <c r="U6" s="15">
        <f t="shared" si="1"/>
        <v>0.84</v>
      </c>
      <c r="V6" s="357">
        <f t="shared" si="1"/>
        <v>0.88000000000000023</v>
      </c>
      <c r="W6" s="15">
        <f t="shared" si="1"/>
        <v>0.88994204425532042</v>
      </c>
      <c r="X6" s="15">
        <f t="shared" si="1"/>
        <v>0.89848157197304646</v>
      </c>
      <c r="Y6" s="16">
        <f t="shared" si="1"/>
        <v>0.90689272168430135</v>
      </c>
      <c r="AC6" s="383" t="s">
        <v>71</v>
      </c>
      <c r="AD6" s="252">
        <v>8.4995157141794451</v>
      </c>
      <c r="AE6" s="207">
        <v>8.4995157138048398</v>
      </c>
      <c r="AF6" s="207">
        <v>8.4921901835522391</v>
      </c>
      <c r="AG6" s="207">
        <v>8.4687841105442008</v>
      </c>
      <c r="AH6" s="207">
        <v>8.3919984749987062</v>
      </c>
      <c r="AI6" s="253">
        <v>8.3638325955245261</v>
      </c>
      <c r="AJ6" s="207">
        <v>7.8330662835351106</v>
      </c>
      <c r="AK6" s="207">
        <v>7.8204047060128632</v>
      </c>
      <c r="AL6" s="254">
        <v>7.2096509460568319</v>
      </c>
      <c r="AP6" s="383" t="s">
        <v>71</v>
      </c>
      <c r="AQ6" s="388">
        <v>0.70999999999999985</v>
      </c>
      <c r="AR6" s="389">
        <v>0.75000000000000011</v>
      </c>
      <c r="AS6" s="389">
        <v>0.76000000000000012</v>
      </c>
      <c r="AT6" s="389">
        <v>0.80000000000000016</v>
      </c>
      <c r="AU6" s="389">
        <v>0.84</v>
      </c>
      <c r="AV6" s="390">
        <v>0.88000000000000023</v>
      </c>
      <c r="AW6" s="389">
        <v>0.88994204425532042</v>
      </c>
      <c r="AX6" s="389">
        <v>0.89848157197304646</v>
      </c>
      <c r="AY6" s="391">
        <v>0.90689272168430135</v>
      </c>
    </row>
    <row r="7" spans="1:51" ht="16.5" customHeight="1" thickBot="1">
      <c r="B7" s="508"/>
      <c r="C7" s="13" t="s">
        <v>5</v>
      </c>
      <c r="D7" s="7">
        <f t="shared" si="2"/>
        <v>0.27566430235057576</v>
      </c>
      <c r="E7" s="8">
        <f t="shared" si="0"/>
        <v>0.25649684378000726</v>
      </c>
      <c r="F7" s="8">
        <f t="shared" si="0"/>
        <v>1.2155540241274394</v>
      </c>
      <c r="G7" s="8">
        <f t="shared" si="0"/>
        <v>2.524624848516023</v>
      </c>
      <c r="H7" s="8">
        <f t="shared" si="0"/>
        <v>3.0692245712059649</v>
      </c>
      <c r="I7" s="327">
        <f t="shared" si="0"/>
        <v>6.0609172695064499</v>
      </c>
      <c r="J7" s="8">
        <f t="shared" si="0"/>
        <v>7.3429768831667932</v>
      </c>
      <c r="K7" s="8">
        <f t="shared" si="0"/>
        <v>8.6149742369478286</v>
      </c>
      <c r="L7" s="9">
        <f t="shared" si="0"/>
        <v>9.4723251071909171</v>
      </c>
      <c r="M7" s="382"/>
      <c r="N7" s="27" t="s">
        <v>45</v>
      </c>
      <c r="O7" s="12"/>
      <c r="P7" s="28" t="s">
        <v>41</v>
      </c>
      <c r="Q7" s="29">
        <f t="shared" si="3"/>
        <v>2.25</v>
      </c>
      <c r="R7" s="30">
        <f t="shared" si="1"/>
        <v>2.42</v>
      </c>
      <c r="S7" s="30">
        <f t="shared" si="1"/>
        <v>2.65</v>
      </c>
      <c r="T7" s="30">
        <f t="shared" si="1"/>
        <v>2.5700000000000003</v>
      </c>
      <c r="U7" s="30">
        <f t="shared" si="1"/>
        <v>2.4999999999999996</v>
      </c>
      <c r="V7" s="359">
        <f t="shared" si="1"/>
        <v>2.5000000000000009</v>
      </c>
      <c r="W7" s="30">
        <f t="shared" si="1"/>
        <v>2.5284233279938082</v>
      </c>
      <c r="X7" s="30">
        <f t="shared" si="1"/>
        <v>2.5555367711313299</v>
      </c>
      <c r="Y7" s="31">
        <f t="shared" si="1"/>
        <v>2.5802316517120154</v>
      </c>
      <c r="AC7" s="383" t="s">
        <v>72</v>
      </c>
      <c r="AD7" s="252">
        <v>0.27566430235057576</v>
      </c>
      <c r="AE7" s="207">
        <v>0.25649684378000726</v>
      </c>
      <c r="AF7" s="207">
        <v>1.2155540241274394</v>
      </c>
      <c r="AG7" s="207">
        <v>2.524624848516023</v>
      </c>
      <c r="AH7" s="207">
        <v>3.0692245712059649</v>
      </c>
      <c r="AI7" s="253">
        <v>6.0609172695064499</v>
      </c>
      <c r="AJ7" s="207">
        <v>7.3429768831667932</v>
      </c>
      <c r="AK7" s="207">
        <v>8.6149742369478286</v>
      </c>
      <c r="AL7" s="254">
        <v>9.4723251071909171</v>
      </c>
      <c r="AP7" s="383" t="s">
        <v>72</v>
      </c>
      <c r="AQ7" s="396">
        <v>2.25</v>
      </c>
      <c r="AR7" s="397">
        <v>2.42</v>
      </c>
      <c r="AS7" s="397">
        <v>2.65</v>
      </c>
      <c r="AT7" s="397">
        <v>2.5700000000000003</v>
      </c>
      <c r="AU7" s="397">
        <v>2.4999999999999996</v>
      </c>
      <c r="AV7" s="398">
        <v>2.5000000000000009</v>
      </c>
      <c r="AW7" s="397">
        <v>2.5284233279938082</v>
      </c>
      <c r="AX7" s="397">
        <v>2.5555367711313299</v>
      </c>
      <c r="AY7" s="399">
        <v>2.5802316517120154</v>
      </c>
    </row>
    <row r="8" spans="1:51" ht="15.75" customHeight="1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>
      <c r="B11" s="484"/>
      <c r="C11" s="56" t="s">
        <v>130</v>
      </c>
      <c r="D11" s="57">
        <f t="shared" si="2"/>
        <v>2273.9370426505884</v>
      </c>
      <c r="E11" s="58">
        <f t="shared" si="0"/>
        <v>2158.135948432192</v>
      </c>
      <c r="F11" s="58">
        <f t="shared" si="0"/>
        <v>2012.1911596240536</v>
      </c>
      <c r="G11" s="58">
        <f t="shared" si="0"/>
        <v>1969.1134373699069</v>
      </c>
      <c r="H11" s="58">
        <f t="shared" si="0"/>
        <v>1921.0768300573066</v>
      </c>
      <c r="I11" s="332">
        <f t="shared" si="0"/>
        <v>1913.9060106939205</v>
      </c>
      <c r="J11" s="58">
        <f t="shared" si="0"/>
        <v>1862.6327222502107</v>
      </c>
      <c r="K11" s="58">
        <f t="shared" si="0"/>
        <v>1760.7676349083276</v>
      </c>
      <c r="L11" s="59">
        <f t="shared" si="0"/>
        <v>1660.8614865270597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2273.9370426505884</v>
      </c>
      <c r="AE11" s="268">
        <v>2158.135948432192</v>
      </c>
      <c r="AF11" s="268">
        <v>2012.1911596240536</v>
      </c>
      <c r="AG11" s="268">
        <v>1969.1134373699069</v>
      </c>
      <c r="AH11" s="268">
        <v>1921.0768300573066</v>
      </c>
      <c r="AI11" s="269">
        <v>1913.9060106939205</v>
      </c>
      <c r="AJ11" s="268">
        <v>1862.6327222502107</v>
      </c>
      <c r="AK11" s="268">
        <v>1760.7676349083276</v>
      </c>
      <c r="AL11" s="270">
        <v>1660.8614865270597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>
      <c r="B12" s="485"/>
      <c r="C12" s="60" t="s">
        <v>10</v>
      </c>
      <c r="D12" s="61">
        <f>D11/'Baseline-USA'!D11-1</f>
        <v>-5.9344751335288493E-12</v>
      </c>
      <c r="E12" s="62">
        <f>E11/'Baseline-USA'!E11-1</f>
        <v>-4.4228682992272228E-3</v>
      </c>
      <c r="F12" s="62">
        <f>F11/'Baseline-USA'!F11-1</f>
        <v>-0.10247006048042129</v>
      </c>
      <c r="G12" s="62">
        <f>G11/'Baseline-USA'!G11-1</f>
        <v>-0.13774429511510666</v>
      </c>
      <c r="H12" s="62">
        <f>H11/'Baseline-USA'!H11-1</f>
        <v>-0.17853919224980719</v>
      </c>
      <c r="I12" s="333">
        <f>I11/'Baseline-USA'!I11-1</f>
        <v>-0.25099039862084049</v>
      </c>
      <c r="J12" s="62">
        <f>J11/'Baseline-USA'!J11-1</f>
        <v>-0.32120734909130655</v>
      </c>
      <c r="K12" s="62">
        <f>K11/'Baseline-USA'!K11-1</f>
        <v>-0.39770182978892621</v>
      </c>
      <c r="L12" s="63">
        <f>L11/'Baseline-USA'!L11-1</f>
        <v>-0.46835234281508342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0.58%</v>
      </c>
      <c r="C13" s="69" t="s">
        <v>11</v>
      </c>
      <c r="D13" s="70">
        <f t="shared" ref="D13:L38" si="4">IF(AD13&lt;&gt;"eps",AD13,0)</f>
        <v>2048.6110001214415</v>
      </c>
      <c r="E13" s="71">
        <f t="shared" si="4"/>
        <v>2023.7138212293544</v>
      </c>
      <c r="F13" s="71">
        <f t="shared" si="4"/>
        <v>1952.7334669273964</v>
      </c>
      <c r="G13" s="71">
        <f t="shared" si="4"/>
        <v>1923.1618717739741</v>
      </c>
      <c r="H13" s="71">
        <f t="shared" si="4"/>
        <v>1888.1299249812955</v>
      </c>
      <c r="I13" s="334">
        <f t="shared" si="4"/>
        <v>1847.8733569331528</v>
      </c>
      <c r="J13" s="71">
        <f t="shared" si="4"/>
        <v>1795.5256026882257</v>
      </c>
      <c r="K13" s="71">
        <f t="shared" si="4"/>
        <v>1702.6744553744177</v>
      </c>
      <c r="L13" s="72">
        <f t="shared" si="4"/>
        <v>1611.0745527764013</v>
      </c>
      <c r="M13" s="382"/>
      <c r="N13" s="490"/>
      <c r="O13" s="491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2048.6110001214415</v>
      </c>
      <c r="AE13" s="10">
        <v>2023.7138212293544</v>
      </c>
      <c r="AF13" s="10">
        <v>1952.7334669273964</v>
      </c>
      <c r="AG13" s="10">
        <v>1923.1618717739741</v>
      </c>
      <c r="AH13" s="10">
        <v>1888.1299249812955</v>
      </c>
      <c r="AI13" s="276">
        <v>1847.8733569331528</v>
      </c>
      <c r="AJ13" s="10">
        <v>1795.5256026882257</v>
      </c>
      <c r="AK13" s="10">
        <v>1702.6744553744177</v>
      </c>
      <c r="AL13" s="277">
        <v>1611.0745527764013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0</v>
      </c>
      <c r="G14" s="71">
        <f t="shared" si="4"/>
        <v>6.5232576306699602E-8</v>
      </c>
      <c r="H14" s="71">
        <f t="shared" si="4"/>
        <v>3.5290090488725969E-7</v>
      </c>
      <c r="I14" s="334">
        <f t="shared" si="4"/>
        <v>111.05974896720946</v>
      </c>
      <c r="J14" s="71">
        <f t="shared" si="4"/>
        <v>114.87080611337686</v>
      </c>
      <c r="K14" s="71">
        <f t="shared" si="4"/>
        <v>114.32400181070921</v>
      </c>
      <c r="L14" s="72">
        <f t="shared" si="4"/>
        <v>133.75082559408719</v>
      </c>
      <c r="M14" s="382"/>
      <c r="N14" s="77" t="s">
        <v>52</v>
      </c>
      <c r="O14" s="78"/>
      <c r="P14" s="79" t="s">
        <v>53</v>
      </c>
      <c r="Q14" s="80">
        <f t="shared" si="3"/>
        <v>53.338773368072381</v>
      </c>
      <c r="R14" s="81">
        <f t="shared" si="1"/>
        <v>55.148277247684526</v>
      </c>
      <c r="S14" s="81">
        <f t="shared" si="1"/>
        <v>69.376298994327414</v>
      </c>
      <c r="T14" s="81">
        <f t="shared" si="1"/>
        <v>73.539272195839928</v>
      </c>
      <c r="U14" s="81">
        <f t="shared" si="1"/>
        <v>77.553744292829606</v>
      </c>
      <c r="V14" s="365">
        <f t="shared" si="1"/>
        <v>73.961123565993702</v>
      </c>
      <c r="W14" s="81">
        <f t="shared" si="1"/>
        <v>78.999698370943307</v>
      </c>
      <c r="X14" s="81">
        <f t="shared" si="1"/>
        <v>84.863062585335356</v>
      </c>
      <c r="Y14" s="82">
        <f t="shared" si="1"/>
        <v>99.724032946623083</v>
      </c>
      <c r="AC14" s="383" t="s">
        <v>79</v>
      </c>
      <c r="AD14" s="275" t="s">
        <v>132</v>
      </c>
      <c r="AE14" s="10" t="s">
        <v>132</v>
      </c>
      <c r="AF14" s="10" t="s">
        <v>132</v>
      </c>
      <c r="AG14" s="10">
        <v>6.5232576306699602E-8</v>
      </c>
      <c r="AH14" s="10">
        <v>3.5290090488725969E-7</v>
      </c>
      <c r="AI14" s="276">
        <v>111.05974896720946</v>
      </c>
      <c r="AJ14" s="10">
        <v>114.87080611337686</v>
      </c>
      <c r="AK14" s="10">
        <v>114.32400181070921</v>
      </c>
      <c r="AL14" s="277">
        <v>133.75082559408719</v>
      </c>
      <c r="AP14" s="383" t="s">
        <v>79</v>
      </c>
      <c r="AQ14" s="421">
        <v>53.338773368072381</v>
      </c>
      <c r="AR14" s="422">
        <v>55.148277247684526</v>
      </c>
      <c r="AS14" s="422">
        <v>69.376298994327414</v>
      </c>
      <c r="AT14" s="422">
        <v>73.539272195839928</v>
      </c>
      <c r="AU14" s="422">
        <v>77.553744292829606</v>
      </c>
      <c r="AV14" s="423">
        <v>73.961123565993702</v>
      </c>
      <c r="AW14" s="422">
        <v>78.999698370943307</v>
      </c>
      <c r="AX14" s="422">
        <v>84.863062585335356</v>
      </c>
      <c r="AY14" s="424">
        <v>99.724032946623083</v>
      </c>
    </row>
    <row r="15" spans="1:51" ht="15.75" customHeight="1">
      <c r="B15" s="493"/>
      <c r="C15" s="83" t="s">
        <v>13</v>
      </c>
      <c r="D15" s="84">
        <f t="shared" si="4"/>
        <v>0</v>
      </c>
      <c r="E15" s="85">
        <f t="shared" si="4"/>
        <v>0</v>
      </c>
      <c r="F15" s="85">
        <f t="shared" si="4"/>
        <v>0</v>
      </c>
      <c r="G15" s="85">
        <f t="shared" si="4"/>
        <v>0</v>
      </c>
      <c r="H15" s="85">
        <f t="shared" si="4"/>
        <v>0</v>
      </c>
      <c r="I15" s="335">
        <f t="shared" si="4"/>
        <v>1.0214558373809457E-8</v>
      </c>
      <c r="J15" s="85">
        <f t="shared" si="4"/>
        <v>0</v>
      </c>
      <c r="K15" s="85">
        <f t="shared" si="4"/>
        <v>0</v>
      </c>
      <c r="L15" s="86">
        <f t="shared" si="4"/>
        <v>2.1453952494402132E-8</v>
      </c>
      <c r="M15" s="382"/>
      <c r="N15" s="87" t="s">
        <v>54</v>
      </c>
      <c r="O15" s="88"/>
      <c r="P15" s="89" t="s">
        <v>55</v>
      </c>
      <c r="Q15" s="90">
        <f t="shared" si="3"/>
        <v>91.838773368072381</v>
      </c>
      <c r="R15" s="91">
        <f t="shared" si="1"/>
        <v>93.94827724768453</v>
      </c>
      <c r="S15" s="91">
        <f t="shared" si="1"/>
        <v>105.47629899432741</v>
      </c>
      <c r="T15" s="91">
        <f t="shared" si="1"/>
        <v>107.33927219583992</v>
      </c>
      <c r="U15" s="91">
        <f t="shared" si="1"/>
        <v>109.95374429282961</v>
      </c>
      <c r="V15" s="366">
        <f t="shared" si="1"/>
        <v>105.86112356599369</v>
      </c>
      <c r="W15" s="91">
        <f t="shared" si="1"/>
        <v>110.8996983709433</v>
      </c>
      <c r="X15" s="91">
        <f t="shared" si="1"/>
        <v>116.76306258533535</v>
      </c>
      <c r="Y15" s="92">
        <f t="shared" si="1"/>
        <v>131.62403294662309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>
        <v>1.0214558373809457E-8</v>
      </c>
      <c r="AJ15" s="279" t="s">
        <v>132</v>
      </c>
      <c r="AK15" s="279" t="s">
        <v>132</v>
      </c>
      <c r="AL15" s="281">
        <v>2.1453952494402132E-8</v>
      </c>
      <c r="AP15" s="383" t="s">
        <v>92</v>
      </c>
      <c r="AQ15" s="425">
        <v>91.838773368072381</v>
      </c>
      <c r="AR15" s="426">
        <v>93.94827724768453</v>
      </c>
      <c r="AS15" s="426">
        <v>105.47629899432741</v>
      </c>
      <c r="AT15" s="426">
        <v>107.33927219583992</v>
      </c>
      <c r="AU15" s="426">
        <v>109.95374429282961</v>
      </c>
      <c r="AV15" s="427">
        <v>105.86112356599369</v>
      </c>
      <c r="AW15" s="426">
        <v>110.8996983709433</v>
      </c>
      <c r="AX15" s="426">
        <v>116.76306258533535</v>
      </c>
      <c r="AY15" s="428">
        <v>131.62403294662309</v>
      </c>
    </row>
    <row r="16" spans="1:51" ht="16.5" customHeight="1" thickBot="1">
      <c r="B16" s="493"/>
      <c r="C16" s="93" t="s">
        <v>14</v>
      </c>
      <c r="D16" s="70">
        <f t="shared" si="4"/>
        <v>809.82031384971128</v>
      </c>
      <c r="E16" s="71">
        <f t="shared" si="4"/>
        <v>591.24307664632158</v>
      </c>
      <c r="F16" s="71">
        <f t="shared" si="4"/>
        <v>398.80354137966799</v>
      </c>
      <c r="G16" s="71">
        <f t="shared" si="4"/>
        <v>357.58694073407361</v>
      </c>
      <c r="H16" s="71">
        <f t="shared" si="4"/>
        <v>330.27309607430874</v>
      </c>
      <c r="I16" s="334">
        <f t="shared" si="4"/>
        <v>223.86939198895882</v>
      </c>
      <c r="J16" s="71">
        <f t="shared" si="4"/>
        <v>224.89240418050588</v>
      </c>
      <c r="K16" s="71">
        <f t="shared" si="4"/>
        <v>199.15930756150388</v>
      </c>
      <c r="L16" s="72">
        <f t="shared" si="4"/>
        <v>147.61332565350375</v>
      </c>
      <c r="M16" s="382"/>
      <c r="N16" s="94" t="s">
        <v>56</v>
      </c>
      <c r="O16" s="78"/>
      <c r="P16" s="95"/>
      <c r="Q16" s="96">
        <f>Q15/'Baseline-USA'!Q15-1</f>
        <v>-6.7936767322862579E-12</v>
      </c>
      <c r="R16" s="97">
        <f>R15/'Baseline-USA'!R15-1</f>
        <v>-1.7220267864346273E-3</v>
      </c>
      <c r="S16" s="97">
        <f>S15/'Baseline-USA'!S15-1</f>
        <v>7.9955914638415226E-2</v>
      </c>
      <c r="T16" s="97">
        <f>T15/'Baseline-USA'!T15-1</f>
        <v>1.9905922554807942E-2</v>
      </c>
      <c r="U16" s="97">
        <f>U15/'Baseline-USA'!U15-1</f>
        <v>-5.1408000800822196E-3</v>
      </c>
      <c r="V16" s="367">
        <f>V15/'Baseline-USA'!V15-1</f>
        <v>3.1358463528150748E-2</v>
      </c>
      <c r="W16" s="97">
        <f>W15/'Baseline-USA'!W15-1</f>
        <v>6.7541079686395111E-2</v>
      </c>
      <c r="X16" s="97">
        <f>X15/'Baseline-USA'!X15-1</f>
        <v>0.11255687207795773</v>
      </c>
      <c r="Y16" s="98">
        <f>Y15/'Baseline-USA'!Y15-1</f>
        <v>0.24575626642646364</v>
      </c>
      <c r="AC16" s="383" t="s">
        <v>80</v>
      </c>
      <c r="AD16" s="275">
        <v>809.82031384971128</v>
      </c>
      <c r="AE16" s="10">
        <v>591.24307664632158</v>
      </c>
      <c r="AF16" s="10">
        <v>398.80354137966799</v>
      </c>
      <c r="AG16" s="10">
        <v>357.58694073407361</v>
      </c>
      <c r="AH16" s="10">
        <v>330.27309607430874</v>
      </c>
      <c r="AI16" s="276">
        <v>223.86939198895882</v>
      </c>
      <c r="AJ16" s="10">
        <v>224.89240418050588</v>
      </c>
      <c r="AK16" s="10">
        <v>199.15930756150388</v>
      </c>
      <c r="AL16" s="277">
        <v>147.61332565350375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>
      <c r="B17" s="493"/>
      <c r="C17" s="89" t="s">
        <v>15</v>
      </c>
      <c r="D17" s="84">
        <f t="shared" si="4"/>
        <v>0</v>
      </c>
      <c r="E17" s="85">
        <f t="shared" si="4"/>
        <v>0</v>
      </c>
      <c r="F17" s="85">
        <f t="shared" si="4"/>
        <v>0</v>
      </c>
      <c r="G17" s="85">
        <f t="shared" si="4"/>
        <v>0</v>
      </c>
      <c r="H17" s="85">
        <f t="shared" si="4"/>
        <v>0</v>
      </c>
      <c r="I17" s="335">
        <f t="shared" si="4"/>
        <v>0</v>
      </c>
      <c r="J17" s="85">
        <f t="shared" si="4"/>
        <v>0</v>
      </c>
      <c r="K17" s="85">
        <f t="shared" si="4"/>
        <v>0</v>
      </c>
      <c r="L17" s="86">
        <f t="shared" si="4"/>
        <v>0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>
      <c r="B18" s="493"/>
      <c r="C18" s="93" t="s">
        <v>16</v>
      </c>
      <c r="D18" s="70">
        <f t="shared" si="4"/>
        <v>12.042711250089434</v>
      </c>
      <c r="E18" s="71">
        <f t="shared" si="4"/>
        <v>8.5089666040546419</v>
      </c>
      <c r="F18" s="71">
        <f t="shared" si="4"/>
        <v>7.7073703694057958</v>
      </c>
      <c r="G18" s="71">
        <f t="shared" si="4"/>
        <v>10.440833598308796</v>
      </c>
      <c r="H18" s="71">
        <f t="shared" si="4"/>
        <v>10.024880442830307</v>
      </c>
      <c r="I18" s="334">
        <f t="shared" si="4"/>
        <v>6.3055173861658442</v>
      </c>
      <c r="J18" s="71">
        <f t="shared" si="4"/>
        <v>6.3055173824193611</v>
      </c>
      <c r="K18" s="71">
        <f t="shared" si="4"/>
        <v>6.3055173775471829</v>
      </c>
      <c r="L18" s="72">
        <f t="shared" si="4"/>
        <v>6.3055173707249148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12.042711250089434</v>
      </c>
      <c r="AE18" s="10">
        <v>8.5089666040546419</v>
      </c>
      <c r="AF18" s="10">
        <v>7.7073703694057958</v>
      </c>
      <c r="AG18" s="10">
        <v>10.440833598308796</v>
      </c>
      <c r="AH18" s="10">
        <v>10.024880442830307</v>
      </c>
      <c r="AI18" s="276">
        <v>6.3055173861658442</v>
      </c>
      <c r="AJ18" s="10">
        <v>6.3055173824193611</v>
      </c>
      <c r="AK18" s="10">
        <v>6.3055173775471829</v>
      </c>
      <c r="AL18" s="277">
        <v>6.3055173707249148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>
      <c r="B19" s="493"/>
      <c r="C19" s="93" t="s">
        <v>3</v>
      </c>
      <c r="D19" s="70">
        <f t="shared" si="4"/>
        <v>7.5135549370585899</v>
      </c>
      <c r="E19" s="71">
        <f t="shared" si="4"/>
        <v>3.7521303727393458</v>
      </c>
      <c r="F19" s="71">
        <f t="shared" si="4"/>
        <v>2.2451743539890532</v>
      </c>
      <c r="G19" s="71">
        <f t="shared" si="4"/>
        <v>2.4410737597968519</v>
      </c>
      <c r="H19" s="71">
        <f t="shared" si="4"/>
        <v>2.5680715218214005</v>
      </c>
      <c r="I19" s="334">
        <f t="shared" si="4"/>
        <v>1.8413622408334256</v>
      </c>
      <c r="J19" s="71">
        <f t="shared" si="4"/>
        <v>2.1421477007238341</v>
      </c>
      <c r="K19" s="71">
        <f t="shared" si="4"/>
        <v>1.6052664957305938</v>
      </c>
      <c r="L19" s="72">
        <f t="shared" si="4"/>
        <v>0.7613748205034615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7.5135549370585899</v>
      </c>
      <c r="AE19" s="10">
        <v>3.7521303727393458</v>
      </c>
      <c r="AF19" s="10">
        <v>2.2451743539890532</v>
      </c>
      <c r="AG19" s="10">
        <v>2.4410737597968519</v>
      </c>
      <c r="AH19" s="10">
        <v>2.5680715218214005</v>
      </c>
      <c r="AI19" s="276">
        <v>1.8413622408334256</v>
      </c>
      <c r="AJ19" s="10">
        <v>2.1421477007238341</v>
      </c>
      <c r="AK19" s="10">
        <v>1.6052664957305938</v>
      </c>
      <c r="AL19" s="277">
        <v>0.7613748205034615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>
      <c r="B20" s="493"/>
      <c r="C20" s="93" t="s">
        <v>4</v>
      </c>
      <c r="D20" s="70">
        <f t="shared" si="4"/>
        <v>811.80560517259994</v>
      </c>
      <c r="E20" s="71">
        <f t="shared" si="4"/>
        <v>811.80560517259994</v>
      </c>
      <c r="F20" s="71">
        <f t="shared" si="4"/>
        <v>811.10305122968362</v>
      </c>
      <c r="G20" s="71">
        <f t="shared" si="4"/>
        <v>808.85829503632044</v>
      </c>
      <c r="H20" s="71">
        <f t="shared" si="4"/>
        <v>801.49417903669564</v>
      </c>
      <c r="I20" s="334">
        <f t="shared" si="4"/>
        <v>798.79293437031924</v>
      </c>
      <c r="J20" s="71">
        <f t="shared" si="4"/>
        <v>747.88644751489301</v>
      </c>
      <c r="K20" s="71">
        <f t="shared" si="4"/>
        <v>746.6714764693761</v>
      </c>
      <c r="L20" s="72">
        <f t="shared" si="4"/>
        <v>688.10696517036786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811.10305122968362</v>
      </c>
      <c r="AG20" s="10">
        <v>808.85829503632044</v>
      </c>
      <c r="AH20" s="10">
        <v>801.49417903669564</v>
      </c>
      <c r="AI20" s="276">
        <v>798.79293437031924</v>
      </c>
      <c r="AJ20" s="10">
        <v>747.88644751489301</v>
      </c>
      <c r="AK20" s="10">
        <v>746.6714764693761</v>
      </c>
      <c r="AL20" s="277">
        <v>688.10696517036786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>
      <c r="B21" s="493"/>
      <c r="C21" s="467" t="s">
        <v>5</v>
      </c>
      <c r="D21" s="468">
        <f t="shared" si="4"/>
        <v>18.233408487752556</v>
      </c>
      <c r="E21" s="469">
        <f t="shared" si="4"/>
        <v>16.947950748709754</v>
      </c>
      <c r="F21" s="469">
        <f t="shared" si="4"/>
        <v>91.104821429332645</v>
      </c>
      <c r="G21" s="469">
        <f t="shared" si="4"/>
        <v>197.56933644327412</v>
      </c>
      <c r="H21" s="469">
        <f t="shared" si="4"/>
        <v>244.14114938569716</v>
      </c>
      <c r="I21" s="470">
        <f t="shared" si="4"/>
        <v>514.32696529301154</v>
      </c>
      <c r="J21" s="469">
        <f t="shared" si="4"/>
        <v>630.22612544034621</v>
      </c>
      <c r="K21" s="469">
        <f t="shared" si="4"/>
        <v>744.88753427599386</v>
      </c>
      <c r="L21" s="471">
        <f t="shared" si="4"/>
        <v>821.59430120422917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18.233408487752556</v>
      </c>
      <c r="AE21" s="283">
        <v>16.947950748709754</v>
      </c>
      <c r="AF21" s="283">
        <v>91.104821429332645</v>
      </c>
      <c r="AG21" s="283">
        <v>197.56933644327412</v>
      </c>
      <c r="AH21" s="283">
        <v>244.14114938569716</v>
      </c>
      <c r="AI21" s="284">
        <v>514.32696529301154</v>
      </c>
      <c r="AJ21" s="283">
        <v>630.22612544034621</v>
      </c>
      <c r="AK21" s="283">
        <v>744.88753427599386</v>
      </c>
      <c r="AL21" s="285">
        <v>821.59430120422917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>
      <c r="B22" s="493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268.29554357051279</v>
      </c>
      <c r="L22" s="72">
        <f t="shared" si="4"/>
        <v>268.29554357051279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>
      <c r="B23" s="493"/>
      <c r="C23" s="93" t="s">
        <v>18</v>
      </c>
      <c r="D23" s="70">
        <f t="shared" si="4"/>
        <v>18.381831786719985</v>
      </c>
      <c r="E23" s="71">
        <f t="shared" si="4"/>
        <v>18.381832009357915</v>
      </c>
      <c r="F23" s="71">
        <f t="shared" si="4"/>
        <v>46.781158423454379</v>
      </c>
      <c r="G23" s="71">
        <f t="shared" si="4"/>
        <v>46.7811589827961</v>
      </c>
      <c r="H23" s="71">
        <f t="shared" si="4"/>
        <v>46.781159020302901</v>
      </c>
      <c r="I23" s="334">
        <f t="shared" si="4"/>
        <v>46.781159051182009</v>
      </c>
      <c r="J23" s="71">
        <f t="shared" si="4"/>
        <v>46.781159512533513</v>
      </c>
      <c r="K23" s="71">
        <f t="shared" si="4"/>
        <v>46.781161418452164</v>
      </c>
      <c r="L23" s="72">
        <f t="shared" si="4"/>
        <v>48.966338329353171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18.381832009357915</v>
      </c>
      <c r="AF23" s="10">
        <v>46.781158423454379</v>
      </c>
      <c r="AG23" s="10">
        <v>46.7811589827961</v>
      </c>
      <c r="AH23" s="10">
        <v>46.781159020302901</v>
      </c>
      <c r="AI23" s="276">
        <v>46.781159051182009</v>
      </c>
      <c r="AJ23" s="10">
        <v>46.781159512533513</v>
      </c>
      <c r="AK23" s="10">
        <v>46.781161418452164</v>
      </c>
      <c r="AL23" s="277">
        <v>48.966338329353171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>
      <c r="B24" s="493"/>
      <c r="C24" s="93" t="s">
        <v>91</v>
      </c>
      <c r="D24" s="70">
        <f t="shared" si="4"/>
        <v>25.564987845007877</v>
      </c>
      <c r="E24" s="71">
        <f t="shared" si="4"/>
        <v>25.564987941685317</v>
      </c>
      <c r="F24" s="71">
        <f t="shared" si="4"/>
        <v>36.548699260348151</v>
      </c>
      <c r="G24" s="71">
        <f t="shared" si="4"/>
        <v>36.548709268196511</v>
      </c>
      <c r="H24" s="71">
        <f t="shared" si="4"/>
        <v>52.479114824505004</v>
      </c>
      <c r="I24" s="334">
        <f t="shared" si="4"/>
        <v>52.479116355840759</v>
      </c>
      <c r="J24" s="71">
        <f t="shared" si="4"/>
        <v>52.479121299387231</v>
      </c>
      <c r="K24" s="71">
        <f t="shared" si="4"/>
        <v>61.711109884553807</v>
      </c>
      <c r="L24" s="72">
        <f t="shared" si="4"/>
        <v>65.489342953861538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25.564987941685317</v>
      </c>
      <c r="AF24" s="10">
        <v>36.548699260348151</v>
      </c>
      <c r="AG24" s="10">
        <v>36.548709268196511</v>
      </c>
      <c r="AH24" s="10">
        <v>52.479114824505004</v>
      </c>
      <c r="AI24" s="276">
        <v>52.479116355840759</v>
      </c>
      <c r="AJ24" s="10">
        <v>52.479121299387231</v>
      </c>
      <c r="AK24" s="10">
        <v>61.711109884553807</v>
      </c>
      <c r="AL24" s="277">
        <v>65.489342953861538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>
      <c r="A25" s="119"/>
      <c r="B25" s="493"/>
      <c r="C25" s="472" t="s">
        <v>19</v>
      </c>
      <c r="D25" s="479">
        <f t="shared" si="4"/>
        <v>1.9515775386374683</v>
      </c>
      <c r="E25" s="480">
        <f t="shared" si="4"/>
        <v>1.9515775354762064</v>
      </c>
      <c r="F25" s="480">
        <f t="shared" si="4"/>
        <v>1.9515775486492977</v>
      </c>
      <c r="G25" s="480">
        <f t="shared" si="4"/>
        <v>1.9515775450800827</v>
      </c>
      <c r="H25" s="480">
        <f t="shared" si="4"/>
        <v>1.9515775380387241</v>
      </c>
      <c r="I25" s="481">
        <f t="shared" si="4"/>
        <v>1.951577524996664</v>
      </c>
      <c r="J25" s="480">
        <f t="shared" si="4"/>
        <v>1.951577517343974</v>
      </c>
      <c r="K25" s="480">
        <f t="shared" si="4"/>
        <v>30.34353515596333</v>
      </c>
      <c r="L25" s="482">
        <f t="shared" si="4"/>
        <v>232.22273122965032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1.9515775386374683</v>
      </c>
      <c r="AE25" s="10">
        <v>1.9515775354762064</v>
      </c>
      <c r="AF25" s="10">
        <v>1.9515775486492977</v>
      </c>
      <c r="AG25" s="10">
        <v>1.9515775450800827</v>
      </c>
      <c r="AH25" s="10">
        <v>1.9515775380387241</v>
      </c>
      <c r="AI25" s="276">
        <v>1.951577524996664</v>
      </c>
      <c r="AJ25" s="10">
        <v>1.951577517343974</v>
      </c>
      <c r="AK25" s="10">
        <v>30.34353515596333</v>
      </c>
      <c r="AL25" s="277">
        <v>232.22273122965032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>
      <c r="A26" s="119"/>
      <c r="B26" s="493"/>
      <c r="C26" s="462" t="s">
        <v>20</v>
      </c>
      <c r="D26" s="463">
        <f t="shared" si="4"/>
        <v>85.981458972569257</v>
      </c>
      <c r="E26" s="464">
        <f t="shared" si="4"/>
        <v>108.63414403603603</v>
      </c>
      <c r="F26" s="464">
        <f t="shared" si="4"/>
        <v>350.75930798687489</v>
      </c>
      <c r="G26" s="464">
        <f t="shared" si="4"/>
        <v>486.05289015374228</v>
      </c>
      <c r="H26" s="464">
        <f t="shared" si="4"/>
        <v>689.8802894608026</v>
      </c>
      <c r="I26" s="465">
        <f t="shared" si="4"/>
        <v>730.91457009541068</v>
      </c>
      <c r="J26" s="464">
        <f t="shared" si="4"/>
        <v>934.04601909088876</v>
      </c>
      <c r="K26" s="464">
        <f t="shared" si="4"/>
        <v>1122.3131702185869</v>
      </c>
      <c r="L26" s="466">
        <f t="shared" si="4"/>
        <v>1160.1750185346555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85.981458972569257</v>
      </c>
      <c r="AE26" s="264">
        <v>108.63414403603603</v>
      </c>
      <c r="AF26" s="264">
        <v>350.75930798687489</v>
      </c>
      <c r="AG26" s="264">
        <v>486.05289015374228</v>
      </c>
      <c r="AH26" s="264">
        <v>689.8802894608026</v>
      </c>
      <c r="AI26" s="265">
        <v>730.91457009541068</v>
      </c>
      <c r="AJ26" s="264">
        <v>934.04601909088876</v>
      </c>
      <c r="AK26" s="264">
        <v>1122.3131702185869</v>
      </c>
      <c r="AL26" s="266">
        <v>1160.1750185346555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>
      <c r="A27" s="119"/>
      <c r="B27" s="494"/>
      <c r="C27" s="93" t="s">
        <v>21</v>
      </c>
      <c r="D27" s="124">
        <f t="shared" si="4"/>
        <v>4117.4284014198565</v>
      </c>
      <c r="E27" s="125">
        <f t="shared" si="4"/>
        <v>3888.0260437546053</v>
      </c>
      <c r="F27" s="125">
        <f t="shared" si="4"/>
        <v>3977.2055530480038</v>
      </c>
      <c r="G27" s="125">
        <f t="shared" si="4"/>
        <v>4148.7968786179463</v>
      </c>
      <c r="H27" s="125">
        <f t="shared" si="4"/>
        <v>4345.0961274486835</v>
      </c>
      <c r="I27" s="338">
        <f t="shared" si="4"/>
        <v>4613.5683898728848</v>
      </c>
      <c r="J27" s="125">
        <f t="shared" si="4"/>
        <v>4834.4488760341583</v>
      </c>
      <c r="K27" s="125">
        <f t="shared" si="4"/>
        <v>5054.0712390056178</v>
      </c>
      <c r="L27" s="126">
        <f t="shared" si="4"/>
        <v>5193.4865587197146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4117.4284014198565</v>
      </c>
      <c r="AE27" s="287">
        <v>3888.0260437546053</v>
      </c>
      <c r="AF27" s="287">
        <v>3977.2055530480038</v>
      </c>
      <c r="AG27" s="287">
        <v>4148.7968786179463</v>
      </c>
      <c r="AH27" s="287">
        <v>4345.0961274486835</v>
      </c>
      <c r="AI27" s="288">
        <v>4613.5683898728848</v>
      </c>
      <c r="AJ27" s="287">
        <v>4834.4488760341583</v>
      </c>
      <c r="AK27" s="287">
        <v>5054.0712390056178</v>
      </c>
      <c r="AL27" s="289">
        <v>5193.4865587197146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315.86564247646811</v>
      </c>
      <c r="G28" s="133">
        <f t="shared" si="4"/>
        <v>315.86564248991141</v>
      </c>
      <c r="H28" s="133">
        <f t="shared" si="4"/>
        <v>315.86564252880265</v>
      </c>
      <c r="I28" s="339">
        <f t="shared" si="4"/>
        <v>330.81038269264292</v>
      </c>
      <c r="J28" s="133">
        <f t="shared" si="4"/>
        <v>331.29282572871665</v>
      </c>
      <c r="K28" s="133">
        <f t="shared" si="4"/>
        <v>331.29282810602297</v>
      </c>
      <c r="L28" s="134">
        <f t="shared" si="4"/>
        <v>329.22875580710627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315.86564247646811</v>
      </c>
      <c r="AG28" s="291">
        <v>315.86564248991141</v>
      </c>
      <c r="AH28" s="291">
        <v>315.86564252880265</v>
      </c>
      <c r="AI28" s="292">
        <v>330.81038269264292</v>
      </c>
      <c r="AJ28" s="291">
        <v>331.29282572871665</v>
      </c>
      <c r="AK28" s="291">
        <v>331.29282810602297</v>
      </c>
      <c r="AL28" s="293">
        <v>329.22875580710627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196.53511714822949</v>
      </c>
      <c r="F29" s="140">
        <f t="shared" si="4"/>
        <v>194.84567459362015</v>
      </c>
      <c r="G29" s="140">
        <f t="shared" si="4"/>
        <v>194.84567477279106</v>
      </c>
      <c r="H29" s="140">
        <f t="shared" si="4"/>
        <v>197.72446555766288</v>
      </c>
      <c r="I29" s="340">
        <f t="shared" si="4"/>
        <v>201.0582475225456</v>
      </c>
      <c r="J29" s="140">
        <f t="shared" si="4"/>
        <v>205.09943693373364</v>
      </c>
      <c r="K29" s="140">
        <f t="shared" si="4"/>
        <v>208.20794127208765</v>
      </c>
      <c r="L29" s="141">
        <f t="shared" si="4"/>
        <v>205.13289613461956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196.53511714822949</v>
      </c>
      <c r="AF29" s="10">
        <v>194.84567459362015</v>
      </c>
      <c r="AG29" s="10">
        <v>194.84567477279106</v>
      </c>
      <c r="AH29" s="10">
        <v>197.72446555766288</v>
      </c>
      <c r="AI29" s="276">
        <v>201.0582475225456</v>
      </c>
      <c r="AJ29" s="10">
        <v>205.09943693373364</v>
      </c>
      <c r="AK29" s="10">
        <v>208.20794127208765</v>
      </c>
      <c r="AL29" s="277">
        <v>205.13289613461956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78.109796010523098</v>
      </c>
      <c r="F30" s="140">
        <f t="shared" si="4"/>
        <v>78.109796141160032</v>
      </c>
      <c r="G30" s="140">
        <f t="shared" si="4"/>
        <v>78.109796317752526</v>
      </c>
      <c r="H30" s="140">
        <f t="shared" si="4"/>
        <v>78.10979654532845</v>
      </c>
      <c r="I30" s="340">
        <f t="shared" si="4"/>
        <v>78.109796762125598</v>
      </c>
      <c r="J30" s="140">
        <f t="shared" si="4"/>
        <v>78.109796979802979</v>
      </c>
      <c r="K30" s="140">
        <f t="shared" si="4"/>
        <v>78.109797183813725</v>
      </c>
      <c r="L30" s="141">
        <f t="shared" si="4"/>
        <v>78.109797354421872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78.109796010523098</v>
      </c>
      <c r="AF30" s="10">
        <v>78.109796141160032</v>
      </c>
      <c r="AG30" s="10">
        <v>78.109796317752526</v>
      </c>
      <c r="AH30" s="10">
        <v>78.10979654532845</v>
      </c>
      <c r="AI30" s="276">
        <v>78.109796762125598</v>
      </c>
      <c r="AJ30" s="10">
        <v>78.109796979802979</v>
      </c>
      <c r="AK30" s="10">
        <v>78.109797183813725</v>
      </c>
      <c r="AL30" s="277">
        <v>78.109797354421872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>
      <c r="A31" s="119"/>
      <c r="B31" s="496"/>
      <c r="C31" s="138" t="s">
        <v>3</v>
      </c>
      <c r="D31" s="139">
        <f t="shared" si="4"/>
        <v>97.125458358727528</v>
      </c>
      <c r="E31" s="140">
        <f t="shared" si="4"/>
        <v>48.570608526074679</v>
      </c>
      <c r="F31" s="140">
        <f t="shared" si="4"/>
        <v>29.005790037780322</v>
      </c>
      <c r="G31" s="140">
        <f t="shared" si="4"/>
        <v>31.490463508772454</v>
      </c>
      <c r="H31" s="140">
        <f t="shared" si="4"/>
        <v>33.117623252786842</v>
      </c>
      <c r="I31" s="340">
        <f t="shared" si="4"/>
        <v>23.708240669291214</v>
      </c>
      <c r="J31" s="140">
        <f t="shared" si="4"/>
        <v>27.661306583338334</v>
      </c>
      <c r="K31" s="140">
        <f t="shared" si="4"/>
        <v>20.603602514481192</v>
      </c>
      <c r="L31" s="141">
        <f t="shared" si="4"/>
        <v>9.7529580655528978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97.125458358727528</v>
      </c>
      <c r="AE31" s="10">
        <v>48.570608526074679</v>
      </c>
      <c r="AF31" s="10">
        <v>29.005790037780322</v>
      </c>
      <c r="AG31" s="10">
        <v>31.490463508772454</v>
      </c>
      <c r="AH31" s="10">
        <v>33.117623252786842</v>
      </c>
      <c r="AI31" s="276">
        <v>23.708240669291214</v>
      </c>
      <c r="AJ31" s="10">
        <v>27.661306583338334</v>
      </c>
      <c r="AK31" s="10">
        <v>20.603602514481192</v>
      </c>
      <c r="AL31" s="277">
        <v>9.7529580655528978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102.07280001123789</v>
      </c>
      <c r="I32" s="340">
        <f t="shared" si="4"/>
        <v>102.07280003110365</v>
      </c>
      <c r="J32" s="140">
        <f t="shared" si="4"/>
        <v>96.14880051432911</v>
      </c>
      <c r="K32" s="140">
        <f t="shared" si="4"/>
        <v>96.148800114186812</v>
      </c>
      <c r="L32" s="141">
        <f t="shared" si="4"/>
        <v>86.707229699887449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102.07280001123789</v>
      </c>
      <c r="AI32" s="276">
        <v>102.07280003110365</v>
      </c>
      <c r="AJ32" s="10">
        <v>96.14880051432911</v>
      </c>
      <c r="AK32" s="10">
        <v>96.148800114186812</v>
      </c>
      <c r="AL32" s="277">
        <v>86.707229699887449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12.530642844333757</v>
      </c>
      <c r="G33" s="156">
        <f t="shared" si="4"/>
        <v>27.173758116440123</v>
      </c>
      <c r="H33" s="156">
        <f t="shared" si="4"/>
        <v>33.579381713454744</v>
      </c>
      <c r="I33" s="341">
        <f t="shared" si="4"/>
        <v>70.999702222661639</v>
      </c>
      <c r="J33" s="156">
        <f t="shared" si="4"/>
        <v>87.135494145556336</v>
      </c>
      <c r="K33" s="156">
        <f t="shared" si="4"/>
        <v>102.8434251094029</v>
      </c>
      <c r="L33" s="157">
        <f t="shared" si="4"/>
        <v>113.08838053876286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12.530642844333757</v>
      </c>
      <c r="AG33" s="283">
        <v>27.173758116440123</v>
      </c>
      <c r="AH33" s="283">
        <v>33.579381713454744</v>
      </c>
      <c r="AI33" s="284">
        <v>70.999702222661639</v>
      </c>
      <c r="AJ33" s="283">
        <v>87.135494145556336</v>
      </c>
      <c r="AK33" s="283">
        <v>102.8434251094029</v>
      </c>
      <c r="AL33" s="285">
        <v>113.08838053876286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2.4089300288164663</v>
      </c>
      <c r="F35" s="140">
        <f t="shared" si="4"/>
        <v>6.1352889369186405</v>
      </c>
      <c r="G35" s="140">
        <f t="shared" si="4"/>
        <v>6.1352890337100181</v>
      </c>
      <c r="H35" s="140">
        <f t="shared" si="4"/>
        <v>6.135289044088216</v>
      </c>
      <c r="I35" s="340">
        <f t="shared" si="4"/>
        <v>6.135289044088216</v>
      </c>
      <c r="J35" s="140">
        <f t="shared" si="4"/>
        <v>6.1352891342225302</v>
      </c>
      <c r="K35" s="140">
        <f t="shared" si="4"/>
        <v>6.1352894164778009</v>
      </c>
      <c r="L35" s="141">
        <f t="shared" si="4"/>
        <v>6.4220128684698601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2.4089300288164663</v>
      </c>
      <c r="AF35" s="10">
        <v>6.1352889369186405</v>
      </c>
      <c r="AG35" s="10">
        <v>6.1352890337100181</v>
      </c>
      <c r="AH35" s="10">
        <v>6.135289044088216</v>
      </c>
      <c r="AI35" s="276">
        <v>6.135289044088216</v>
      </c>
      <c r="AJ35" s="10">
        <v>6.1352891342225302</v>
      </c>
      <c r="AK35" s="10">
        <v>6.1352894164778009</v>
      </c>
      <c r="AL35" s="277">
        <v>6.4220128684698601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8.1552224924479582</v>
      </c>
      <c r="L36" s="141">
        <f t="shared" si="4"/>
        <v>70.027425718200263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8.1552224924479582</v>
      </c>
      <c r="AL36" s="277">
        <v>70.027425718200263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32.295654711714285</v>
      </c>
      <c r="F37" s="160">
        <f t="shared" si="4"/>
        <v>91.775018077014948</v>
      </c>
      <c r="G37" s="160">
        <f t="shared" si="4"/>
        <v>132.2137157829562</v>
      </c>
      <c r="H37" s="160">
        <f t="shared" si="4"/>
        <v>197.34064293541374</v>
      </c>
      <c r="I37" s="342">
        <f t="shared" si="4"/>
        <v>212.64406028613513</v>
      </c>
      <c r="J37" s="160">
        <f t="shared" si="4"/>
        <v>282.70185664653974</v>
      </c>
      <c r="K37" s="160">
        <f t="shared" si="4"/>
        <v>344.08349748175578</v>
      </c>
      <c r="L37" s="161">
        <f t="shared" si="4"/>
        <v>356.68947635633151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32.295654711714285</v>
      </c>
      <c r="AF37" s="264">
        <v>91.775018077014948</v>
      </c>
      <c r="AG37" s="264">
        <v>132.2137157829562</v>
      </c>
      <c r="AH37" s="264">
        <v>197.34064293541374</v>
      </c>
      <c r="AI37" s="265">
        <v>212.64406028613513</v>
      </c>
      <c r="AJ37" s="264">
        <v>282.70185664653974</v>
      </c>
      <c r="AK37" s="264">
        <v>344.08349748175578</v>
      </c>
      <c r="AL37" s="266">
        <v>356.68947635633151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>
      <c r="A38" s="119"/>
      <c r="B38" s="497"/>
      <c r="C38" s="166" t="s">
        <v>21</v>
      </c>
      <c r="D38" s="167">
        <f t="shared" si="4"/>
        <v>902.84693951180191</v>
      </c>
      <c r="E38" s="168">
        <f t="shared" si="4"/>
        <v>861.05029448338212</v>
      </c>
      <c r="F38" s="168">
        <f t="shared" si="4"/>
        <v>914.41770084283132</v>
      </c>
      <c r="G38" s="168">
        <f t="shared" si="4"/>
        <v>971.9841890857349</v>
      </c>
      <c r="H38" s="168">
        <f t="shared" si="4"/>
        <v>1050.0433016997276</v>
      </c>
      <c r="I38" s="343">
        <f t="shared" si="4"/>
        <v>1111.6361795793562</v>
      </c>
      <c r="J38" s="168">
        <f t="shared" si="4"/>
        <v>1200.3824676756917</v>
      </c>
      <c r="K38" s="168">
        <f t="shared" si="4"/>
        <v>1282.3092424754855</v>
      </c>
      <c r="L38" s="169">
        <f t="shared" si="4"/>
        <v>1342.3669992019854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902.84693951180191</v>
      </c>
      <c r="AE38" s="295">
        <v>861.05029448338212</v>
      </c>
      <c r="AF38" s="295">
        <v>914.41770084283132</v>
      </c>
      <c r="AG38" s="295">
        <v>971.9841890857349</v>
      </c>
      <c r="AH38" s="295">
        <v>1050.0433016997276</v>
      </c>
      <c r="AI38" s="296">
        <v>1111.6361795793562</v>
      </c>
      <c r="AJ38" s="295">
        <v>1200.3824676756917</v>
      </c>
      <c r="AK38" s="295">
        <v>1282.3092424754855</v>
      </c>
      <c r="AL38" s="297">
        <v>1342.3669992019854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>
      <c r="A39" s="119"/>
      <c r="B39" s="522" t="s">
        <v>23</v>
      </c>
      <c r="C39" s="170" t="s">
        <v>1</v>
      </c>
      <c r="D39" s="171">
        <f t="shared" ref="D39:L39" si="6">IF(D28&lt;&gt;0,(D13+D14+D15)/(D28*8.76),0)</f>
        <v>0.74037714699417712</v>
      </c>
      <c r="E39" s="172">
        <f t="shared" si="6"/>
        <v>0.73137919556502129</v>
      </c>
      <c r="F39" s="172">
        <f t="shared" si="6"/>
        <v>0.70572657912998105</v>
      </c>
      <c r="G39" s="172">
        <f t="shared" si="6"/>
        <v>0.69503927282206646</v>
      </c>
      <c r="H39" s="172">
        <f t="shared" si="6"/>
        <v>0.6823785711190532</v>
      </c>
      <c r="I39" s="461">
        <f t="shared" si="6"/>
        <v>0.67598392424850773</v>
      </c>
      <c r="J39" s="172">
        <f t="shared" si="6"/>
        <v>0.65827499085430241</v>
      </c>
      <c r="K39" s="172">
        <f t="shared" si="6"/>
        <v>0.62609237993344502</v>
      </c>
      <c r="L39" s="173">
        <f t="shared" si="6"/>
        <v>0.60499265557831727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>
      <c r="A40" s="119"/>
      <c r="B40" s="523"/>
      <c r="C40" s="170" t="s">
        <v>2</v>
      </c>
      <c r="D40" s="171">
        <f t="shared" ref="D40:L40" si="7">IF(D29&lt;&gt;0,(D16+D17+D18)/((D29+D30)*8.76),0)</f>
        <v>0.34160465224829306</v>
      </c>
      <c r="E40" s="172">
        <f t="shared" si="7"/>
        <v>0.24928495610013837</v>
      </c>
      <c r="F40" s="172">
        <f t="shared" si="7"/>
        <v>0.17001071675748611</v>
      </c>
      <c r="G40" s="172">
        <f t="shared" si="7"/>
        <v>0.15391632502593652</v>
      </c>
      <c r="H40" s="172">
        <f t="shared" si="7"/>
        <v>0.14083384955916564</v>
      </c>
      <c r="I40" s="344">
        <f t="shared" si="7"/>
        <v>9.4121354947802729E-2</v>
      </c>
      <c r="J40" s="172">
        <f t="shared" si="7"/>
        <v>9.3190664847736804E-2</v>
      </c>
      <c r="K40" s="172">
        <f t="shared" si="7"/>
        <v>8.1919090371989009E-2</v>
      </c>
      <c r="L40" s="173">
        <f t="shared" si="7"/>
        <v>6.2033883255413341E-2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>
      <c r="A41" s="119"/>
      <c r="B41" s="523"/>
      <c r="C41" s="170" t="s">
        <v>3</v>
      </c>
      <c r="D41" s="171">
        <f t="shared" ref="D41:L45" si="8">IF(D31&lt;&gt;0,D19/(D31*8.76),0)</f>
        <v>8.8309673416197849E-3</v>
      </c>
      <c r="E41" s="172">
        <f t="shared" si="8"/>
        <v>8.8186126963174568E-3</v>
      </c>
      <c r="F41" s="172">
        <f t="shared" si="8"/>
        <v>8.8361131312873088E-3</v>
      </c>
      <c r="G41" s="172">
        <f t="shared" si="8"/>
        <v>8.8490722922206395E-3</v>
      </c>
      <c r="H41" s="172">
        <f t="shared" si="8"/>
        <v>8.8520497768003817E-3</v>
      </c>
      <c r="I41" s="344">
        <f t="shared" si="8"/>
        <v>8.8661648064498003E-3</v>
      </c>
      <c r="J41" s="172">
        <f t="shared" si="8"/>
        <v>8.8404142451363656E-3</v>
      </c>
      <c r="K41" s="172">
        <f t="shared" si="8"/>
        <v>8.8940562622701214E-3</v>
      </c>
      <c r="L41" s="173">
        <f t="shared" si="8"/>
        <v>8.9116484725190789E-3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>
      <c r="A42" s="119"/>
      <c r="B42" s="523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0.90711406481260493</v>
      </c>
      <c r="G42" s="172">
        <f t="shared" si="8"/>
        <v>0.90460359476568819</v>
      </c>
      <c r="H42" s="172">
        <f t="shared" si="8"/>
        <v>0.89636778148883123</v>
      </c>
      <c r="I42" s="344">
        <f t="shared" si="8"/>
        <v>0.89334678783530097</v>
      </c>
      <c r="J42" s="172">
        <f t="shared" si="8"/>
        <v>0.88794831328865753</v>
      </c>
      <c r="K42" s="172">
        <f t="shared" si="8"/>
        <v>0.88650580990473282</v>
      </c>
      <c r="L42" s="173">
        <f t="shared" si="8"/>
        <v>0.90593395375630181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>
      <c r="A43" s="119"/>
      <c r="B43" s="523"/>
      <c r="C43" s="174" t="s">
        <v>5</v>
      </c>
      <c r="D43" s="175">
        <f t="shared" si="8"/>
        <v>0.82996029632145796</v>
      </c>
      <c r="E43" s="176">
        <f t="shared" si="8"/>
        <v>0.77144798433539674</v>
      </c>
      <c r="F43" s="176">
        <f t="shared" si="8"/>
        <v>0.82997288324873064</v>
      </c>
      <c r="G43" s="176">
        <f t="shared" si="8"/>
        <v>0.82997637363625931</v>
      </c>
      <c r="H43" s="176">
        <f t="shared" si="8"/>
        <v>0.82997341821051063</v>
      </c>
      <c r="I43" s="345">
        <f t="shared" si="8"/>
        <v>0.8269488751905818</v>
      </c>
      <c r="J43" s="176">
        <f t="shared" si="8"/>
        <v>0.82565230542482926</v>
      </c>
      <c r="K43" s="176">
        <f t="shared" si="8"/>
        <v>0.82681827697814969</v>
      </c>
      <c r="L43" s="177">
        <f t="shared" si="8"/>
        <v>0.82934518421447667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>
      <c r="A44" s="119"/>
      <c r="B44" s="523"/>
      <c r="C44" s="170" t="s">
        <v>17</v>
      </c>
      <c r="D44" s="171">
        <f t="shared" si="8"/>
        <v>0.39401698830674192</v>
      </c>
      <c r="E44" s="172">
        <f t="shared" si="8"/>
        <v>0.39401698830674192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0.39401698830674192</v>
      </c>
      <c r="J44" s="172">
        <f t="shared" si="8"/>
        <v>0.39401698830674192</v>
      </c>
      <c r="K44" s="172">
        <f t="shared" si="8"/>
        <v>0.39401698830674192</v>
      </c>
      <c r="L44" s="173">
        <f t="shared" si="8"/>
        <v>0.39401698830674192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>
      <c r="A45" s="119"/>
      <c r="B45" s="523"/>
      <c r="C45" s="170" t="s">
        <v>18</v>
      </c>
      <c r="D45" s="171">
        <f t="shared" si="8"/>
        <v>0.87108493150684785</v>
      </c>
      <c r="E45" s="172">
        <f t="shared" si="8"/>
        <v>0.87108493163707212</v>
      </c>
      <c r="F45" s="172">
        <f t="shared" si="8"/>
        <v>0.87042598049249897</v>
      </c>
      <c r="G45" s="172">
        <f t="shared" si="8"/>
        <v>0.87042597716780878</v>
      </c>
      <c r="H45" s="172">
        <f t="shared" si="8"/>
        <v>0.87042597639329689</v>
      </c>
      <c r="I45" s="344">
        <f t="shared" si="8"/>
        <v>0.87042597696784396</v>
      </c>
      <c r="J45" s="172">
        <f t="shared" si="8"/>
        <v>0.87042597276436617</v>
      </c>
      <c r="K45" s="172">
        <f t="shared" si="8"/>
        <v>0.8704259681823987</v>
      </c>
      <c r="L45" s="173">
        <f t="shared" si="8"/>
        <v>0.87040695245467248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>
      <c r="A46" s="119"/>
      <c r="B46" s="523"/>
      <c r="C46" s="170" t="s">
        <v>19</v>
      </c>
      <c r="D46" s="171">
        <f t="shared" ref="D46:L47" si="9">IF(D36&lt;&gt;0,D25/(D36*8.76),0)</f>
        <v>0.41271364217371825</v>
      </c>
      <c r="E46" s="172">
        <f t="shared" si="9"/>
        <v>0.41271364150518425</v>
      </c>
      <c r="F46" s="172">
        <f t="shared" si="9"/>
        <v>0.41271364429098928</v>
      </c>
      <c r="G46" s="172">
        <f t="shared" si="9"/>
        <v>0.41271364353618262</v>
      </c>
      <c r="H46" s="172">
        <f t="shared" si="9"/>
        <v>0.41271364204709765</v>
      </c>
      <c r="I46" s="344">
        <f t="shared" si="9"/>
        <v>0.41271363928900273</v>
      </c>
      <c r="J46" s="172">
        <f t="shared" si="9"/>
        <v>0.41271363767063529</v>
      </c>
      <c r="K46" s="172">
        <f t="shared" si="9"/>
        <v>0.42474302564512484</v>
      </c>
      <c r="L46" s="173">
        <f t="shared" si="9"/>
        <v>0.37855802826417662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>
      <c r="A47" s="119"/>
      <c r="B47" s="524"/>
      <c r="C47" s="170" t="s">
        <v>20</v>
      </c>
      <c r="D47" s="179">
        <f t="shared" si="9"/>
        <v>0.38434671600064751</v>
      </c>
      <c r="E47" s="180">
        <f t="shared" si="9"/>
        <v>0.38398843762975748</v>
      </c>
      <c r="F47" s="180">
        <f t="shared" si="9"/>
        <v>0.43629538552504132</v>
      </c>
      <c r="G47" s="180">
        <f t="shared" si="9"/>
        <v>0.41966515663672599</v>
      </c>
      <c r="H47" s="180">
        <f t="shared" si="9"/>
        <v>0.39907368563088924</v>
      </c>
      <c r="I47" s="346">
        <f t="shared" si="9"/>
        <v>0.39238216294396927</v>
      </c>
      <c r="J47" s="180">
        <f t="shared" si="9"/>
        <v>0.37716858018517319</v>
      </c>
      <c r="K47" s="180">
        <f t="shared" si="9"/>
        <v>0.37234549969246322</v>
      </c>
      <c r="L47" s="181">
        <f t="shared" si="9"/>
        <v>0.37130355501902101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>
      <c r="A48" s="119"/>
      <c r="B48" s="525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>
      <c r="A49" s="119"/>
      <c r="B49" s="526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0</v>
      </c>
      <c r="G49" s="188">
        <f t="shared" si="10"/>
        <v>1.3443315578691958E-8</v>
      </c>
      <c r="H49" s="188">
        <f t="shared" si="10"/>
        <v>5.2334530641621595E-8</v>
      </c>
      <c r="I49" s="348">
        <f t="shared" si="10"/>
        <v>14.944740216174798</v>
      </c>
      <c r="J49" s="188">
        <f t="shared" si="10"/>
        <v>15.427183252248492</v>
      </c>
      <c r="K49" s="188">
        <f t="shared" si="10"/>
        <v>15.427185629554854</v>
      </c>
      <c r="L49" s="189">
        <f t="shared" si="10"/>
        <v>17.983639709988886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 t="s">
        <v>132</v>
      </c>
      <c r="AG49" s="10">
        <v>1.3443315578691958E-8</v>
      </c>
      <c r="AH49" s="10">
        <v>5.2334530641621595E-8</v>
      </c>
      <c r="AI49" s="276">
        <v>14.944740216174798</v>
      </c>
      <c r="AJ49" s="10">
        <v>15.427183252248492</v>
      </c>
      <c r="AK49" s="10">
        <v>15.427185629554854</v>
      </c>
      <c r="AL49" s="277">
        <v>17.983639709988886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>
      <c r="A50" s="119"/>
      <c r="B50" s="526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0</v>
      </c>
      <c r="J50" s="192">
        <f t="shared" si="10"/>
        <v>0</v>
      </c>
      <c r="K50" s="192">
        <f t="shared" si="10"/>
        <v>0</v>
      </c>
      <c r="L50" s="193">
        <f t="shared" si="10"/>
        <v>0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>
      <c r="A51" s="119"/>
      <c r="B51" s="526"/>
      <c r="C51" s="186" t="s">
        <v>14</v>
      </c>
      <c r="D51" s="187">
        <f t="shared" si="10"/>
        <v>0</v>
      </c>
      <c r="E51" s="188">
        <f t="shared" si="10"/>
        <v>3.963574777606009E-8</v>
      </c>
      <c r="F51" s="188">
        <f t="shared" si="10"/>
        <v>1.0307206678892793E-7</v>
      </c>
      <c r="G51" s="188">
        <f t="shared" si="10"/>
        <v>2.8430318620623229E-7</v>
      </c>
      <c r="H51" s="188">
        <f t="shared" si="10"/>
        <v>2.8787910707468387</v>
      </c>
      <c r="I51" s="348">
        <f t="shared" si="10"/>
        <v>6.212573037121417</v>
      </c>
      <c r="J51" s="188">
        <f t="shared" si="10"/>
        <v>10.253762450516943</v>
      </c>
      <c r="K51" s="188">
        <f t="shared" si="10"/>
        <v>13.362266792182838</v>
      </c>
      <c r="L51" s="189">
        <f t="shared" si="10"/>
        <v>13.362270660019076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3.963574777606009E-8</v>
      </c>
      <c r="AF51" s="10">
        <v>1.0307206678892793E-7</v>
      </c>
      <c r="AG51" s="10">
        <v>2.8430318620623229E-7</v>
      </c>
      <c r="AH51" s="10">
        <v>2.8787910707468387</v>
      </c>
      <c r="AI51" s="276">
        <v>6.212573037121417</v>
      </c>
      <c r="AJ51" s="10">
        <v>10.253762450516943</v>
      </c>
      <c r="AK51" s="10">
        <v>13.362266792182838</v>
      </c>
      <c r="AL51" s="277">
        <v>13.362270660019076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>
      <c r="A52" s="119"/>
      <c r="B52" s="526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0</v>
      </c>
      <c r="J52" s="192">
        <f t="shared" si="10"/>
        <v>0</v>
      </c>
      <c r="K52" s="192">
        <f t="shared" si="10"/>
        <v>0</v>
      </c>
      <c r="L52" s="193">
        <f t="shared" si="10"/>
        <v>0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>
      <c r="A53" s="119"/>
      <c r="B53" s="526"/>
      <c r="C53" s="186" t="s">
        <v>16</v>
      </c>
      <c r="D53" s="187">
        <f t="shared" si="10"/>
        <v>0</v>
      </c>
      <c r="E53" s="188">
        <f t="shared" si="10"/>
        <v>1.0523101634595698E-8</v>
      </c>
      <c r="F53" s="188">
        <f t="shared" si="10"/>
        <v>1.411600069662315E-7</v>
      </c>
      <c r="G53" s="188">
        <f t="shared" si="10"/>
        <v>3.1775251449611091E-7</v>
      </c>
      <c r="H53" s="188">
        <f t="shared" si="10"/>
        <v>5.4532843188367644E-7</v>
      </c>
      <c r="I53" s="348">
        <f t="shared" si="10"/>
        <v>7.621255709162081E-7</v>
      </c>
      <c r="J53" s="188">
        <f t="shared" si="10"/>
        <v>9.798029559294835E-7</v>
      </c>
      <c r="K53" s="188">
        <f t="shared" si="10"/>
        <v>1.1838137080330408E-6</v>
      </c>
      <c r="L53" s="189">
        <f t="shared" si="10"/>
        <v>1.3544218717776141E-6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1.0523101634595698E-8</v>
      </c>
      <c r="AF53" s="10">
        <v>1.411600069662315E-7</v>
      </c>
      <c r="AG53" s="10">
        <v>3.1775251449611091E-7</v>
      </c>
      <c r="AH53" s="10">
        <v>5.4532843188367644E-7</v>
      </c>
      <c r="AI53" s="276">
        <v>7.621255709162081E-7</v>
      </c>
      <c r="AJ53" s="10">
        <v>9.798029559294835E-7</v>
      </c>
      <c r="AK53" s="10">
        <v>1.1838137080330408E-6</v>
      </c>
      <c r="AL53" s="277">
        <v>1.3544218717776141E-6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>
      <c r="A54" s="119"/>
      <c r="B54" s="526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0</v>
      </c>
      <c r="G54" s="192">
        <f t="shared" si="10"/>
        <v>0</v>
      </c>
      <c r="H54" s="192">
        <f t="shared" si="10"/>
        <v>1.1237884605241133E-8</v>
      </c>
      <c r="I54" s="349">
        <f t="shared" si="10"/>
        <v>3.1103653189188644E-8</v>
      </c>
      <c r="J54" s="192">
        <f t="shared" si="10"/>
        <v>5.9800267345611421E-8</v>
      </c>
      <c r="K54" s="192">
        <f t="shared" si="10"/>
        <v>8.5045497489243697E-8</v>
      </c>
      <c r="L54" s="193">
        <f t="shared" si="10"/>
        <v>8.5045497489243697E-8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>
        <v>1.1237884605241133E-8</v>
      </c>
      <c r="AI54" s="280">
        <v>3.1103653189188644E-8</v>
      </c>
      <c r="AJ54" s="279">
        <v>5.9800267345611421E-8</v>
      </c>
      <c r="AK54" s="279">
        <v>8.5045497489243697E-8</v>
      </c>
      <c r="AL54" s="281">
        <v>8.5045497489243697E-8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>
      <c r="A55" s="119"/>
      <c r="B55" s="526"/>
      <c r="C55" s="186" t="s">
        <v>5</v>
      </c>
      <c r="D55" s="187">
        <f t="shared" si="10"/>
        <v>0</v>
      </c>
      <c r="E55" s="188">
        <f t="shared" si="10"/>
        <v>0</v>
      </c>
      <c r="F55" s="188">
        <f t="shared" si="10"/>
        <v>10.022764655086336</v>
      </c>
      <c r="G55" s="188">
        <f t="shared" si="10"/>
        <v>24.665879927192712</v>
      </c>
      <c r="H55" s="188">
        <f t="shared" si="10"/>
        <v>31.071503524207323</v>
      </c>
      <c r="I55" s="348">
        <f t="shared" si="10"/>
        <v>68.491824033414218</v>
      </c>
      <c r="J55" s="188">
        <f t="shared" si="10"/>
        <v>84.627615956308929</v>
      </c>
      <c r="K55" s="188">
        <f t="shared" si="10"/>
        <v>100.33554692015547</v>
      </c>
      <c r="L55" s="189">
        <f t="shared" si="10"/>
        <v>110.58050234951544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 t="s">
        <v>132</v>
      </c>
      <c r="AF55" s="10">
        <v>10.022764655086336</v>
      </c>
      <c r="AG55" s="10">
        <v>24.665879927192712</v>
      </c>
      <c r="AH55" s="10">
        <v>31.071503524207323</v>
      </c>
      <c r="AI55" s="276">
        <v>68.491824033414218</v>
      </c>
      <c r="AJ55" s="10">
        <v>84.627615956308929</v>
      </c>
      <c r="AK55" s="10">
        <v>100.33554692015547</v>
      </c>
      <c r="AL55" s="277">
        <v>110.58050234951544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>
      <c r="A56" s="119"/>
      <c r="B56" s="526"/>
      <c r="C56" s="186" t="s">
        <v>18</v>
      </c>
      <c r="D56" s="187">
        <f t="shared" si="10"/>
        <v>0</v>
      </c>
      <c r="E56" s="188">
        <f t="shared" si="10"/>
        <v>2.8816464454162497E-8</v>
      </c>
      <c r="F56" s="188">
        <f t="shared" si="10"/>
        <v>3.726358936918639</v>
      </c>
      <c r="G56" s="188">
        <f t="shared" si="10"/>
        <v>3.7263590337100165</v>
      </c>
      <c r="H56" s="188">
        <f t="shared" si="10"/>
        <v>3.7263590440882135</v>
      </c>
      <c r="I56" s="348">
        <f t="shared" si="10"/>
        <v>3.7263590440882135</v>
      </c>
      <c r="J56" s="188">
        <f t="shared" si="10"/>
        <v>3.7263591342225277</v>
      </c>
      <c r="K56" s="188">
        <f t="shared" si="10"/>
        <v>3.7263594164777993</v>
      </c>
      <c r="L56" s="189">
        <f t="shared" si="10"/>
        <v>4.0130828684698576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2.8816464454162497E-8</v>
      </c>
      <c r="AF56" s="10">
        <v>3.726358936918639</v>
      </c>
      <c r="AG56" s="10">
        <v>3.7263590337100165</v>
      </c>
      <c r="AH56" s="10">
        <v>3.7263590440882135</v>
      </c>
      <c r="AI56" s="276">
        <v>3.7263590440882135</v>
      </c>
      <c r="AJ56" s="10">
        <v>3.7263591342225277</v>
      </c>
      <c r="AK56" s="10">
        <v>3.7263594164777993</v>
      </c>
      <c r="AL56" s="277">
        <v>4.0130828684698576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>
      <c r="A57" s="119"/>
      <c r="B57" s="527"/>
      <c r="C57" s="194" t="s">
        <v>20</v>
      </c>
      <c r="D57" s="195">
        <f t="shared" si="10"/>
        <v>0</v>
      </c>
      <c r="E57" s="196">
        <f t="shared" si="10"/>
        <v>6.7582047117142769</v>
      </c>
      <c r="F57" s="196">
        <f t="shared" si="10"/>
        <v>66.237568077014942</v>
      </c>
      <c r="G57" s="196">
        <f t="shared" si="10"/>
        <v>106.67626578295616</v>
      </c>
      <c r="H57" s="196">
        <f t="shared" si="10"/>
        <v>171.80319293541373</v>
      </c>
      <c r="I57" s="350">
        <f t="shared" si="10"/>
        <v>187.10661028613518</v>
      </c>
      <c r="J57" s="196">
        <f t="shared" si="10"/>
        <v>257.16440664653976</v>
      </c>
      <c r="K57" s="196">
        <f t="shared" si="10"/>
        <v>318.54604748175575</v>
      </c>
      <c r="L57" s="197">
        <f t="shared" si="10"/>
        <v>331.15202635633136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6.7582047117142769</v>
      </c>
      <c r="AF57" s="295">
        <v>66.237568077014942</v>
      </c>
      <c r="AG57" s="295">
        <v>106.67626578295616</v>
      </c>
      <c r="AH57" s="295">
        <v>171.80319293541373</v>
      </c>
      <c r="AI57" s="296">
        <v>187.10661028613518</v>
      </c>
      <c r="AJ57" s="295">
        <v>257.16440664653976</v>
      </c>
      <c r="AK57" s="295">
        <v>318.54604748175575</v>
      </c>
      <c r="AL57" s="297">
        <v>331.15202635633136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>
      <c r="A61" s="119"/>
      <c r="B61" s="509" t="s">
        <v>26</v>
      </c>
      <c r="C61" s="214" t="str">
        <f>"Coal  (total: "&amp;ROUND(SUM(D61:L61),0)&amp;")"</f>
        <v>Coal  (total: 5)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3.6027548944161936E-8</v>
      </c>
      <c r="G61" s="216">
        <f t="shared" si="11"/>
        <v>2.8382272532212482E-8</v>
      </c>
      <c r="H61" s="216">
        <f t="shared" si="11"/>
        <v>0</v>
      </c>
      <c r="I61" s="354">
        <f t="shared" si="11"/>
        <v>0</v>
      </c>
      <c r="J61" s="216">
        <f t="shared" si="11"/>
        <v>6.6253553754336281E-8</v>
      </c>
      <c r="K61" s="216">
        <f t="shared" si="11"/>
        <v>1.4953552529561875E-7</v>
      </c>
      <c r="L61" s="217">
        <f t="shared" si="11"/>
        <v>4.6205262710613297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3.6027548944161936E-8</v>
      </c>
      <c r="AG61" s="291">
        <v>2.8382272532212482E-8</v>
      </c>
      <c r="AH61" s="291" t="s">
        <v>132</v>
      </c>
      <c r="AI61" s="292" t="s">
        <v>132</v>
      </c>
      <c r="AJ61" s="291">
        <v>6.6253553754336281E-8</v>
      </c>
      <c r="AK61" s="291">
        <v>1.4953552529561875E-7</v>
      </c>
      <c r="AL61" s="293">
        <v>4.6205262710613297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>
      <c r="A62" s="119"/>
      <c r="B62" s="510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>
      <c r="A63" s="119"/>
      <c r="B63" s="511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0</v>
      </c>
      <c r="K63" s="233">
        <f t="shared" si="11"/>
        <v>0</v>
      </c>
      <c r="L63" s="234">
        <f t="shared" si="11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>
      <c r="A66" s="119"/>
      <c r="M66" s="10"/>
    </row>
    <row r="67" spans="1:38">
      <c r="A67" s="119"/>
      <c r="M67" s="10"/>
    </row>
    <row r="68" spans="1:38">
      <c r="A68" s="119"/>
      <c r="M68" s="241"/>
    </row>
    <row r="69" spans="1:38">
      <c r="A69" s="119"/>
      <c r="M69" s="10"/>
    </row>
    <row r="71" spans="1:38">
      <c r="M71" s="242"/>
    </row>
    <row r="80" spans="1:38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82"/>
  <sheetViews>
    <sheetView showGridLines="0" zoomScale="63" zoomScaleNormal="63" workbookViewId="0">
      <selection activeCell="D37" sqref="D37:L37"/>
    </sheetView>
  </sheetViews>
  <sheetFormatPr defaultRowHeight="15.75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>
      <c r="B3" s="507" t="s">
        <v>0</v>
      </c>
      <c r="C3" s="6" t="s">
        <v>1</v>
      </c>
      <c r="D3" s="7">
        <f>IF(AD3&lt;&gt;"eps",AD3,"")</f>
        <v>21.05759238957085</v>
      </c>
      <c r="E3" s="8">
        <f t="shared" ref="E3:L60" si="0">IF(AE3&lt;&gt;"eps",AE3,"")</f>
        <v>20.812535524472821</v>
      </c>
      <c r="F3" s="8">
        <f t="shared" si="0"/>
        <v>15.068934520285124</v>
      </c>
      <c r="G3" s="8">
        <f t="shared" si="0"/>
        <v>12.197785138685825</v>
      </c>
      <c r="H3" s="8">
        <f t="shared" si="0"/>
        <v>4.6888263309781486</v>
      </c>
      <c r="I3" s="327">
        <f t="shared" si="0"/>
        <v>3.3396799709340996</v>
      </c>
      <c r="J3" s="8">
        <f t="shared" si="0"/>
        <v>3.6316960871780796E-8</v>
      </c>
      <c r="K3" s="8">
        <f t="shared" si="0"/>
        <v>0.64611013167026399</v>
      </c>
      <c r="L3" s="9">
        <f t="shared" si="0"/>
        <v>2.0884214030671666</v>
      </c>
      <c r="M3" s="382"/>
      <c r="N3" s="11" t="s">
        <v>40</v>
      </c>
      <c r="O3" s="12"/>
      <c r="P3" s="13" t="s">
        <v>41</v>
      </c>
      <c r="Q3" s="14">
        <f>IF(AQ3&lt;&gt;"eps",AQ3,"")</f>
        <v>2.085472556971514</v>
      </c>
      <c r="R3" s="15">
        <f t="shared" ref="R3:Y35" si="1">IF(AR3&lt;&gt;"eps",AR3,"")</f>
        <v>2.0827254566368505</v>
      </c>
      <c r="S3" s="15">
        <f t="shared" si="1"/>
        <v>2.0394709021154678</v>
      </c>
      <c r="T3" s="15">
        <f t="shared" si="1"/>
        <v>2.0514000937216279</v>
      </c>
      <c r="U3" s="15">
        <f t="shared" si="1"/>
        <v>2.1300497459863781</v>
      </c>
      <c r="V3" s="357">
        <f t="shared" si="1"/>
        <v>2.0414036909353617</v>
      </c>
      <c r="W3" s="15">
        <f t="shared" si="1"/>
        <v>2.2916097566814311</v>
      </c>
      <c r="X3" s="15">
        <f t="shared" si="1"/>
        <v>1.7936156887023282</v>
      </c>
      <c r="Y3" s="16">
        <f t="shared" si="1"/>
        <v>1.9369827105297481</v>
      </c>
      <c r="AC3" s="383" t="s">
        <v>29</v>
      </c>
      <c r="AD3" s="252">
        <v>21.05759238957085</v>
      </c>
      <c r="AE3" s="207">
        <v>20.812535524472821</v>
      </c>
      <c r="AF3" s="207">
        <v>15.068934520285124</v>
      </c>
      <c r="AG3" s="207">
        <v>12.197785138685825</v>
      </c>
      <c r="AH3" s="207">
        <v>4.6888263309781486</v>
      </c>
      <c r="AI3" s="253">
        <v>3.3396799709340996</v>
      </c>
      <c r="AJ3" s="207">
        <v>3.6316960871780796E-8</v>
      </c>
      <c r="AK3" s="207">
        <v>0.64611013167026399</v>
      </c>
      <c r="AL3" s="254">
        <v>2.0884214030671666</v>
      </c>
      <c r="AP3" s="383" t="s">
        <v>29</v>
      </c>
      <c r="AQ3" s="388">
        <v>2.085472556971514</v>
      </c>
      <c r="AR3" s="389">
        <v>2.0827254566368505</v>
      </c>
      <c r="AS3" s="389">
        <v>2.0394709021154678</v>
      </c>
      <c r="AT3" s="389">
        <v>2.0514000937216279</v>
      </c>
      <c r="AU3" s="389">
        <v>2.1300497459863781</v>
      </c>
      <c r="AV3" s="390">
        <v>2.0414036909353617</v>
      </c>
      <c r="AW3" s="389">
        <v>2.2916097566814311</v>
      </c>
      <c r="AX3" s="389">
        <v>1.7936156887023282</v>
      </c>
      <c r="AY3" s="391">
        <v>1.9369827105297481</v>
      </c>
    </row>
    <row r="4" spans="1:51">
      <c r="A4" s="17"/>
      <c r="B4" s="508"/>
      <c r="C4" s="13" t="s">
        <v>2</v>
      </c>
      <c r="D4" s="7">
        <f t="shared" ref="D4:D60" si="2">IF(AD4&lt;&gt;"eps",AD4,"")</f>
        <v>6.0644940624724279</v>
      </c>
      <c r="E4" s="8">
        <f t="shared" si="0"/>
        <v>4.4310085292868848</v>
      </c>
      <c r="F4" s="8">
        <f t="shared" si="0"/>
        <v>7.2089830062814713</v>
      </c>
      <c r="G4" s="8">
        <f t="shared" si="0"/>
        <v>8.8224887598699642</v>
      </c>
      <c r="H4" s="8">
        <f t="shared" si="0"/>
        <v>10.154988460212406</v>
      </c>
      <c r="I4" s="327">
        <f t="shared" si="0"/>
        <v>6.8281127359314082</v>
      </c>
      <c r="J4" s="8">
        <f t="shared" si="0"/>
        <v>5.3424924627091332</v>
      </c>
      <c r="K4" s="8">
        <f t="shared" si="0"/>
        <v>5.1603495661253094</v>
      </c>
      <c r="L4" s="9">
        <f t="shared" si="0"/>
        <v>3.8192864991211692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4.9900433762194121</v>
      </c>
      <c r="R4" s="15">
        <f t="shared" si="1"/>
        <v>6.2628811703727765</v>
      </c>
      <c r="S4" s="15">
        <f t="shared" si="1"/>
        <v>6.5117305580261897</v>
      </c>
      <c r="T4" s="15">
        <f t="shared" si="1"/>
        <v>6.7534221890826451</v>
      </c>
      <c r="U4" s="15">
        <f t="shared" si="1"/>
        <v>7.7036859210744648</v>
      </c>
      <c r="V4" s="357">
        <f t="shared" si="1"/>
        <v>8.4186587974478115</v>
      </c>
      <c r="W4" s="15">
        <f t="shared" si="1"/>
        <v>8.8276939494402065</v>
      </c>
      <c r="X4" s="15">
        <f t="shared" si="1"/>
        <v>9.1528051289325241</v>
      </c>
      <c r="Y4" s="16">
        <f t="shared" si="1"/>
        <v>9.4507426192777242</v>
      </c>
      <c r="AC4" s="383" t="s">
        <v>30</v>
      </c>
      <c r="AD4" s="252">
        <v>6.0644940624724279</v>
      </c>
      <c r="AE4" s="207">
        <v>4.4310085292868848</v>
      </c>
      <c r="AF4" s="207">
        <v>7.2089830062814713</v>
      </c>
      <c r="AG4" s="207">
        <v>8.8224887598699642</v>
      </c>
      <c r="AH4" s="207">
        <v>10.154988460212406</v>
      </c>
      <c r="AI4" s="253">
        <v>6.8281127359314082</v>
      </c>
      <c r="AJ4" s="207">
        <v>5.3424924627091332</v>
      </c>
      <c r="AK4" s="207">
        <v>5.1603495661253094</v>
      </c>
      <c r="AL4" s="254">
        <v>3.8192864991211692</v>
      </c>
      <c r="AP4" s="383" t="s">
        <v>30</v>
      </c>
      <c r="AQ4" s="388">
        <v>4.9900433762194121</v>
      </c>
      <c r="AR4" s="389">
        <v>6.2628811703727765</v>
      </c>
      <c r="AS4" s="389">
        <v>6.5117305580261897</v>
      </c>
      <c r="AT4" s="389">
        <v>6.7534221890826451</v>
      </c>
      <c r="AU4" s="389">
        <v>7.7036859210744648</v>
      </c>
      <c r="AV4" s="390">
        <v>8.4186587974478115</v>
      </c>
      <c r="AW4" s="389">
        <v>8.8276939494402065</v>
      </c>
      <c r="AX4" s="389">
        <v>9.1528051289325241</v>
      </c>
      <c r="AY4" s="391">
        <v>9.4507426192777242</v>
      </c>
    </row>
    <row r="5" spans="1:51">
      <c r="B5" s="508"/>
      <c r="C5" s="18" t="s">
        <v>3</v>
      </c>
      <c r="D5" s="19">
        <f t="shared" si="2"/>
        <v>8.3933748181612339E-2</v>
      </c>
      <c r="E5" s="20">
        <f t="shared" si="0"/>
        <v>4.1066241902467951E-2</v>
      </c>
      <c r="F5" s="20">
        <f t="shared" si="0"/>
        <v>7.1508840696747747E-2</v>
      </c>
      <c r="G5" s="20">
        <f t="shared" si="0"/>
        <v>7.9689783908018952E-2</v>
      </c>
      <c r="H5" s="20">
        <f t="shared" si="0"/>
        <v>7.9549628972007819E-2</v>
      </c>
      <c r="I5" s="328">
        <f t="shared" si="0"/>
        <v>5.2641881769428224E-2</v>
      </c>
      <c r="J5" s="20">
        <f t="shared" si="0"/>
        <v>1.7647133696580157E-2</v>
      </c>
      <c r="K5" s="20">
        <f t="shared" si="0"/>
        <v>4.266499533784289E-2</v>
      </c>
      <c r="L5" s="21">
        <f t="shared" si="0"/>
        <v>5.0646199714861E-2</v>
      </c>
      <c r="M5" s="382"/>
      <c r="N5" s="22" t="s">
        <v>43</v>
      </c>
      <c r="O5" s="23"/>
      <c r="P5" s="18" t="s">
        <v>41</v>
      </c>
      <c r="Q5" s="24">
        <f t="shared" si="3"/>
        <v>16.066036489075131</v>
      </c>
      <c r="R5" s="25">
        <f t="shared" si="1"/>
        <v>19.887828317900603</v>
      </c>
      <c r="S5" s="25">
        <f t="shared" si="1"/>
        <v>22.195976116804658</v>
      </c>
      <c r="T5" s="25">
        <f t="shared" si="1"/>
        <v>23.417901959313077</v>
      </c>
      <c r="U5" s="25">
        <f t="shared" si="1"/>
        <v>24.829862732880471</v>
      </c>
      <c r="V5" s="358">
        <f t="shared" si="1"/>
        <v>26.715900322107679</v>
      </c>
      <c r="W5" s="25">
        <f t="shared" si="1"/>
        <v>27.950191771059096</v>
      </c>
      <c r="X5" s="25">
        <f t="shared" si="1"/>
        <v>28.934279781859662</v>
      </c>
      <c r="Y5" s="26">
        <f t="shared" si="1"/>
        <v>30.141299602459011</v>
      </c>
      <c r="AC5" s="383" t="s">
        <v>131</v>
      </c>
      <c r="AD5" s="255">
        <v>8.3933748181612339E-2</v>
      </c>
      <c r="AE5" s="256">
        <v>4.1066241902467951E-2</v>
      </c>
      <c r="AF5" s="256">
        <v>7.1508840696747747E-2</v>
      </c>
      <c r="AG5" s="256">
        <v>7.9689783908018952E-2</v>
      </c>
      <c r="AH5" s="256">
        <v>7.9549628972007819E-2</v>
      </c>
      <c r="AI5" s="257">
        <v>5.2641881769428224E-2</v>
      </c>
      <c r="AJ5" s="256">
        <v>1.7647133696580157E-2</v>
      </c>
      <c r="AK5" s="256">
        <v>4.266499533784289E-2</v>
      </c>
      <c r="AL5" s="258">
        <v>5.0646199714861E-2</v>
      </c>
      <c r="AP5" s="383" t="s">
        <v>131</v>
      </c>
      <c r="AQ5" s="392">
        <v>16.066036489075131</v>
      </c>
      <c r="AR5" s="393">
        <v>19.887828317900603</v>
      </c>
      <c r="AS5" s="393">
        <v>22.195976116804658</v>
      </c>
      <c r="AT5" s="393">
        <v>23.417901959313077</v>
      </c>
      <c r="AU5" s="393">
        <v>24.829862732880471</v>
      </c>
      <c r="AV5" s="394">
        <v>26.715900322107679</v>
      </c>
      <c r="AW5" s="393">
        <v>27.950191771059096</v>
      </c>
      <c r="AX5" s="393">
        <v>28.934279781859662</v>
      </c>
      <c r="AY5" s="395">
        <v>30.141299602459011</v>
      </c>
    </row>
    <row r="6" spans="1:51">
      <c r="B6" s="508"/>
      <c r="C6" s="13" t="s">
        <v>4</v>
      </c>
      <c r="D6" s="7">
        <f t="shared" si="2"/>
        <v>8.499515713945895</v>
      </c>
      <c r="E6" s="8">
        <f t="shared" si="0"/>
        <v>8.4995157135137624</v>
      </c>
      <c r="F6" s="8">
        <f t="shared" si="0"/>
        <v>8.4995157203228917</v>
      </c>
      <c r="G6" s="8">
        <f t="shared" si="0"/>
        <v>9.0488402806932822</v>
      </c>
      <c r="H6" s="8">
        <f t="shared" si="0"/>
        <v>10.930525008297899</v>
      </c>
      <c r="I6" s="327">
        <f t="shared" si="0"/>
        <v>13.288387778492785</v>
      </c>
      <c r="J6" s="8">
        <f t="shared" si="0"/>
        <v>15.646886606338821</v>
      </c>
      <c r="K6" s="8">
        <f t="shared" si="0"/>
        <v>21.3886106875647</v>
      </c>
      <c r="L6" s="9">
        <f t="shared" si="0"/>
        <v>27.114438905720569</v>
      </c>
      <c r="M6" s="382"/>
      <c r="N6" s="11" t="s">
        <v>44</v>
      </c>
      <c r="O6" s="12"/>
      <c r="P6" s="13" t="s">
        <v>41</v>
      </c>
      <c r="Q6" s="14">
        <f t="shared" si="3"/>
        <v>0.70999999999999985</v>
      </c>
      <c r="R6" s="15">
        <f t="shared" si="1"/>
        <v>0.74999999999999978</v>
      </c>
      <c r="S6" s="15">
        <f t="shared" si="1"/>
        <v>0.75999999999999968</v>
      </c>
      <c r="T6" s="15">
        <f t="shared" si="1"/>
        <v>0.80000000000000016</v>
      </c>
      <c r="U6" s="15">
        <f t="shared" si="1"/>
        <v>0.84000000000000008</v>
      </c>
      <c r="V6" s="357">
        <f t="shared" si="1"/>
        <v>0.88000000000000045</v>
      </c>
      <c r="W6" s="15">
        <f t="shared" si="1"/>
        <v>0.88966988068148301</v>
      </c>
      <c r="X6" s="15">
        <f t="shared" si="1"/>
        <v>0.89808861539970108</v>
      </c>
      <c r="Y6" s="16">
        <f t="shared" si="1"/>
        <v>0.9058953999834346</v>
      </c>
      <c r="AC6" s="383" t="s">
        <v>71</v>
      </c>
      <c r="AD6" s="252">
        <v>8.499515713945895</v>
      </c>
      <c r="AE6" s="207">
        <v>8.4995157135137624</v>
      </c>
      <c r="AF6" s="207">
        <v>8.4995157203228917</v>
      </c>
      <c r="AG6" s="207">
        <v>9.0488402806932822</v>
      </c>
      <c r="AH6" s="207">
        <v>10.930525008297899</v>
      </c>
      <c r="AI6" s="253">
        <v>13.288387778492785</v>
      </c>
      <c r="AJ6" s="207">
        <v>15.646886606338821</v>
      </c>
      <c r="AK6" s="207">
        <v>21.3886106875647</v>
      </c>
      <c r="AL6" s="254">
        <v>27.114438905720569</v>
      </c>
      <c r="AP6" s="383" t="s">
        <v>71</v>
      </c>
      <c r="AQ6" s="388">
        <v>0.70999999999999985</v>
      </c>
      <c r="AR6" s="389">
        <v>0.74999999999999978</v>
      </c>
      <c r="AS6" s="389">
        <v>0.75999999999999968</v>
      </c>
      <c r="AT6" s="389">
        <v>0.80000000000000016</v>
      </c>
      <c r="AU6" s="389">
        <v>0.84000000000000008</v>
      </c>
      <c r="AV6" s="390">
        <v>0.88000000000000045</v>
      </c>
      <c r="AW6" s="389">
        <v>0.88966988068148301</v>
      </c>
      <c r="AX6" s="389">
        <v>0.89808861539970108</v>
      </c>
      <c r="AY6" s="391">
        <v>0.9058953999834346</v>
      </c>
    </row>
    <row r="7" spans="1:51" ht="16.5" customHeight="1" thickBot="1">
      <c r="B7" s="508"/>
      <c r="C7" s="13" t="s">
        <v>5</v>
      </c>
      <c r="D7" s="7">
        <f t="shared" si="2"/>
        <v>0.27566430226990463</v>
      </c>
      <c r="E7" s="8">
        <f t="shared" si="0"/>
        <v>0.25649684263973532</v>
      </c>
      <c r="F7" s="8">
        <f t="shared" si="0"/>
        <v>0.27566431093200416</v>
      </c>
      <c r="G7" s="8">
        <f t="shared" si="0"/>
        <v>0.27566432271550417</v>
      </c>
      <c r="H7" s="8">
        <f t="shared" si="0"/>
        <v>0.80397250749919014</v>
      </c>
      <c r="I7" s="327">
        <f t="shared" si="0"/>
        <v>6.574748907559127</v>
      </c>
      <c r="J7" s="8">
        <f t="shared" si="0"/>
        <v>7.3815732424787246</v>
      </c>
      <c r="K7" s="8">
        <f t="shared" si="0"/>
        <v>7.4004929869940801</v>
      </c>
      <c r="L7" s="9">
        <f t="shared" si="0"/>
        <v>7.1719863142956664</v>
      </c>
      <c r="M7" s="382"/>
      <c r="N7" s="27" t="s">
        <v>45</v>
      </c>
      <c r="O7" s="12"/>
      <c r="P7" s="28" t="s">
        <v>41</v>
      </c>
      <c r="Q7" s="29">
        <f t="shared" si="3"/>
        <v>2.25</v>
      </c>
      <c r="R7" s="30">
        <f t="shared" si="1"/>
        <v>2.4200000000000004</v>
      </c>
      <c r="S7" s="30">
        <f t="shared" si="1"/>
        <v>2.65</v>
      </c>
      <c r="T7" s="30">
        <f t="shared" si="1"/>
        <v>2.5700000000000007</v>
      </c>
      <c r="U7" s="30">
        <f t="shared" si="1"/>
        <v>2.5000000000000009</v>
      </c>
      <c r="V7" s="359">
        <f t="shared" si="1"/>
        <v>2.4999999999999996</v>
      </c>
      <c r="W7" s="30">
        <f t="shared" si="1"/>
        <v>2.5309955829934472</v>
      </c>
      <c r="X7" s="30">
        <f t="shared" si="1"/>
        <v>2.5568017772132987</v>
      </c>
      <c r="Y7" s="31">
        <f t="shared" si="1"/>
        <v>2.5806352143537814</v>
      </c>
      <c r="AC7" s="383" t="s">
        <v>72</v>
      </c>
      <c r="AD7" s="252">
        <v>0.27566430226990463</v>
      </c>
      <c r="AE7" s="207">
        <v>0.25649684263973532</v>
      </c>
      <c r="AF7" s="207">
        <v>0.27566431093200416</v>
      </c>
      <c r="AG7" s="207">
        <v>0.27566432271550417</v>
      </c>
      <c r="AH7" s="207">
        <v>0.80397250749919014</v>
      </c>
      <c r="AI7" s="253">
        <v>6.574748907559127</v>
      </c>
      <c r="AJ7" s="207">
        <v>7.3815732424787246</v>
      </c>
      <c r="AK7" s="207">
        <v>7.4004929869940801</v>
      </c>
      <c r="AL7" s="254">
        <v>7.1719863142956664</v>
      </c>
      <c r="AP7" s="383" t="s">
        <v>72</v>
      </c>
      <c r="AQ7" s="396">
        <v>2.25</v>
      </c>
      <c r="AR7" s="397">
        <v>2.4200000000000004</v>
      </c>
      <c r="AS7" s="397">
        <v>2.65</v>
      </c>
      <c r="AT7" s="397">
        <v>2.5700000000000007</v>
      </c>
      <c r="AU7" s="397">
        <v>2.5000000000000009</v>
      </c>
      <c r="AV7" s="398">
        <v>2.4999999999999996</v>
      </c>
      <c r="AW7" s="397">
        <v>2.5309955829934472</v>
      </c>
      <c r="AX7" s="397">
        <v>2.5568017772132987</v>
      </c>
      <c r="AY7" s="399">
        <v>2.5806352143537814</v>
      </c>
    </row>
    <row r="8" spans="1:51" ht="15.75" customHeight="1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>
      <c r="B11" s="484"/>
      <c r="C11" s="56" t="s">
        <v>130</v>
      </c>
      <c r="D11" s="57">
        <f t="shared" si="2"/>
        <v>2273.9370426686087</v>
      </c>
      <c r="E11" s="58">
        <f t="shared" si="0"/>
        <v>2161.3304083366993</v>
      </c>
      <c r="F11" s="58">
        <f t="shared" si="0"/>
        <v>1780.352472393181</v>
      </c>
      <c r="G11" s="58">
        <f t="shared" si="0"/>
        <v>1601.2945386636295</v>
      </c>
      <c r="H11" s="58">
        <f t="shared" si="0"/>
        <v>978.15396013147745</v>
      </c>
      <c r="I11" s="332">
        <f t="shared" si="0"/>
        <v>674.910962832211</v>
      </c>
      <c r="J11" s="58">
        <f t="shared" si="0"/>
        <v>284.81173018687144</v>
      </c>
      <c r="K11" s="58">
        <f t="shared" si="0"/>
        <v>336.77203084399082</v>
      </c>
      <c r="L11" s="59">
        <f t="shared" si="0"/>
        <v>399.5029301355263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2273.9370426686087</v>
      </c>
      <c r="AE11" s="268">
        <v>2161.3304083366993</v>
      </c>
      <c r="AF11" s="268">
        <v>1780.352472393181</v>
      </c>
      <c r="AG11" s="268">
        <v>1601.2945386636295</v>
      </c>
      <c r="AH11" s="268">
        <v>978.15396013147745</v>
      </c>
      <c r="AI11" s="269">
        <v>674.910962832211</v>
      </c>
      <c r="AJ11" s="268">
        <v>284.81173018687144</v>
      </c>
      <c r="AK11" s="268">
        <v>336.77203084399082</v>
      </c>
      <c r="AL11" s="270">
        <v>399.5029301355263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>
      <c r="B12" s="485"/>
      <c r="C12" s="60" t="s">
        <v>10</v>
      </c>
      <c r="D12" s="61">
        <f>D11/'Baseline-USA'!D11-1</f>
        <v>1.9901857939430556E-12</v>
      </c>
      <c r="E12" s="62">
        <f>E11/'Baseline-USA'!E11-1</f>
        <v>-2.949220991988355E-3</v>
      </c>
      <c r="F12" s="62">
        <f>F11/'Baseline-USA'!F11-1</f>
        <v>-0.205880793567779</v>
      </c>
      <c r="G12" s="62">
        <f>G11/'Baseline-USA'!G11-1</f>
        <v>-0.29880862881727299</v>
      </c>
      <c r="H12" s="62">
        <f>H11/'Baseline-USA'!H11-1</f>
        <v>-0.58173711242476223</v>
      </c>
      <c r="I12" s="333">
        <f>I11/'Baseline-USA'!I11-1</f>
        <v>-0.73587271871616322</v>
      </c>
      <c r="J12" s="62">
        <f>J11/'Baseline-USA'!J11-1</f>
        <v>-0.89620706914786608</v>
      </c>
      <c r="K12" s="62">
        <f>K11/'Baseline-USA'!K11-1</f>
        <v>-0.88480184782237692</v>
      </c>
      <c r="L12" s="63">
        <f>L11/'Baseline-USA'!L11-1</f>
        <v>-0.87211769399916095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0.59%</v>
      </c>
      <c r="C13" s="69" t="s">
        <v>11</v>
      </c>
      <c r="D13" s="70">
        <f t="shared" ref="D13:L38" si="4">IF(AD13&lt;&gt;"eps",AD13,0)</f>
        <v>2048.6110000673875</v>
      </c>
      <c r="E13" s="71">
        <f t="shared" si="4"/>
        <v>2024.714200749188</v>
      </c>
      <c r="F13" s="71">
        <f t="shared" si="4"/>
        <v>1488.2451520921063</v>
      </c>
      <c r="G13" s="71">
        <f t="shared" si="4"/>
        <v>1219.1076838500035</v>
      </c>
      <c r="H13" s="71">
        <f t="shared" si="4"/>
        <v>484.30723372367333</v>
      </c>
      <c r="I13" s="334">
        <f t="shared" si="4"/>
        <v>341.69667339790294</v>
      </c>
      <c r="J13" s="71">
        <f t="shared" si="4"/>
        <v>0</v>
      </c>
      <c r="K13" s="71">
        <f t="shared" si="4"/>
        <v>66.757736205843742</v>
      </c>
      <c r="L13" s="72">
        <f t="shared" si="4"/>
        <v>213.17798956212923</v>
      </c>
      <c r="M13" s="382"/>
      <c r="N13" s="490"/>
      <c r="O13" s="491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2048.6110000673875</v>
      </c>
      <c r="AE13" s="10">
        <v>2024.714200749188</v>
      </c>
      <c r="AF13" s="10">
        <v>1488.2451520921063</v>
      </c>
      <c r="AG13" s="10">
        <v>1219.1076838500035</v>
      </c>
      <c r="AH13" s="10">
        <v>484.30723372367333</v>
      </c>
      <c r="AI13" s="276">
        <v>341.69667339790294</v>
      </c>
      <c r="AJ13" s="10" t="s">
        <v>132</v>
      </c>
      <c r="AK13" s="10">
        <v>66.757736205843742</v>
      </c>
      <c r="AL13" s="277">
        <v>213.17798956212923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0</v>
      </c>
      <c r="G14" s="71">
        <f t="shared" si="4"/>
        <v>0</v>
      </c>
      <c r="H14" s="71">
        <f t="shared" si="4"/>
        <v>0</v>
      </c>
      <c r="I14" s="334">
        <f t="shared" si="4"/>
        <v>0</v>
      </c>
      <c r="J14" s="71">
        <f t="shared" si="4"/>
        <v>0</v>
      </c>
      <c r="K14" s="71">
        <f t="shared" si="4"/>
        <v>0</v>
      </c>
      <c r="L14" s="72">
        <f t="shared" si="4"/>
        <v>0</v>
      </c>
      <c r="M14" s="382"/>
      <c r="N14" s="77" t="s">
        <v>52</v>
      </c>
      <c r="O14" s="78"/>
      <c r="P14" s="79" t="s">
        <v>53</v>
      </c>
      <c r="Q14" s="80">
        <f t="shared" si="3"/>
        <v>53.33877336870983</v>
      </c>
      <c r="R14" s="81">
        <f t="shared" si="1"/>
        <v>55.219957333246569</v>
      </c>
      <c r="S14" s="81">
        <f t="shared" si="1"/>
        <v>68.082476492012816</v>
      </c>
      <c r="T14" s="81">
        <f t="shared" si="1"/>
        <v>76.364848671107794</v>
      </c>
      <c r="U14" s="81">
        <f t="shared" si="1"/>
        <v>97.009386616770442</v>
      </c>
      <c r="V14" s="365">
        <f t="shared" si="1"/>
        <v>96.617494198233445</v>
      </c>
      <c r="W14" s="81">
        <f t="shared" si="1"/>
        <v>148.68247167007704</v>
      </c>
      <c r="X14" s="81">
        <f t="shared" si="1"/>
        <v>115.8384513663254</v>
      </c>
      <c r="Y14" s="82">
        <f t="shared" si="1"/>
        <v>96.275425567639459</v>
      </c>
      <c r="AC14" s="383" t="s">
        <v>79</v>
      </c>
      <c r="AD14" s="275" t="s">
        <v>132</v>
      </c>
      <c r="AE14" s="10" t="s">
        <v>132</v>
      </c>
      <c r="AF14" s="10" t="s">
        <v>132</v>
      </c>
      <c r="AG14" s="10" t="s">
        <v>132</v>
      </c>
      <c r="AH14" s="10" t="s">
        <v>132</v>
      </c>
      <c r="AI14" s="276" t="s">
        <v>132</v>
      </c>
      <c r="AJ14" s="10" t="s">
        <v>132</v>
      </c>
      <c r="AK14" s="10" t="s">
        <v>132</v>
      </c>
      <c r="AL14" s="277" t="s">
        <v>132</v>
      </c>
      <c r="AP14" s="383" t="s">
        <v>79</v>
      </c>
      <c r="AQ14" s="421">
        <v>53.33877336870983</v>
      </c>
      <c r="AR14" s="422">
        <v>55.219957333246569</v>
      </c>
      <c r="AS14" s="422">
        <v>68.082476492012816</v>
      </c>
      <c r="AT14" s="422">
        <v>76.364848671107794</v>
      </c>
      <c r="AU14" s="422">
        <v>97.009386616770442</v>
      </c>
      <c r="AV14" s="423">
        <v>96.617494198233445</v>
      </c>
      <c r="AW14" s="422">
        <v>148.68247167007704</v>
      </c>
      <c r="AX14" s="422">
        <v>115.8384513663254</v>
      </c>
      <c r="AY14" s="424">
        <v>96.275425567639459</v>
      </c>
    </row>
    <row r="15" spans="1:51" ht="15.75" customHeight="1">
      <c r="B15" s="493"/>
      <c r="C15" s="473" t="s">
        <v>13</v>
      </c>
      <c r="D15" s="475">
        <f t="shared" si="4"/>
        <v>0</v>
      </c>
      <c r="E15" s="476">
        <f t="shared" si="4"/>
        <v>0</v>
      </c>
      <c r="F15" s="476">
        <f t="shared" si="4"/>
        <v>0</v>
      </c>
      <c r="G15" s="476">
        <f t="shared" si="4"/>
        <v>0</v>
      </c>
      <c r="H15" s="476">
        <f t="shared" si="4"/>
        <v>0</v>
      </c>
      <c r="I15" s="477">
        <f t="shared" si="4"/>
        <v>1.183905632255425E-7</v>
      </c>
      <c r="J15" s="476">
        <f t="shared" si="4"/>
        <v>3.1253815381863351E-7</v>
      </c>
      <c r="K15" s="476">
        <f t="shared" si="4"/>
        <v>5.7414545303048065E-7</v>
      </c>
      <c r="L15" s="478">
        <f t="shared" si="4"/>
        <v>1.0181741236432767E-6</v>
      </c>
      <c r="M15" s="382"/>
      <c r="N15" s="87" t="s">
        <v>54</v>
      </c>
      <c r="O15" s="88"/>
      <c r="P15" s="89" t="s">
        <v>55</v>
      </c>
      <c r="Q15" s="90">
        <f t="shared" si="3"/>
        <v>91.838773368709838</v>
      </c>
      <c r="R15" s="91">
        <f t="shared" si="1"/>
        <v>94.019957333246566</v>
      </c>
      <c r="S15" s="91">
        <f t="shared" si="1"/>
        <v>104.18247649201282</v>
      </c>
      <c r="T15" s="91">
        <f t="shared" si="1"/>
        <v>110.16484867110779</v>
      </c>
      <c r="U15" s="91">
        <f t="shared" si="1"/>
        <v>129.40938661677043</v>
      </c>
      <c r="V15" s="366">
        <f t="shared" si="1"/>
        <v>128.51749419823344</v>
      </c>
      <c r="W15" s="91">
        <f t="shared" si="1"/>
        <v>180.58247167007704</v>
      </c>
      <c r="X15" s="91">
        <f t="shared" si="1"/>
        <v>147.73845136632539</v>
      </c>
      <c r="Y15" s="92">
        <f t="shared" si="1"/>
        <v>128.17542556763945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>
        <v>1.183905632255425E-7</v>
      </c>
      <c r="AJ15" s="279">
        <v>3.1253815381863351E-7</v>
      </c>
      <c r="AK15" s="279">
        <v>5.7414545303048065E-7</v>
      </c>
      <c r="AL15" s="281">
        <v>1.0181741236432767E-6</v>
      </c>
      <c r="AP15" s="383" t="s">
        <v>92</v>
      </c>
      <c r="AQ15" s="425">
        <v>91.838773368709838</v>
      </c>
      <c r="AR15" s="426">
        <v>94.019957333246566</v>
      </c>
      <c r="AS15" s="426">
        <v>104.18247649201282</v>
      </c>
      <c r="AT15" s="426">
        <v>110.16484867110779</v>
      </c>
      <c r="AU15" s="426">
        <v>129.40938661677043</v>
      </c>
      <c r="AV15" s="427">
        <v>128.51749419823344</v>
      </c>
      <c r="AW15" s="426">
        <v>180.58247167007704</v>
      </c>
      <c r="AX15" s="426">
        <v>147.73845136632539</v>
      </c>
      <c r="AY15" s="428">
        <v>128.17542556763945</v>
      </c>
    </row>
    <row r="16" spans="1:51" ht="16.5" customHeight="1" thickBot="1">
      <c r="B16" s="493"/>
      <c r="C16" s="93" t="s">
        <v>14</v>
      </c>
      <c r="D16" s="70">
        <f t="shared" si="4"/>
        <v>809.82031390528812</v>
      </c>
      <c r="E16" s="71">
        <f t="shared" si="4"/>
        <v>596.83315502850678</v>
      </c>
      <c r="F16" s="71">
        <f t="shared" si="4"/>
        <v>968.55148177568003</v>
      </c>
      <c r="G16" s="71">
        <f t="shared" si="4"/>
        <v>1222.4048999989689</v>
      </c>
      <c r="H16" s="71">
        <f t="shared" si="4"/>
        <v>1470.4706783291144</v>
      </c>
      <c r="I16" s="334">
        <f t="shared" si="4"/>
        <v>1030.0888283105755</v>
      </c>
      <c r="J16" s="71">
        <f t="shared" si="4"/>
        <v>813.85946723288646</v>
      </c>
      <c r="K16" s="71">
        <f t="shared" si="4"/>
        <v>785.17209325047554</v>
      </c>
      <c r="L16" s="72">
        <f t="shared" si="4"/>
        <v>585.56572581274008</v>
      </c>
      <c r="M16" s="382"/>
      <c r="N16" s="94" t="s">
        <v>56</v>
      </c>
      <c r="O16" s="78"/>
      <c r="P16" s="95"/>
      <c r="Q16" s="96">
        <f>Q15/'Baseline-USA'!Q15-1</f>
        <v>1.4721557306529576E-13</v>
      </c>
      <c r="R16" s="97">
        <f>R15/'Baseline-USA'!R15-1</f>
        <v>-9.6036672591015559E-4</v>
      </c>
      <c r="S16" s="97">
        <f>S15/'Baseline-USA'!S15-1</f>
        <v>6.670866120622887E-2</v>
      </c>
      <c r="T16" s="97">
        <f>T15/'Baseline-USA'!T15-1</f>
        <v>4.6753712024624416E-2</v>
      </c>
      <c r="U16" s="97">
        <f>U15/'Baseline-USA'!U15-1</f>
        <v>0.1708934485106326</v>
      </c>
      <c r="V16" s="367">
        <f>V15/'Baseline-USA'!V15-1</f>
        <v>0.25208953851834059</v>
      </c>
      <c r="W16" s="97">
        <f>W15/'Baseline-USA'!W15-1</f>
        <v>0.73832038870199268</v>
      </c>
      <c r="X16" s="97">
        <f>X15/'Baseline-USA'!X15-1</f>
        <v>0.40770056641528929</v>
      </c>
      <c r="Y16" s="98">
        <f>Y15/'Baseline-USA'!Y15-1</f>
        <v>0.21311690599480437</v>
      </c>
      <c r="AC16" s="383" t="s">
        <v>80</v>
      </c>
      <c r="AD16" s="275">
        <v>809.82031390528812</v>
      </c>
      <c r="AE16" s="10">
        <v>596.83315502850678</v>
      </c>
      <c r="AF16" s="10">
        <v>968.55148177568003</v>
      </c>
      <c r="AG16" s="10">
        <v>1222.4048999989689</v>
      </c>
      <c r="AH16" s="10">
        <v>1470.4706783291144</v>
      </c>
      <c r="AI16" s="276">
        <v>1030.0888283105755</v>
      </c>
      <c r="AJ16" s="10">
        <v>813.85946723288646</v>
      </c>
      <c r="AK16" s="10">
        <v>785.17209325047554</v>
      </c>
      <c r="AL16" s="277">
        <v>585.56572581274008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>
      <c r="B17" s="493"/>
      <c r="C17" s="474" t="s">
        <v>15</v>
      </c>
      <c r="D17" s="475">
        <f t="shared" si="4"/>
        <v>0</v>
      </c>
      <c r="E17" s="476">
        <f t="shared" si="4"/>
        <v>0</v>
      </c>
      <c r="F17" s="476">
        <f t="shared" si="4"/>
        <v>0</v>
      </c>
      <c r="G17" s="476">
        <f t="shared" si="4"/>
        <v>4.4075633772812952E-8</v>
      </c>
      <c r="H17" s="476">
        <f t="shared" si="4"/>
        <v>8.9404258972715465E-8</v>
      </c>
      <c r="I17" s="477">
        <f t="shared" si="4"/>
        <v>1.4163941843850689E-7</v>
      </c>
      <c r="J17" s="476">
        <f t="shared" si="4"/>
        <v>3.267800282639592E-7</v>
      </c>
      <c r="K17" s="476">
        <f t="shared" si="4"/>
        <v>3.4695876495038128E-7</v>
      </c>
      <c r="L17" s="478">
        <f t="shared" si="4"/>
        <v>5.329989812234433E-7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>
        <v>4.4075633772812952E-8</v>
      </c>
      <c r="AH17" s="279">
        <v>8.9404258972715465E-8</v>
      </c>
      <c r="AI17" s="280">
        <v>1.4163941843850689E-7</v>
      </c>
      <c r="AJ17" s="279">
        <v>3.267800282639592E-7</v>
      </c>
      <c r="AK17" s="279">
        <v>3.4695876495038128E-7</v>
      </c>
      <c r="AL17" s="281">
        <v>5.329989812234433E-7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>
      <c r="B18" s="493"/>
      <c r="C18" s="93" t="s">
        <v>16</v>
      </c>
      <c r="D18" s="70">
        <f t="shared" si="4"/>
        <v>12.04271126184068</v>
      </c>
      <c r="E18" s="71">
        <f t="shared" si="4"/>
        <v>8.5047653927556688</v>
      </c>
      <c r="F18" s="71">
        <f t="shared" si="4"/>
        <v>11.433964174433738</v>
      </c>
      <c r="G18" s="71">
        <f t="shared" si="4"/>
        <v>9.0872165374183069</v>
      </c>
      <c r="H18" s="71">
        <f t="shared" si="4"/>
        <v>7.5762606739743932</v>
      </c>
      <c r="I18" s="334">
        <f t="shared" si="4"/>
        <v>6.3055173916725478</v>
      </c>
      <c r="J18" s="71">
        <f t="shared" si="4"/>
        <v>6.3055173854036974</v>
      </c>
      <c r="K18" s="71">
        <f t="shared" si="4"/>
        <v>6.3055173840725178</v>
      </c>
      <c r="L18" s="72">
        <f t="shared" si="4"/>
        <v>6.3055173860700764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12.04271126184068</v>
      </c>
      <c r="AE18" s="10">
        <v>8.5047653927556688</v>
      </c>
      <c r="AF18" s="10">
        <v>11.433964174433738</v>
      </c>
      <c r="AG18" s="10">
        <v>9.0872165374183069</v>
      </c>
      <c r="AH18" s="10">
        <v>7.5762606739743932</v>
      </c>
      <c r="AI18" s="276">
        <v>6.3055173916725478</v>
      </c>
      <c r="AJ18" s="10">
        <v>6.3055173854036974</v>
      </c>
      <c r="AK18" s="10">
        <v>6.3055173840725178</v>
      </c>
      <c r="AL18" s="277">
        <v>6.3055173860700764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>
      <c r="B19" s="493"/>
      <c r="C19" s="93" t="s">
        <v>3</v>
      </c>
      <c r="D19" s="70">
        <f t="shared" si="4"/>
        <v>7.5135549375116497</v>
      </c>
      <c r="E19" s="71">
        <f t="shared" si="4"/>
        <v>3.8221944407214279</v>
      </c>
      <c r="F19" s="71">
        <f t="shared" si="4"/>
        <v>6.4602036071152504</v>
      </c>
      <c r="G19" s="71">
        <f t="shared" si="4"/>
        <v>7.1603148828119867</v>
      </c>
      <c r="H19" s="71">
        <f t="shared" si="4"/>
        <v>7.167489667704058</v>
      </c>
      <c r="I19" s="334">
        <f t="shared" si="4"/>
        <v>4.9116053727719944</v>
      </c>
      <c r="J19" s="71">
        <f t="shared" si="4"/>
        <v>1.6747701813878499</v>
      </c>
      <c r="K19" s="71">
        <f t="shared" si="4"/>
        <v>4.0310405497868897</v>
      </c>
      <c r="L19" s="72">
        <f t="shared" si="4"/>
        <v>4.7364376682578078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7.5135549375116497</v>
      </c>
      <c r="AE19" s="10">
        <v>3.8221944407214279</v>
      </c>
      <c r="AF19" s="10">
        <v>6.4602036071152504</v>
      </c>
      <c r="AG19" s="10">
        <v>7.1603148828119867</v>
      </c>
      <c r="AH19" s="10">
        <v>7.167489667704058</v>
      </c>
      <c r="AI19" s="276">
        <v>4.9116053727719944</v>
      </c>
      <c r="AJ19" s="10">
        <v>1.6747701813878499</v>
      </c>
      <c r="AK19" s="10">
        <v>4.0310405497868897</v>
      </c>
      <c r="AL19" s="277">
        <v>4.7364376682578078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>
      <c r="B20" s="493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811.80560525452404</v>
      </c>
      <c r="G20" s="480">
        <f t="shared" si="4"/>
        <v>864.1820884988939</v>
      </c>
      <c r="H20" s="480">
        <f t="shared" si="4"/>
        <v>1043.5952010426415</v>
      </c>
      <c r="I20" s="481">
        <f t="shared" si="4"/>
        <v>1268.4104917628242</v>
      </c>
      <c r="J20" s="480">
        <f t="shared" si="4"/>
        <v>1493.2864286981151</v>
      </c>
      <c r="K20" s="480">
        <f t="shared" si="4"/>
        <v>2040.742958300079</v>
      </c>
      <c r="L20" s="482">
        <f t="shared" si="4"/>
        <v>2586.683863786393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811.80560525452404</v>
      </c>
      <c r="AG20" s="10">
        <v>864.1820884988939</v>
      </c>
      <c r="AH20" s="10">
        <v>1043.5952010426415</v>
      </c>
      <c r="AI20" s="276">
        <v>1268.4104917628242</v>
      </c>
      <c r="AJ20" s="10">
        <v>1493.2864286981151</v>
      </c>
      <c r="AK20" s="10">
        <v>2040.742958300079</v>
      </c>
      <c r="AL20" s="277">
        <v>2586.683863786393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>
      <c r="B21" s="493"/>
      <c r="C21" s="467" t="s">
        <v>5</v>
      </c>
      <c r="D21" s="468">
        <f t="shared" si="4"/>
        <v>18.233408482416515</v>
      </c>
      <c r="E21" s="469">
        <f t="shared" si="4"/>
        <v>16.947950734104136</v>
      </c>
      <c r="F21" s="469">
        <f t="shared" si="4"/>
        <v>18.23340848202756</v>
      </c>
      <c r="G21" s="469">
        <f t="shared" si="4"/>
        <v>18.233408949896702</v>
      </c>
      <c r="H21" s="469">
        <f t="shared" si="4"/>
        <v>63.431050295056892</v>
      </c>
      <c r="I21" s="470">
        <f t="shared" si="4"/>
        <v>584.12186107087791</v>
      </c>
      <c r="J21" s="469">
        <f t="shared" si="4"/>
        <v>657.13518041619898</v>
      </c>
      <c r="K21" s="469">
        <f t="shared" si="4"/>
        <v>658.61964454544864</v>
      </c>
      <c r="L21" s="471">
        <f t="shared" si="4"/>
        <v>639.02644097188863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18.233408482416515</v>
      </c>
      <c r="AE21" s="283">
        <v>16.947950734104136</v>
      </c>
      <c r="AF21" s="283">
        <v>18.23340848202756</v>
      </c>
      <c r="AG21" s="283">
        <v>18.233408949896702</v>
      </c>
      <c r="AH21" s="283">
        <v>63.431050295056892</v>
      </c>
      <c r="AI21" s="284">
        <v>584.12186107087791</v>
      </c>
      <c r="AJ21" s="283">
        <v>657.13518041619898</v>
      </c>
      <c r="AK21" s="283">
        <v>658.61964454544864</v>
      </c>
      <c r="AL21" s="285">
        <v>639.02644097188863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>
      <c r="B22" s="493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268.29554350295507</v>
      </c>
      <c r="L22" s="72">
        <f t="shared" si="4"/>
        <v>268.2955435452314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268.29554350295507</v>
      </c>
      <c r="AL22" s="277">
        <v>268.2955435452314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>
      <c r="B23" s="493"/>
      <c r="C23" s="93" t="s">
        <v>18</v>
      </c>
      <c r="D23" s="70">
        <f t="shared" si="4"/>
        <v>18.381831786719985</v>
      </c>
      <c r="E23" s="71">
        <f t="shared" si="4"/>
        <v>18.381832132992823</v>
      </c>
      <c r="F23" s="71">
        <f t="shared" si="4"/>
        <v>23.927365300013772</v>
      </c>
      <c r="G23" s="71">
        <f t="shared" si="4"/>
        <v>25.304672158505682</v>
      </c>
      <c r="H23" s="71">
        <f t="shared" si="4"/>
        <v>38.395340470013053</v>
      </c>
      <c r="I23" s="334">
        <f t="shared" si="4"/>
        <v>38.395343867519202</v>
      </c>
      <c r="J23" s="71">
        <f t="shared" si="4"/>
        <v>38.523142925723356</v>
      </c>
      <c r="K23" s="71">
        <f t="shared" si="4"/>
        <v>38.523142998143683</v>
      </c>
      <c r="L23" s="72">
        <f t="shared" si="4"/>
        <v>38.523143175294202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18.381832132992823</v>
      </c>
      <c r="AF23" s="10">
        <v>23.927365300013772</v>
      </c>
      <c r="AG23" s="10">
        <v>25.304672158505682</v>
      </c>
      <c r="AH23" s="10">
        <v>38.395340470013053</v>
      </c>
      <c r="AI23" s="276">
        <v>38.395343867519202</v>
      </c>
      <c r="AJ23" s="10">
        <v>38.523142925723356</v>
      </c>
      <c r="AK23" s="10">
        <v>38.523142998143683</v>
      </c>
      <c r="AL23" s="277">
        <v>38.523143175294202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>
      <c r="B24" s="493"/>
      <c r="C24" s="93" t="s">
        <v>91</v>
      </c>
      <c r="D24" s="70">
        <f t="shared" si="4"/>
        <v>25.564987845007877</v>
      </c>
      <c r="E24" s="71">
        <f t="shared" si="4"/>
        <v>25.564987911826918</v>
      </c>
      <c r="F24" s="71">
        <f t="shared" si="4"/>
        <v>25.675365855835786</v>
      </c>
      <c r="G24" s="71">
        <f t="shared" si="4"/>
        <v>29.259754849292001</v>
      </c>
      <c r="H24" s="71">
        <f t="shared" si="4"/>
        <v>43.516476757833246</v>
      </c>
      <c r="I24" s="334">
        <f t="shared" si="4"/>
        <v>43.51648550546809</v>
      </c>
      <c r="J24" s="71">
        <f t="shared" si="4"/>
        <v>53.810318824049098</v>
      </c>
      <c r="K24" s="71">
        <f t="shared" si="4"/>
        <v>53.810317932600221</v>
      </c>
      <c r="L24" s="72">
        <f t="shared" si="4"/>
        <v>53.810318740494559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25.564987911826918</v>
      </c>
      <c r="AF24" s="10">
        <v>25.675365855835786</v>
      </c>
      <c r="AG24" s="10">
        <v>29.259754849292001</v>
      </c>
      <c r="AH24" s="10">
        <v>43.516476757833246</v>
      </c>
      <c r="AI24" s="276">
        <v>43.51648550546809</v>
      </c>
      <c r="AJ24" s="10">
        <v>53.810318824049098</v>
      </c>
      <c r="AK24" s="10">
        <v>53.810317932600221</v>
      </c>
      <c r="AL24" s="277">
        <v>53.810318740494559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>
      <c r="A25" s="119"/>
      <c r="B25" s="493"/>
      <c r="C25" s="93" t="s">
        <v>19</v>
      </c>
      <c r="D25" s="70">
        <f t="shared" si="4"/>
        <v>1.9515775358831269</v>
      </c>
      <c r="E25" s="71">
        <f t="shared" si="4"/>
        <v>1.9515775321882782</v>
      </c>
      <c r="F25" s="71">
        <f t="shared" si="4"/>
        <v>1.9515775409404055</v>
      </c>
      <c r="G25" s="71">
        <f t="shared" si="4"/>
        <v>1.9515775379254763</v>
      </c>
      <c r="H25" s="71">
        <f t="shared" si="4"/>
        <v>1.9515775361741574</v>
      </c>
      <c r="I25" s="334">
        <f t="shared" si="4"/>
        <v>1.9515775181948374</v>
      </c>
      <c r="J25" s="71">
        <f t="shared" si="4"/>
        <v>1.9515775150420713</v>
      </c>
      <c r="K25" s="71">
        <f t="shared" si="4"/>
        <v>1.9515774975857645</v>
      </c>
      <c r="L25" s="72">
        <f t="shared" si="4"/>
        <v>1.9515775164135729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1.9515775358831269</v>
      </c>
      <c r="AE25" s="10">
        <v>1.9515775321882782</v>
      </c>
      <c r="AF25" s="10">
        <v>1.9515775409404055</v>
      </c>
      <c r="AG25" s="10">
        <v>1.9515775379254763</v>
      </c>
      <c r="AH25" s="10">
        <v>1.9515775361741574</v>
      </c>
      <c r="AI25" s="276">
        <v>1.9515775181948374</v>
      </c>
      <c r="AJ25" s="10">
        <v>1.9515775150420713</v>
      </c>
      <c r="AK25" s="10">
        <v>1.9515774975857645</v>
      </c>
      <c r="AL25" s="277">
        <v>1.9515775164135729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>
      <c r="A26" s="119"/>
      <c r="B26" s="493"/>
      <c r="C26" s="462" t="s">
        <v>20</v>
      </c>
      <c r="D26" s="463">
        <f t="shared" si="4"/>
        <v>85.981458962782241</v>
      </c>
      <c r="E26" s="464">
        <f t="shared" si="4"/>
        <v>101.17812975038575</v>
      </c>
      <c r="F26" s="464">
        <f t="shared" si="4"/>
        <v>354.04289238392602</v>
      </c>
      <c r="G26" s="464">
        <f t="shared" si="4"/>
        <v>439.65412270709953</v>
      </c>
      <c r="H26" s="464">
        <f t="shared" si="4"/>
        <v>693.83112805130452</v>
      </c>
      <c r="I26" s="465">
        <f t="shared" si="4"/>
        <v>771.98378835314031</v>
      </c>
      <c r="J26" s="464">
        <f t="shared" si="4"/>
        <v>783.56487033294968</v>
      </c>
      <c r="K26" s="464">
        <f t="shared" si="4"/>
        <v>795.00415805710804</v>
      </c>
      <c r="L26" s="466">
        <f t="shared" si="4"/>
        <v>806.30165801442729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85.981458962782241</v>
      </c>
      <c r="AE26" s="264">
        <v>101.17812975038575</v>
      </c>
      <c r="AF26" s="264">
        <v>354.04289238392602</v>
      </c>
      <c r="AG26" s="264">
        <v>439.65412270709953</v>
      </c>
      <c r="AH26" s="264">
        <v>693.83112805130452</v>
      </c>
      <c r="AI26" s="265">
        <v>771.98378835314031</v>
      </c>
      <c r="AJ26" s="264">
        <v>783.56487033294968</v>
      </c>
      <c r="AK26" s="264">
        <v>795.00415805710804</v>
      </c>
      <c r="AL26" s="266">
        <v>806.30165801442729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>
      <c r="A27" s="119"/>
      <c r="B27" s="494"/>
      <c r="C27" s="93" t="s">
        <v>21</v>
      </c>
      <c r="D27" s="124">
        <f t="shared" si="4"/>
        <v>4117.4284014157001</v>
      </c>
      <c r="E27" s="125">
        <f t="shared" si="4"/>
        <v>3887.226350303536</v>
      </c>
      <c r="F27" s="125">
        <f t="shared" si="4"/>
        <v>3987.8489679248651</v>
      </c>
      <c r="G27" s="125">
        <f t="shared" si="4"/>
        <v>4113.8676913056561</v>
      </c>
      <c r="H27" s="125">
        <f t="shared" si="4"/>
        <v>4131.4854135004043</v>
      </c>
      <c r="I27" s="338">
        <f t="shared" si="4"/>
        <v>4368.59033167094</v>
      </c>
      <c r="J27" s="125">
        <f t="shared" si="4"/>
        <v>4118.4995035315933</v>
      </c>
      <c r="K27" s="125">
        <f t="shared" si="4"/>
        <v>4725.206829226232</v>
      </c>
      <c r="L27" s="126">
        <f t="shared" si="4"/>
        <v>5211.6979633347319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4117.4284014157001</v>
      </c>
      <c r="AE27" s="287">
        <v>3887.226350303536</v>
      </c>
      <c r="AF27" s="287">
        <v>3987.8489679248651</v>
      </c>
      <c r="AG27" s="287">
        <v>4113.8676913056561</v>
      </c>
      <c r="AH27" s="287">
        <v>4131.4854135004043</v>
      </c>
      <c r="AI27" s="288">
        <v>4368.59033167094</v>
      </c>
      <c r="AJ27" s="287">
        <v>4118.4995035315933</v>
      </c>
      <c r="AK27" s="287">
        <v>4725.206829226232</v>
      </c>
      <c r="AL27" s="289">
        <v>5211.6979633347319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264.86474897735621</v>
      </c>
      <c r="G28" s="133">
        <f t="shared" si="4"/>
        <v>230.83658268207935</v>
      </c>
      <c r="H28" s="133">
        <f t="shared" si="4"/>
        <v>106.97320971077416</v>
      </c>
      <c r="I28" s="339">
        <f t="shared" si="4"/>
        <v>54.090531762201145</v>
      </c>
      <c r="J28" s="133">
        <f t="shared" si="4"/>
        <v>36.088665741663476</v>
      </c>
      <c r="K28" s="133">
        <f t="shared" si="4"/>
        <v>36.088665752099068</v>
      </c>
      <c r="L28" s="134">
        <f t="shared" si="4"/>
        <v>36.088665743778762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264.86474897735621</v>
      </c>
      <c r="AG28" s="291">
        <v>230.83658268207935</v>
      </c>
      <c r="AH28" s="291">
        <v>106.97320971077416</v>
      </c>
      <c r="AI28" s="292">
        <v>54.090531762201145</v>
      </c>
      <c r="AJ28" s="291">
        <v>36.088665741663476</v>
      </c>
      <c r="AK28" s="291">
        <v>36.088665752099068</v>
      </c>
      <c r="AL28" s="293">
        <v>36.088665743778762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196.53511731305687</v>
      </c>
      <c r="F29" s="140">
        <f t="shared" si="4"/>
        <v>196.53511773163328</v>
      </c>
      <c r="G29" s="140">
        <f t="shared" si="4"/>
        <v>223.9593231858637</v>
      </c>
      <c r="H29" s="140">
        <f t="shared" si="4"/>
        <v>274.22855129397232</v>
      </c>
      <c r="I29" s="340">
        <f t="shared" si="4"/>
        <v>288.4019218354245</v>
      </c>
      <c r="J29" s="140">
        <f t="shared" si="4"/>
        <v>288.40192334552472</v>
      </c>
      <c r="K29" s="140">
        <f t="shared" si="4"/>
        <v>288.40192441589198</v>
      </c>
      <c r="L29" s="141">
        <f t="shared" si="4"/>
        <v>288.40192490023702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196.53511731305687</v>
      </c>
      <c r="AF29" s="10">
        <v>196.53511773163328</v>
      </c>
      <c r="AG29" s="10">
        <v>223.9593231858637</v>
      </c>
      <c r="AH29" s="10">
        <v>274.22855129397232</v>
      </c>
      <c r="AI29" s="276">
        <v>288.4019218354245</v>
      </c>
      <c r="AJ29" s="10">
        <v>288.40192334552472</v>
      </c>
      <c r="AK29" s="10">
        <v>288.40192441589198</v>
      </c>
      <c r="AL29" s="277">
        <v>288.40192490023702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78.109796168321594</v>
      </c>
      <c r="F30" s="140">
        <f t="shared" si="4"/>
        <v>78.109796394279229</v>
      </c>
      <c r="G30" s="140">
        <f t="shared" si="4"/>
        <v>78.109796704810151</v>
      </c>
      <c r="H30" s="140">
        <f t="shared" si="4"/>
        <v>78.109797172657721</v>
      </c>
      <c r="I30" s="340">
        <f t="shared" si="4"/>
        <v>78.109797528539886</v>
      </c>
      <c r="J30" s="140">
        <f t="shared" si="4"/>
        <v>78.109797891852565</v>
      </c>
      <c r="K30" s="140">
        <f t="shared" si="4"/>
        <v>78.109798260607505</v>
      </c>
      <c r="L30" s="141">
        <f t="shared" si="4"/>
        <v>78.10979859394439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78.109796168321594</v>
      </c>
      <c r="AF30" s="10">
        <v>78.109796394279229</v>
      </c>
      <c r="AG30" s="10">
        <v>78.109796704810151</v>
      </c>
      <c r="AH30" s="10">
        <v>78.109797172657721</v>
      </c>
      <c r="AI30" s="276">
        <v>78.109797528539886</v>
      </c>
      <c r="AJ30" s="10">
        <v>78.109797891852565</v>
      </c>
      <c r="AK30" s="10">
        <v>78.109798260607505</v>
      </c>
      <c r="AL30" s="277">
        <v>78.10979859394439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>
      <c r="A31" s="119"/>
      <c r="B31" s="496"/>
      <c r="C31" s="138" t="s">
        <v>3</v>
      </c>
      <c r="D31" s="139">
        <f t="shared" si="4"/>
        <v>97.125458380454219</v>
      </c>
      <c r="E31" s="140">
        <f t="shared" si="4"/>
        <v>49.474390968152349</v>
      </c>
      <c r="F31" s="140">
        <f t="shared" si="4"/>
        <v>83.571487208751662</v>
      </c>
      <c r="G31" s="140">
        <f t="shared" si="4"/>
        <v>92.57295585303396</v>
      </c>
      <c r="H31" s="140">
        <f t="shared" si="4"/>
        <v>92.677010851433479</v>
      </c>
      <c r="I31" s="340">
        <f t="shared" si="4"/>
        <v>63.611512734685654</v>
      </c>
      <c r="J31" s="140">
        <f t="shared" si="4"/>
        <v>21.599696350217229</v>
      </c>
      <c r="K31" s="140">
        <f t="shared" si="4"/>
        <v>52.198354417464387</v>
      </c>
      <c r="L31" s="141">
        <f t="shared" si="4"/>
        <v>61.334263514484199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97.125458380454219</v>
      </c>
      <c r="AE31" s="10">
        <v>49.474390968152349</v>
      </c>
      <c r="AF31" s="10">
        <v>83.571487208751662</v>
      </c>
      <c r="AG31" s="10">
        <v>92.57295585303396</v>
      </c>
      <c r="AH31" s="10">
        <v>92.677010851433479</v>
      </c>
      <c r="AI31" s="276">
        <v>63.611512734685654</v>
      </c>
      <c r="AJ31" s="10">
        <v>21.599696350217229</v>
      </c>
      <c r="AK31" s="10">
        <v>52.198354417464387</v>
      </c>
      <c r="AL31" s="277">
        <v>61.334263514484199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102.07280001319378</v>
      </c>
      <c r="G32" s="140">
        <f t="shared" si="4"/>
        <v>108.71618958090502</v>
      </c>
      <c r="H32" s="140">
        <f t="shared" si="4"/>
        <v>131.47279951173709</v>
      </c>
      <c r="I32" s="340">
        <f t="shared" si="4"/>
        <v>159.98818393108692</v>
      </c>
      <c r="J32" s="140">
        <f t="shared" si="4"/>
        <v>188.51126068270074</v>
      </c>
      <c r="K32" s="140">
        <f t="shared" si="4"/>
        <v>258.23433740654627</v>
      </c>
      <c r="L32" s="141">
        <f t="shared" si="4"/>
        <v>327.95741414391529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102.07280001319378</v>
      </c>
      <c r="AG32" s="10">
        <v>108.71618958090502</v>
      </c>
      <c r="AH32" s="10">
        <v>131.47279951173709</v>
      </c>
      <c r="AI32" s="276">
        <v>159.98818393108692</v>
      </c>
      <c r="AJ32" s="10">
        <v>188.51126068270074</v>
      </c>
      <c r="AK32" s="10">
        <v>258.23433740654627</v>
      </c>
      <c r="AL32" s="277">
        <v>327.95741414391529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2.5078781892474176</v>
      </c>
      <c r="G33" s="156">
        <f t="shared" si="4"/>
        <v>2.5078782789240375</v>
      </c>
      <c r="H33" s="156">
        <f t="shared" si="4"/>
        <v>8.7326180335839538</v>
      </c>
      <c r="I33" s="341">
        <f t="shared" si="4"/>
        <v>81.029006994366085</v>
      </c>
      <c r="J33" s="156">
        <f t="shared" si="4"/>
        <v>92.390571202191012</v>
      </c>
      <c r="K33" s="156">
        <f t="shared" si="4"/>
        <v>92.390571202191012</v>
      </c>
      <c r="L33" s="157">
        <f t="shared" si="4"/>
        <v>92.390571202191012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2.5078781892474176</v>
      </c>
      <c r="AG33" s="283">
        <v>2.5078782789240375</v>
      </c>
      <c r="AH33" s="283">
        <v>8.7326180335839538</v>
      </c>
      <c r="AI33" s="284">
        <v>81.029006994366085</v>
      </c>
      <c r="AJ33" s="283">
        <v>92.390571202191012</v>
      </c>
      <c r="AK33" s="283">
        <v>92.390571202191012</v>
      </c>
      <c r="AL33" s="285">
        <v>92.390571202191012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2.4089300466059091</v>
      </c>
      <c r="F35" s="140">
        <f t="shared" si="4"/>
        <v>3.1365757371613734</v>
      </c>
      <c r="G35" s="140">
        <f t="shared" si="4"/>
        <v>3.3172962190548927</v>
      </c>
      <c r="H35" s="140">
        <f t="shared" si="4"/>
        <v>5.0349612148066312</v>
      </c>
      <c r="I35" s="340">
        <f t="shared" si="4"/>
        <v>5.0349617265997484</v>
      </c>
      <c r="J35" s="140">
        <f t="shared" si="4"/>
        <v>5.0517306459218609</v>
      </c>
      <c r="K35" s="140">
        <f t="shared" si="4"/>
        <v>5.0517306669205926</v>
      </c>
      <c r="L35" s="141">
        <f t="shared" si="4"/>
        <v>5.0517306669205926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2.4089300466059091</v>
      </c>
      <c r="AF35" s="10">
        <v>3.1365757371613734</v>
      </c>
      <c r="AG35" s="10">
        <v>3.3172962190548927</v>
      </c>
      <c r="AH35" s="10">
        <v>5.0349612148066312</v>
      </c>
      <c r="AI35" s="276">
        <v>5.0349617265997484</v>
      </c>
      <c r="AJ35" s="10">
        <v>5.0517306459218609</v>
      </c>
      <c r="AK35" s="10">
        <v>5.0517306669205926</v>
      </c>
      <c r="AL35" s="277">
        <v>5.0517306669205926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0.53979999999999995</v>
      </c>
      <c r="L36" s="141">
        <f t="shared" si="4"/>
        <v>0.53979999999999995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29.860566049507355</v>
      </c>
      <c r="F37" s="160">
        <f t="shared" si="4"/>
        <v>90.893487598980414</v>
      </c>
      <c r="G37" s="160">
        <f t="shared" si="4"/>
        <v>115.23968657686406</v>
      </c>
      <c r="H37" s="160">
        <f t="shared" si="4"/>
        <v>197.34064279902154</v>
      </c>
      <c r="I37" s="342">
        <f t="shared" si="4"/>
        <v>224.40077935563761</v>
      </c>
      <c r="J37" s="160">
        <f t="shared" si="4"/>
        <v>228.72389739481653</v>
      </c>
      <c r="K37" s="160">
        <f t="shared" si="4"/>
        <v>233.04701337711117</v>
      </c>
      <c r="L37" s="161">
        <f t="shared" si="4"/>
        <v>237.3701293022545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29.860566049507355</v>
      </c>
      <c r="AF37" s="264">
        <v>90.893487598980414</v>
      </c>
      <c r="AG37" s="264">
        <v>115.23968657686406</v>
      </c>
      <c r="AH37" s="264">
        <v>197.34064279902154</v>
      </c>
      <c r="AI37" s="265">
        <v>224.40077935563761</v>
      </c>
      <c r="AJ37" s="264">
        <v>228.72389739481653</v>
      </c>
      <c r="AK37" s="264">
        <v>233.04701337711117</v>
      </c>
      <c r="AL37" s="266">
        <v>237.3701293022545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>
      <c r="A38" s="119"/>
      <c r="B38" s="497"/>
      <c r="C38" s="166" t="s">
        <v>21</v>
      </c>
      <c r="D38" s="167">
        <f t="shared" si="4"/>
        <v>902.84693953352837</v>
      </c>
      <c r="E38" s="168">
        <f t="shared" si="4"/>
        <v>859.51898860248627</v>
      </c>
      <c r="F38" s="168">
        <f t="shared" si="4"/>
        <v>904.3897595101829</v>
      </c>
      <c r="G38" s="168">
        <f t="shared" si="4"/>
        <v>938.41223183303725</v>
      </c>
      <c r="H38" s="168">
        <f t="shared" si="4"/>
        <v>979.53042548727092</v>
      </c>
      <c r="I38" s="343">
        <f t="shared" si="4"/>
        <v>1039.6275319856873</v>
      </c>
      <c r="J38" s="168">
        <f t="shared" si="4"/>
        <v>1025.144052269203</v>
      </c>
      <c r="K38" s="168">
        <f t="shared" si="4"/>
        <v>1129.7889045350857</v>
      </c>
      <c r="L38" s="169">
        <f t="shared" si="4"/>
        <v>1212.9710071039797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902.84693953352837</v>
      </c>
      <c r="AE38" s="295">
        <v>859.51898860248627</v>
      </c>
      <c r="AF38" s="295">
        <v>904.3897595101829</v>
      </c>
      <c r="AG38" s="295">
        <v>938.41223183303725</v>
      </c>
      <c r="AH38" s="295">
        <v>979.53042548727092</v>
      </c>
      <c r="AI38" s="296">
        <v>1039.6275319856873</v>
      </c>
      <c r="AJ38" s="295">
        <v>1025.144052269203</v>
      </c>
      <c r="AK38" s="295">
        <v>1129.7889045350857</v>
      </c>
      <c r="AL38" s="297">
        <v>1212.9710071039797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>
      <c r="A39" s="119"/>
      <c r="B39" s="522" t="s">
        <v>23</v>
      </c>
      <c r="C39" s="170" t="s">
        <v>1</v>
      </c>
      <c r="D39" s="171">
        <f t="shared" ref="D39:L39" si="6">IF(D28&lt;&gt;0,(D13+D14+D15)/(D28*8.76),0)</f>
        <v>0.74037714697464185</v>
      </c>
      <c r="E39" s="172">
        <f t="shared" si="6"/>
        <v>0.73174073718261579</v>
      </c>
      <c r="F39" s="172">
        <f t="shared" si="6"/>
        <v>0.64142548131913435</v>
      </c>
      <c r="G39" s="172">
        <f t="shared" si="6"/>
        <v>0.60288340002919993</v>
      </c>
      <c r="H39" s="172">
        <f t="shared" si="6"/>
        <v>0.51682298815633432</v>
      </c>
      <c r="I39" s="461">
        <f t="shared" si="6"/>
        <v>0.72113303953028551</v>
      </c>
      <c r="J39" s="172">
        <f t="shared" si="6"/>
        <v>9.8861708260092454E-10</v>
      </c>
      <c r="K39" s="172">
        <f t="shared" si="6"/>
        <v>0.21116730277893606</v>
      </c>
      <c r="L39" s="173">
        <f t="shared" si="6"/>
        <v>0.67432216046228199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>
      <c r="A40" s="119"/>
      <c r="B40" s="523"/>
      <c r="C40" s="170" t="s">
        <v>2</v>
      </c>
      <c r="D40" s="171">
        <f t="shared" ref="D40:L40" si="7">IF(D29&lt;&gt;0,(D16+D17+D18)/((D29+D30)*8.76),0)</f>
        <v>0.34160465227627779</v>
      </c>
      <c r="E40" s="172">
        <f t="shared" si="7"/>
        <v>0.25160670720333456</v>
      </c>
      <c r="F40" s="172">
        <f t="shared" si="7"/>
        <v>0.40732771277976015</v>
      </c>
      <c r="G40" s="172">
        <f t="shared" si="7"/>
        <v>0.46539444978011846</v>
      </c>
      <c r="H40" s="172">
        <f t="shared" si="7"/>
        <v>0.47887725041966772</v>
      </c>
      <c r="I40" s="344">
        <f t="shared" si="7"/>
        <v>0.32279965572944325</v>
      </c>
      <c r="J40" s="172">
        <f t="shared" si="7"/>
        <v>0.2554519662231311</v>
      </c>
      <c r="K40" s="172">
        <f t="shared" si="7"/>
        <v>0.24651687753588786</v>
      </c>
      <c r="L40" s="173">
        <f t="shared" si="7"/>
        <v>0.18434665561998143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>
      <c r="A41" s="119"/>
      <c r="B41" s="523"/>
      <c r="C41" s="170" t="s">
        <v>3</v>
      </c>
      <c r="D41" s="171">
        <f t="shared" ref="D41:L45" si="8">IF(D31&lt;&gt;0,D19/(D31*8.76),0)</f>
        <v>8.8309673401768193E-3</v>
      </c>
      <c r="E41" s="172">
        <f t="shared" si="8"/>
        <v>8.8191801405553549E-3</v>
      </c>
      <c r="F41" s="172">
        <f t="shared" si="8"/>
        <v>8.8243752723186769E-3</v>
      </c>
      <c r="G41" s="172">
        <f t="shared" si="8"/>
        <v>8.8296580374689383E-3</v>
      </c>
      <c r="H41" s="172">
        <f t="shared" si="8"/>
        <v>8.8285819272146265E-3</v>
      </c>
      <c r="I41" s="344">
        <f t="shared" si="8"/>
        <v>8.8142149232564755E-3</v>
      </c>
      <c r="J41" s="172">
        <f t="shared" si="8"/>
        <v>8.8512267747130041E-3</v>
      </c>
      <c r="K41" s="172">
        <f t="shared" si="8"/>
        <v>8.8156887598882568E-3</v>
      </c>
      <c r="L41" s="173">
        <f t="shared" si="8"/>
        <v>8.8154516016744015E-3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>
      <c r="A42" s="119"/>
      <c r="B42" s="523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0.90789978068566357</v>
      </c>
      <c r="G42" s="172">
        <f t="shared" si="8"/>
        <v>0.90741704363367148</v>
      </c>
      <c r="H42" s="172">
        <f t="shared" si="8"/>
        <v>0.90613322837554966</v>
      </c>
      <c r="I42" s="344">
        <f t="shared" si="8"/>
        <v>0.90504007658549601</v>
      </c>
      <c r="J42" s="172">
        <f t="shared" si="8"/>
        <v>0.90427747752019949</v>
      </c>
      <c r="K42" s="172">
        <f t="shared" si="8"/>
        <v>0.902132254214287</v>
      </c>
      <c r="L42" s="173">
        <f t="shared" si="8"/>
        <v>0.90037161338502281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>
      <c r="A43" s="119"/>
      <c r="B43" s="523"/>
      <c r="C43" s="174" t="s">
        <v>5</v>
      </c>
      <c r="D43" s="175">
        <f t="shared" si="8"/>
        <v>0.82996029607856858</v>
      </c>
      <c r="E43" s="176">
        <f t="shared" si="8"/>
        <v>0.77144798367056855</v>
      </c>
      <c r="F43" s="176">
        <f t="shared" si="8"/>
        <v>0.82996029606086386</v>
      </c>
      <c r="G43" s="176">
        <f t="shared" si="8"/>
        <v>0.82996028767994889</v>
      </c>
      <c r="H43" s="176">
        <f t="shared" si="8"/>
        <v>0.82918861774982444</v>
      </c>
      <c r="I43" s="345">
        <f t="shared" si="8"/>
        <v>0.82292231166615915</v>
      </c>
      <c r="J43" s="176">
        <f t="shared" si="8"/>
        <v>0.81193817267558621</v>
      </c>
      <c r="K43" s="176">
        <f t="shared" si="8"/>
        <v>0.8137723357647425</v>
      </c>
      <c r="L43" s="177">
        <f t="shared" si="8"/>
        <v>0.7895635117959795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>
      <c r="A44" s="119"/>
      <c r="B44" s="523"/>
      <c r="C44" s="170" t="s">
        <v>17</v>
      </c>
      <c r="D44" s="171">
        <f t="shared" si="8"/>
        <v>0.39401698830674192</v>
      </c>
      <c r="E44" s="172">
        <f t="shared" si="8"/>
        <v>0.39401698830674192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0.39401698830674192</v>
      </c>
      <c r="J44" s="172">
        <f t="shared" si="8"/>
        <v>0.39401698830674192</v>
      </c>
      <c r="K44" s="172">
        <f t="shared" si="8"/>
        <v>0.39401698820752712</v>
      </c>
      <c r="L44" s="173">
        <f t="shared" si="8"/>
        <v>0.39401698826961384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>
      <c r="A45" s="119"/>
      <c r="B45" s="523"/>
      <c r="C45" s="170" t="s">
        <v>18</v>
      </c>
      <c r="D45" s="171">
        <f t="shared" si="8"/>
        <v>0.87108493150684785</v>
      </c>
      <c r="E45" s="172">
        <f t="shared" si="8"/>
        <v>0.87108493106314855</v>
      </c>
      <c r="F45" s="172">
        <f t="shared" si="8"/>
        <v>0.87083323466970108</v>
      </c>
      <c r="G45" s="172">
        <f t="shared" si="8"/>
        <v>0.87078783881767907</v>
      </c>
      <c r="H45" s="172">
        <f t="shared" si="8"/>
        <v>0.87051906599206763</v>
      </c>
      <c r="I45" s="344">
        <f t="shared" si="8"/>
        <v>0.87051905453567502</v>
      </c>
      <c r="J45" s="172">
        <f t="shared" si="8"/>
        <v>0.87051732637367796</v>
      </c>
      <c r="K45" s="172">
        <f t="shared" si="8"/>
        <v>0.8705173243916644</v>
      </c>
      <c r="L45" s="173">
        <f t="shared" si="8"/>
        <v>0.87051732839478002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>
      <c r="A46" s="119"/>
      <c r="B46" s="523"/>
      <c r="C46" s="170" t="s">
        <v>19</v>
      </c>
      <c r="D46" s="171">
        <f t="shared" ref="D46:L47" si="9">IF(D36&lt;&gt;0,D25/(D36*8.76),0)</f>
        <v>0.41271364159123852</v>
      </c>
      <c r="E46" s="172">
        <f t="shared" si="9"/>
        <v>0.41271364080986328</v>
      </c>
      <c r="F46" s="172">
        <f t="shared" si="9"/>
        <v>0.41271364266073635</v>
      </c>
      <c r="G46" s="172">
        <f t="shared" si="9"/>
        <v>0.41271364202314836</v>
      </c>
      <c r="H46" s="172">
        <f t="shared" si="9"/>
        <v>0.41271364165278479</v>
      </c>
      <c r="I46" s="344">
        <f t="shared" si="9"/>
        <v>0.41271363785057325</v>
      </c>
      <c r="J46" s="172">
        <f t="shared" si="9"/>
        <v>0.41271363718383591</v>
      </c>
      <c r="K46" s="172">
        <f t="shared" si="9"/>
        <v>0.41271363349222961</v>
      </c>
      <c r="L46" s="173">
        <f t="shared" si="9"/>
        <v>0.4127136374738769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>
      <c r="A47" s="119"/>
      <c r="B47" s="524"/>
      <c r="C47" s="170" t="s">
        <v>20</v>
      </c>
      <c r="D47" s="179">
        <f t="shared" si="9"/>
        <v>0.38434671595689851</v>
      </c>
      <c r="E47" s="180">
        <f t="shared" si="9"/>
        <v>0.38679825400960294</v>
      </c>
      <c r="F47" s="180">
        <f t="shared" si="9"/>
        <v>0.44465072649959669</v>
      </c>
      <c r="G47" s="180">
        <f t="shared" si="9"/>
        <v>0.43551686301725834</v>
      </c>
      <c r="H47" s="180">
        <f t="shared" si="9"/>
        <v>0.40135911968822302</v>
      </c>
      <c r="I47" s="346">
        <f t="shared" si="9"/>
        <v>0.39271701056347452</v>
      </c>
      <c r="J47" s="180">
        <f t="shared" si="9"/>
        <v>0.39107432838184503</v>
      </c>
      <c r="K47" s="180">
        <f t="shared" si="9"/>
        <v>0.38942313830356567</v>
      </c>
      <c r="L47" s="181">
        <f t="shared" si="9"/>
        <v>0.38776390499111102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>
      <c r="A48" s="119"/>
      <c r="B48" s="525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>
      <c r="A49" s="119"/>
      <c r="B49" s="526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0</v>
      </c>
      <c r="G49" s="188">
        <f t="shared" si="10"/>
        <v>0</v>
      </c>
      <c r="H49" s="188">
        <f t="shared" si="10"/>
        <v>0</v>
      </c>
      <c r="I49" s="348">
        <f t="shared" si="10"/>
        <v>0</v>
      </c>
      <c r="J49" s="188">
        <f t="shared" si="10"/>
        <v>0</v>
      </c>
      <c r="K49" s="188">
        <f t="shared" si="10"/>
        <v>0</v>
      </c>
      <c r="L49" s="189">
        <f t="shared" si="10"/>
        <v>0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 t="s">
        <v>132</v>
      </c>
      <c r="AG49" s="10" t="s">
        <v>132</v>
      </c>
      <c r="AH49" s="10" t="s">
        <v>132</v>
      </c>
      <c r="AI49" s="276" t="s">
        <v>132</v>
      </c>
      <c r="AJ49" s="10" t="s">
        <v>132</v>
      </c>
      <c r="AK49" s="10" t="s">
        <v>132</v>
      </c>
      <c r="AL49" s="277" t="s">
        <v>132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>
      <c r="A50" s="119"/>
      <c r="B50" s="526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2.1544786432873981E-8</v>
      </c>
      <c r="J50" s="192">
        <f t="shared" si="10"/>
        <v>5.4800039448430012E-8</v>
      </c>
      <c r="K50" s="192">
        <f t="shared" si="10"/>
        <v>1.3763975491218621E-7</v>
      </c>
      <c r="L50" s="193">
        <f t="shared" si="10"/>
        <v>1.9645882475073676E-7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>
        <v>2.1544786432873981E-8</v>
      </c>
      <c r="AJ50" s="279">
        <v>5.4800039448430012E-8</v>
      </c>
      <c r="AK50" s="279">
        <v>1.3763975491218621E-7</v>
      </c>
      <c r="AL50" s="281">
        <v>1.9645882475073676E-7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>
      <c r="A51" s="119"/>
      <c r="B51" s="526"/>
      <c r="C51" s="186" t="s">
        <v>14</v>
      </c>
      <c r="D51" s="187">
        <f t="shared" si="10"/>
        <v>0</v>
      </c>
      <c r="E51" s="188">
        <f t="shared" si="10"/>
        <v>2.0446317224082807E-7</v>
      </c>
      <c r="F51" s="188">
        <f t="shared" si="10"/>
        <v>6.2303958671026373E-7</v>
      </c>
      <c r="G51" s="188">
        <f t="shared" si="10"/>
        <v>27.424206077269979</v>
      </c>
      <c r="H51" s="188">
        <f t="shared" si="10"/>
        <v>77.693434185378621</v>
      </c>
      <c r="I51" s="348">
        <f t="shared" si="10"/>
        <v>91.866804716738713</v>
      </c>
      <c r="J51" s="188">
        <f t="shared" si="10"/>
        <v>91.866806206140922</v>
      </c>
      <c r="K51" s="188">
        <f t="shared" si="10"/>
        <v>91.866807254526876</v>
      </c>
      <c r="L51" s="189">
        <f t="shared" si="10"/>
        <v>91.866807728123462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2.0446317224082807E-7</v>
      </c>
      <c r="AF51" s="10">
        <v>6.2303958671026373E-7</v>
      </c>
      <c r="AG51" s="10">
        <v>27.424206077269979</v>
      </c>
      <c r="AH51" s="10">
        <v>77.693434185378621</v>
      </c>
      <c r="AI51" s="276">
        <v>91.866804716738713</v>
      </c>
      <c r="AJ51" s="10">
        <v>91.866806206140922</v>
      </c>
      <c r="AK51" s="10">
        <v>91.866807254526876</v>
      </c>
      <c r="AL51" s="277">
        <v>91.866807728123462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>
      <c r="A52" s="119"/>
      <c r="B52" s="526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1.0092114308472299E-8</v>
      </c>
      <c r="J52" s="192">
        <f t="shared" si="10"/>
        <v>3.0790080847832704E-8</v>
      </c>
      <c r="K52" s="192">
        <f t="shared" si="10"/>
        <v>5.2771366101374062E-8</v>
      </c>
      <c r="L52" s="193">
        <f t="shared" si="10"/>
        <v>6.3519760758033401E-8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>
        <v>1.0092114308472299E-8</v>
      </c>
      <c r="AJ52" s="279">
        <v>3.0790080847832704E-8</v>
      </c>
      <c r="AK52" s="279">
        <v>5.2771366101374062E-8</v>
      </c>
      <c r="AL52" s="281">
        <v>6.3519760758033401E-8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>
      <c r="A53" s="119"/>
      <c r="B53" s="526"/>
      <c r="C53" s="186" t="s">
        <v>16</v>
      </c>
      <c r="D53" s="187">
        <f t="shared" si="10"/>
        <v>0</v>
      </c>
      <c r="E53" s="188">
        <f t="shared" si="10"/>
        <v>1.6832157612814154E-7</v>
      </c>
      <c r="F53" s="188">
        <f t="shared" si="10"/>
        <v>3.9427920176427679E-7</v>
      </c>
      <c r="G53" s="188">
        <f t="shared" si="10"/>
        <v>7.0481010418890331E-7</v>
      </c>
      <c r="H53" s="188">
        <f t="shared" si="10"/>
        <v>1.1726576729407715E-6</v>
      </c>
      <c r="I53" s="348">
        <f t="shared" si="10"/>
        <v>1.5285398407854983E-6</v>
      </c>
      <c r="J53" s="188">
        <f t="shared" si="10"/>
        <v>1.891852514605404E-6</v>
      </c>
      <c r="K53" s="188">
        <f t="shared" si="10"/>
        <v>2.2606074590837602E-6</v>
      </c>
      <c r="L53" s="189">
        <f t="shared" si="10"/>
        <v>2.5939443630163163E-6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1.6832157612814154E-7</v>
      </c>
      <c r="AF53" s="10">
        <v>3.9427920176427679E-7</v>
      </c>
      <c r="AG53" s="10">
        <v>7.0481010418890331E-7</v>
      </c>
      <c r="AH53" s="10">
        <v>1.1726576729407715E-6</v>
      </c>
      <c r="AI53" s="276">
        <v>1.5285398407854983E-6</v>
      </c>
      <c r="AJ53" s="10">
        <v>1.891852514605404E-6</v>
      </c>
      <c r="AK53" s="10">
        <v>2.2606074590837602E-6</v>
      </c>
      <c r="AL53" s="277">
        <v>2.5939443630163163E-6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>
      <c r="A54" s="119"/>
      <c r="B54" s="526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1.3193788926468601E-8</v>
      </c>
      <c r="G54" s="192">
        <f t="shared" si="10"/>
        <v>6.6433895809050254</v>
      </c>
      <c r="H54" s="192">
        <f t="shared" si="10"/>
        <v>29.399999511737082</v>
      </c>
      <c r="I54" s="349">
        <f t="shared" si="10"/>
        <v>57.915383931086922</v>
      </c>
      <c r="J54" s="192">
        <f t="shared" si="10"/>
        <v>86.438460682700764</v>
      </c>
      <c r="K54" s="192">
        <f t="shared" si="10"/>
        <v>156.16153740654624</v>
      </c>
      <c r="L54" s="193">
        <f t="shared" si="10"/>
        <v>225.88461414391537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>
        <v>1.3193788926468601E-8</v>
      </c>
      <c r="AG54" s="279">
        <v>6.6433895809050254</v>
      </c>
      <c r="AH54" s="279">
        <v>29.399999511737082</v>
      </c>
      <c r="AI54" s="280">
        <v>57.915383931086922</v>
      </c>
      <c r="AJ54" s="279">
        <v>86.438460682700764</v>
      </c>
      <c r="AK54" s="279">
        <v>156.16153740654624</v>
      </c>
      <c r="AL54" s="281">
        <v>225.88461414391537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>
      <c r="A55" s="119"/>
      <c r="B55" s="526"/>
      <c r="C55" s="186" t="s">
        <v>5</v>
      </c>
      <c r="D55" s="187">
        <f t="shared" si="10"/>
        <v>0</v>
      </c>
      <c r="E55" s="188">
        <f t="shared" si="10"/>
        <v>0</v>
      </c>
      <c r="F55" s="188">
        <f t="shared" si="10"/>
        <v>0</v>
      </c>
      <c r="G55" s="188">
        <f t="shared" si="10"/>
        <v>8.9676620073743497E-8</v>
      </c>
      <c r="H55" s="188">
        <f t="shared" si="10"/>
        <v>6.2247398443365345</v>
      </c>
      <c r="I55" s="348">
        <f t="shared" si="10"/>
        <v>78.521128805118664</v>
      </c>
      <c r="J55" s="188">
        <f t="shared" si="10"/>
        <v>89.882693012943605</v>
      </c>
      <c r="K55" s="188">
        <f t="shared" si="10"/>
        <v>89.882693012943605</v>
      </c>
      <c r="L55" s="189">
        <f t="shared" si="10"/>
        <v>89.882693012943605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 t="s">
        <v>132</v>
      </c>
      <c r="AF55" s="10" t="s">
        <v>132</v>
      </c>
      <c r="AG55" s="10">
        <v>8.9676620073743497E-8</v>
      </c>
      <c r="AH55" s="10">
        <v>6.2247398443365345</v>
      </c>
      <c r="AI55" s="276">
        <v>78.521128805118664</v>
      </c>
      <c r="AJ55" s="10">
        <v>89.882693012943605</v>
      </c>
      <c r="AK55" s="10">
        <v>89.882693012943605</v>
      </c>
      <c r="AL55" s="277">
        <v>89.882693012943605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>
      <c r="A56" s="119"/>
      <c r="B56" s="526"/>
      <c r="C56" s="186" t="s">
        <v>18</v>
      </c>
      <c r="D56" s="187">
        <f t="shared" si="10"/>
        <v>0</v>
      </c>
      <c r="E56" s="188">
        <f t="shared" si="10"/>
        <v>4.6605907169581337E-8</v>
      </c>
      <c r="F56" s="188">
        <f t="shared" si="10"/>
        <v>0.72764573716137149</v>
      </c>
      <c r="G56" s="188">
        <f t="shared" si="10"/>
        <v>0.90836621905489123</v>
      </c>
      <c r="H56" s="188">
        <f t="shared" si="10"/>
        <v>2.6260312148066283</v>
      </c>
      <c r="I56" s="348">
        <f t="shared" si="10"/>
        <v>2.6260317265997459</v>
      </c>
      <c r="J56" s="188">
        <f t="shared" si="10"/>
        <v>2.6428006459218589</v>
      </c>
      <c r="K56" s="188">
        <f t="shared" si="10"/>
        <v>2.6428006669205897</v>
      </c>
      <c r="L56" s="189">
        <f t="shared" si="10"/>
        <v>2.6428006669205897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4.6605907169581337E-8</v>
      </c>
      <c r="AF56" s="10">
        <v>0.72764573716137149</v>
      </c>
      <c r="AG56" s="10">
        <v>0.90836621905489123</v>
      </c>
      <c r="AH56" s="10">
        <v>2.6260312148066283</v>
      </c>
      <c r="AI56" s="276">
        <v>2.6260317265997459</v>
      </c>
      <c r="AJ56" s="10">
        <v>2.6428006459218589</v>
      </c>
      <c r="AK56" s="10">
        <v>2.6428006669205897</v>
      </c>
      <c r="AL56" s="277">
        <v>2.6428006669205897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>
      <c r="A57" s="119"/>
      <c r="B57" s="527"/>
      <c r="C57" s="194" t="s">
        <v>20</v>
      </c>
      <c r="D57" s="195">
        <f t="shared" si="10"/>
        <v>0</v>
      </c>
      <c r="E57" s="196">
        <f t="shared" si="10"/>
        <v>4.32311604950735</v>
      </c>
      <c r="F57" s="196">
        <f t="shared" si="10"/>
        <v>65.356037598980407</v>
      </c>
      <c r="G57" s="196">
        <f t="shared" si="10"/>
        <v>89.702236576864053</v>
      </c>
      <c r="H57" s="196">
        <f t="shared" si="10"/>
        <v>171.80319279902156</v>
      </c>
      <c r="I57" s="350">
        <f t="shared" si="10"/>
        <v>198.86332935563763</v>
      </c>
      <c r="J57" s="196">
        <f t="shared" si="10"/>
        <v>203.18644739481655</v>
      </c>
      <c r="K57" s="196">
        <f t="shared" si="10"/>
        <v>207.50956337711111</v>
      </c>
      <c r="L57" s="197">
        <f t="shared" si="10"/>
        <v>211.83267930225443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4.32311604950735</v>
      </c>
      <c r="AF57" s="295">
        <v>65.356037598980407</v>
      </c>
      <c r="AG57" s="295">
        <v>89.702236576864053</v>
      </c>
      <c r="AH57" s="295">
        <v>171.80319279902156</v>
      </c>
      <c r="AI57" s="296">
        <v>198.86332935563763</v>
      </c>
      <c r="AJ57" s="295">
        <v>203.18644739481655</v>
      </c>
      <c r="AK57" s="295">
        <v>207.50956337711111</v>
      </c>
      <c r="AL57" s="297">
        <v>211.83267930225443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>
      <c r="A61" s="119"/>
      <c r="B61" s="509" t="s">
        <v>26</v>
      </c>
      <c r="C61" s="214" t="str">
        <f>"Coal  (total: "&amp;ROUND(SUM(D61:L61),0)&amp;")"</f>
        <v>Coal  (total: 280)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51.000893726556008</v>
      </c>
      <c r="G61" s="216">
        <f t="shared" si="11"/>
        <v>34.028166322317553</v>
      </c>
      <c r="H61" s="216">
        <f t="shared" si="11"/>
        <v>123.86337273134492</v>
      </c>
      <c r="I61" s="354">
        <f t="shared" si="11"/>
        <v>52.882677874180295</v>
      </c>
      <c r="J61" s="216">
        <f t="shared" si="11"/>
        <v>18.001865890238356</v>
      </c>
      <c r="K61" s="216">
        <f t="shared" si="11"/>
        <v>0</v>
      </c>
      <c r="L61" s="217">
        <f t="shared" si="11"/>
        <v>0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51.000893726556008</v>
      </c>
      <c r="AG61" s="291">
        <v>34.028166322317553</v>
      </c>
      <c r="AH61" s="291">
        <v>123.86337273134492</v>
      </c>
      <c r="AI61" s="292">
        <v>52.882677874180295</v>
      </c>
      <c r="AJ61" s="291">
        <v>18.001865890238356</v>
      </c>
      <c r="AK61" s="291" t="s">
        <v>132</v>
      </c>
      <c r="AL61" s="293" t="s">
        <v>132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>
      <c r="A62" s="119"/>
      <c r="B62" s="510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>
      <c r="A63" s="119"/>
      <c r="B63" s="511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0</v>
      </c>
      <c r="K63" s="233">
        <f t="shared" si="11"/>
        <v>0</v>
      </c>
      <c r="L63" s="234">
        <f t="shared" si="11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>
      <c r="A66" s="119"/>
      <c r="M66" s="10"/>
    </row>
    <row r="67" spans="1:38">
      <c r="A67" s="119"/>
      <c r="M67" s="10"/>
    </row>
    <row r="68" spans="1:38">
      <c r="A68" s="119"/>
      <c r="M68" s="241"/>
    </row>
    <row r="69" spans="1:38">
      <c r="A69" s="119"/>
      <c r="M69" s="10"/>
    </row>
    <row r="71" spans="1:38">
      <c r="M71" s="242"/>
    </row>
    <row r="80" spans="1:38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82"/>
  <sheetViews>
    <sheetView showGridLines="0" tabSelected="1" zoomScale="63" zoomScaleNormal="63" workbookViewId="0">
      <selection activeCell="D37" sqref="D37:L37"/>
    </sheetView>
  </sheetViews>
  <sheetFormatPr defaultRowHeight="15.75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>
      <c r="B3" s="507" t="s">
        <v>0</v>
      </c>
      <c r="C3" s="6" t="s">
        <v>1</v>
      </c>
      <c r="D3" s="7">
        <f>IF(AD3&lt;&gt;"eps",AD3,"")</f>
        <v>21.057592375713803</v>
      </c>
      <c r="E3" s="8">
        <f t="shared" ref="E3:L60" si="0">IF(AE3&lt;&gt;"eps",AE3,"")</f>
        <v>20.284595131998174</v>
      </c>
      <c r="F3" s="8">
        <f t="shared" si="0"/>
        <v>20.432271778853874</v>
      </c>
      <c r="G3" s="8">
        <f t="shared" si="0"/>
        <v>20.481534956960939</v>
      </c>
      <c r="H3" s="8">
        <f t="shared" si="0"/>
        <v>20.439954146406304</v>
      </c>
      <c r="I3" s="327">
        <f t="shared" si="0"/>
        <v>14.383949349460806</v>
      </c>
      <c r="J3" s="8">
        <f t="shared" si="0"/>
        <v>5.0336179714261293</v>
      </c>
      <c r="K3" s="8">
        <f t="shared" si="0"/>
        <v>0.71410972325035538</v>
      </c>
      <c r="L3" s="9">
        <f t="shared" si="0"/>
        <v>2.3624798290511296E-7</v>
      </c>
      <c r="M3" s="382"/>
      <c r="N3" s="11" t="s">
        <v>40</v>
      </c>
      <c r="O3" s="12"/>
      <c r="P3" s="13" t="s">
        <v>41</v>
      </c>
      <c r="Q3" s="14">
        <f>IF(AQ3&lt;&gt;"eps",AQ3,"")</f>
        <v>2.0854725568516748</v>
      </c>
      <c r="R3" s="15">
        <f t="shared" ref="R3:Y35" si="1">IF(AR3&lt;&gt;"eps",AR3,"")</f>
        <v>2.0720376258762152</v>
      </c>
      <c r="S3" s="15">
        <f t="shared" si="1"/>
        <v>2.0385606480714475</v>
      </c>
      <c r="T3" s="15">
        <f t="shared" si="1"/>
        <v>2.0277129732149577</v>
      </c>
      <c r="U3" s="15">
        <f t="shared" si="1"/>
        <v>2.0751061011575205</v>
      </c>
      <c r="V3" s="357">
        <f t="shared" si="1"/>
        <v>2.1011235537948982</v>
      </c>
      <c r="W3" s="15">
        <f t="shared" si="1"/>
        <v>2.0713696156911476</v>
      </c>
      <c r="X3" s="15">
        <f t="shared" si="1"/>
        <v>1.9476827712820706</v>
      </c>
      <c r="Y3" s="16">
        <f t="shared" si="1"/>
        <v>2.273307246959984</v>
      </c>
      <c r="AC3" s="383" t="s">
        <v>29</v>
      </c>
      <c r="AD3" s="252">
        <v>21.057592375713803</v>
      </c>
      <c r="AE3" s="207">
        <v>20.284595131998174</v>
      </c>
      <c r="AF3" s="207">
        <v>20.432271778853874</v>
      </c>
      <c r="AG3" s="207">
        <v>20.481534956960939</v>
      </c>
      <c r="AH3" s="207">
        <v>20.439954146406304</v>
      </c>
      <c r="AI3" s="253">
        <v>14.383949349460806</v>
      </c>
      <c r="AJ3" s="207">
        <v>5.0336179714261293</v>
      </c>
      <c r="AK3" s="207">
        <v>0.71410972325035538</v>
      </c>
      <c r="AL3" s="254">
        <v>2.3624798290511296E-7</v>
      </c>
      <c r="AP3" s="383" t="s">
        <v>29</v>
      </c>
      <c r="AQ3" s="388">
        <v>2.0854725568516748</v>
      </c>
      <c r="AR3" s="389">
        <v>2.0720376258762152</v>
      </c>
      <c r="AS3" s="389">
        <v>2.0385606480714475</v>
      </c>
      <c r="AT3" s="389">
        <v>2.0277129732149577</v>
      </c>
      <c r="AU3" s="389">
        <v>2.0751061011575205</v>
      </c>
      <c r="AV3" s="390">
        <v>2.1011235537948982</v>
      </c>
      <c r="AW3" s="389">
        <v>2.0713696156911476</v>
      </c>
      <c r="AX3" s="389">
        <v>1.9476827712820706</v>
      </c>
      <c r="AY3" s="391">
        <v>2.273307246959984</v>
      </c>
    </row>
    <row r="4" spans="1:51">
      <c r="A4" s="17"/>
      <c r="B4" s="508"/>
      <c r="C4" s="13" t="s">
        <v>2</v>
      </c>
      <c r="D4" s="7">
        <f t="shared" ref="D4:D60" si="2">IF(AD4&lt;&gt;"eps",AD4,"")</f>
        <v>6.0644940985781286</v>
      </c>
      <c r="E4" s="8">
        <f t="shared" si="0"/>
        <v>4.0908570554594794</v>
      </c>
      <c r="F4" s="8">
        <f t="shared" si="0"/>
        <v>5.1122709745726018</v>
      </c>
      <c r="G4" s="8">
        <f t="shared" si="0"/>
        <v>5.911776166653496</v>
      </c>
      <c r="H4" s="8">
        <f t="shared" si="0"/>
        <v>5.7586303368002163</v>
      </c>
      <c r="I4" s="327">
        <f t="shared" si="0"/>
        <v>6.9633197136459053</v>
      </c>
      <c r="J4" s="8">
        <f t="shared" si="0"/>
        <v>11.260036867088489</v>
      </c>
      <c r="K4" s="8">
        <f t="shared" si="0"/>
        <v>11.62219115856327</v>
      </c>
      <c r="L4" s="9">
        <f t="shared" si="0"/>
        <v>10.115428357011407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4.990043377909763</v>
      </c>
      <c r="R4" s="15">
        <f t="shared" si="1"/>
        <v>6.2642660208677983</v>
      </c>
      <c r="S4" s="15">
        <f t="shared" si="1"/>
        <v>6.6127559786520953</v>
      </c>
      <c r="T4" s="15">
        <f t="shared" si="1"/>
        <v>6.9022399595999948</v>
      </c>
      <c r="U4" s="15">
        <f t="shared" si="1"/>
        <v>7.9741213817049807</v>
      </c>
      <c r="V4" s="357">
        <f t="shared" si="1"/>
        <v>8.4199197292309957</v>
      </c>
      <c r="W4" s="15">
        <f t="shared" si="1"/>
        <v>8.7925441858073867</v>
      </c>
      <c r="X4" s="15">
        <f t="shared" si="1"/>
        <v>9.1683644304279674</v>
      </c>
      <c r="Y4" s="16">
        <f t="shared" si="1"/>
        <v>9.4971899232569754</v>
      </c>
      <c r="AC4" s="383" t="s">
        <v>30</v>
      </c>
      <c r="AD4" s="252">
        <v>6.0644940985781286</v>
      </c>
      <c r="AE4" s="207">
        <v>4.0908570554594794</v>
      </c>
      <c r="AF4" s="207">
        <v>5.1122709745726018</v>
      </c>
      <c r="AG4" s="207">
        <v>5.911776166653496</v>
      </c>
      <c r="AH4" s="207">
        <v>5.7586303368002163</v>
      </c>
      <c r="AI4" s="253">
        <v>6.9633197136459053</v>
      </c>
      <c r="AJ4" s="207">
        <v>11.260036867088489</v>
      </c>
      <c r="AK4" s="207">
        <v>11.62219115856327</v>
      </c>
      <c r="AL4" s="254">
        <v>10.115428357011407</v>
      </c>
      <c r="AP4" s="383" t="s">
        <v>30</v>
      </c>
      <c r="AQ4" s="388">
        <v>4.990043377909763</v>
      </c>
      <c r="AR4" s="389">
        <v>6.2642660208677983</v>
      </c>
      <c r="AS4" s="389">
        <v>6.6127559786520953</v>
      </c>
      <c r="AT4" s="389">
        <v>6.9022399595999948</v>
      </c>
      <c r="AU4" s="389">
        <v>7.9741213817049807</v>
      </c>
      <c r="AV4" s="390">
        <v>8.4199197292309957</v>
      </c>
      <c r="AW4" s="389">
        <v>8.7925441858073867</v>
      </c>
      <c r="AX4" s="389">
        <v>9.1683644304279674</v>
      </c>
      <c r="AY4" s="391">
        <v>9.4971899232569754</v>
      </c>
    </row>
    <row r="5" spans="1:51">
      <c r="B5" s="508"/>
      <c r="C5" s="18" t="s">
        <v>3</v>
      </c>
      <c r="D5" s="19">
        <f t="shared" si="2"/>
        <v>8.3933750078358516E-2</v>
      </c>
      <c r="E5" s="20">
        <f t="shared" si="0"/>
        <v>2.9768257339840957E-2</v>
      </c>
      <c r="F5" s="20">
        <f t="shared" si="0"/>
        <v>5.674219862613674E-2</v>
      </c>
      <c r="G5" s="20">
        <f t="shared" si="0"/>
        <v>7.599510660022249E-2</v>
      </c>
      <c r="H5" s="20">
        <f t="shared" si="0"/>
        <v>7.6706721119004173E-2</v>
      </c>
      <c r="I5" s="328">
        <f t="shared" si="0"/>
        <v>6.0510720969514853E-3</v>
      </c>
      <c r="J5" s="20">
        <f t="shared" si="0"/>
        <v>2.3221689506126922E-2</v>
      </c>
      <c r="K5" s="20">
        <f t="shared" si="0"/>
        <v>4.6610262646050372E-2</v>
      </c>
      <c r="L5" s="21">
        <f t="shared" si="0"/>
        <v>3.68905569700861E-2</v>
      </c>
      <c r="M5" s="382"/>
      <c r="N5" s="22" t="s">
        <v>43</v>
      </c>
      <c r="O5" s="23"/>
      <c r="P5" s="18" t="s">
        <v>41</v>
      </c>
      <c r="Q5" s="24">
        <f t="shared" si="3"/>
        <v>16.066036490144267</v>
      </c>
      <c r="R5" s="25">
        <f t="shared" si="1"/>
        <v>20.028093383440261</v>
      </c>
      <c r="S5" s="25">
        <f t="shared" si="1"/>
        <v>22.254443711682917</v>
      </c>
      <c r="T5" s="25">
        <f t="shared" si="1"/>
        <v>23.470783802672159</v>
      </c>
      <c r="U5" s="25">
        <f t="shared" si="1"/>
        <v>24.852101328346354</v>
      </c>
      <c r="V5" s="358">
        <f t="shared" si="1"/>
        <v>27.470769723682363</v>
      </c>
      <c r="W5" s="25">
        <f t="shared" si="1"/>
        <v>28.256332182030103</v>
      </c>
      <c r="X5" s="25">
        <f t="shared" si="1"/>
        <v>29.224753664511365</v>
      </c>
      <c r="Y5" s="26">
        <f t="shared" si="1"/>
        <v>30.152865427805686</v>
      </c>
      <c r="AC5" s="383" t="s">
        <v>131</v>
      </c>
      <c r="AD5" s="255">
        <v>8.3933750078358516E-2</v>
      </c>
      <c r="AE5" s="256">
        <v>2.9768257339840957E-2</v>
      </c>
      <c r="AF5" s="256">
        <v>5.674219862613674E-2</v>
      </c>
      <c r="AG5" s="256">
        <v>7.599510660022249E-2</v>
      </c>
      <c r="AH5" s="256">
        <v>7.6706721119004173E-2</v>
      </c>
      <c r="AI5" s="257">
        <v>6.0510720969514853E-3</v>
      </c>
      <c r="AJ5" s="256">
        <v>2.3221689506126922E-2</v>
      </c>
      <c r="AK5" s="256">
        <v>4.6610262646050372E-2</v>
      </c>
      <c r="AL5" s="258">
        <v>3.68905569700861E-2</v>
      </c>
      <c r="AP5" s="383" t="s">
        <v>131</v>
      </c>
      <c r="AQ5" s="392">
        <v>16.066036490144267</v>
      </c>
      <c r="AR5" s="393">
        <v>20.028093383440261</v>
      </c>
      <c r="AS5" s="393">
        <v>22.254443711682917</v>
      </c>
      <c r="AT5" s="393">
        <v>23.470783802672159</v>
      </c>
      <c r="AU5" s="393">
        <v>24.852101328346354</v>
      </c>
      <c r="AV5" s="394">
        <v>27.470769723682363</v>
      </c>
      <c r="AW5" s="393">
        <v>28.256332182030103</v>
      </c>
      <c r="AX5" s="393">
        <v>29.224753664511365</v>
      </c>
      <c r="AY5" s="395">
        <v>30.152865427805686</v>
      </c>
    </row>
    <row r="6" spans="1:51">
      <c r="B6" s="508"/>
      <c r="C6" s="13" t="s">
        <v>4</v>
      </c>
      <c r="D6" s="7">
        <f t="shared" si="2"/>
        <v>8.4995157086413062</v>
      </c>
      <c r="E6" s="8">
        <f t="shared" si="0"/>
        <v>8.4995157097604324</v>
      </c>
      <c r="F6" s="8">
        <f t="shared" si="0"/>
        <v>8.4995157211073362</v>
      </c>
      <c r="G6" s="8">
        <f t="shared" si="0"/>
        <v>8.4995157430566532</v>
      </c>
      <c r="H6" s="8">
        <f t="shared" si="0"/>
        <v>8.4995158080417283</v>
      </c>
      <c r="I6" s="327">
        <f t="shared" si="0"/>
        <v>13.28838764809654</v>
      </c>
      <c r="J6" s="8">
        <f t="shared" si="0"/>
        <v>15.64688642714547</v>
      </c>
      <c r="K6" s="8">
        <f t="shared" si="0"/>
        <v>21.412105752542811</v>
      </c>
      <c r="L6" s="9">
        <f t="shared" si="0"/>
        <v>27.17179175210855</v>
      </c>
      <c r="M6" s="382"/>
      <c r="N6" s="11" t="s">
        <v>44</v>
      </c>
      <c r="O6" s="12"/>
      <c r="P6" s="13" t="s">
        <v>41</v>
      </c>
      <c r="Q6" s="14">
        <f t="shared" si="3"/>
        <v>0.71000000000000008</v>
      </c>
      <c r="R6" s="15">
        <f t="shared" si="1"/>
        <v>0.74999999999999989</v>
      </c>
      <c r="S6" s="15">
        <f t="shared" si="1"/>
        <v>0.76000000000000012</v>
      </c>
      <c r="T6" s="15">
        <f t="shared" si="1"/>
        <v>0.80000000000000027</v>
      </c>
      <c r="U6" s="15">
        <f t="shared" si="1"/>
        <v>0.83999999999999986</v>
      </c>
      <c r="V6" s="357">
        <f t="shared" si="1"/>
        <v>0.88000000000000012</v>
      </c>
      <c r="W6" s="15">
        <f t="shared" si="1"/>
        <v>0.88964106409584887</v>
      </c>
      <c r="X6" s="15">
        <f t="shared" si="1"/>
        <v>0.89895813121945156</v>
      </c>
      <c r="Y6" s="16">
        <f t="shared" si="1"/>
        <v>0.90756129361689053</v>
      </c>
      <c r="AC6" s="383" t="s">
        <v>71</v>
      </c>
      <c r="AD6" s="252">
        <v>8.4995157086413062</v>
      </c>
      <c r="AE6" s="207">
        <v>8.4995157097604324</v>
      </c>
      <c r="AF6" s="207">
        <v>8.4995157211073362</v>
      </c>
      <c r="AG6" s="207">
        <v>8.4995157430566532</v>
      </c>
      <c r="AH6" s="207">
        <v>8.4995158080417283</v>
      </c>
      <c r="AI6" s="253">
        <v>13.28838764809654</v>
      </c>
      <c r="AJ6" s="207">
        <v>15.64688642714547</v>
      </c>
      <c r="AK6" s="207">
        <v>21.412105752542811</v>
      </c>
      <c r="AL6" s="254">
        <v>27.17179175210855</v>
      </c>
      <c r="AP6" s="383" t="s">
        <v>71</v>
      </c>
      <c r="AQ6" s="388">
        <v>0.71000000000000008</v>
      </c>
      <c r="AR6" s="389">
        <v>0.74999999999999989</v>
      </c>
      <c r="AS6" s="389">
        <v>0.76000000000000012</v>
      </c>
      <c r="AT6" s="389">
        <v>0.80000000000000027</v>
      </c>
      <c r="AU6" s="389">
        <v>0.83999999999999986</v>
      </c>
      <c r="AV6" s="390">
        <v>0.88000000000000012</v>
      </c>
      <c r="AW6" s="389">
        <v>0.88964106409584887</v>
      </c>
      <c r="AX6" s="389">
        <v>0.89895813121945156</v>
      </c>
      <c r="AY6" s="391">
        <v>0.90756129361689053</v>
      </c>
    </row>
    <row r="7" spans="1:51" ht="16.5" customHeight="1" thickBot="1">
      <c r="B7" s="508"/>
      <c r="C7" s="13" t="s">
        <v>5</v>
      </c>
      <c r="D7" s="7">
        <f t="shared" si="2"/>
        <v>0.27566429969284634</v>
      </c>
      <c r="E7" s="8">
        <f t="shared" si="0"/>
        <v>0.27548082863326911</v>
      </c>
      <c r="F7" s="8">
        <f t="shared" si="0"/>
        <v>0.27566431390842916</v>
      </c>
      <c r="G7" s="8">
        <f t="shared" si="0"/>
        <v>0.27566432992159445</v>
      </c>
      <c r="H7" s="8">
        <f t="shared" si="0"/>
        <v>0.27566436156584989</v>
      </c>
      <c r="I7" s="327">
        <f t="shared" si="0"/>
        <v>0.27373239448628595</v>
      </c>
      <c r="J7" s="8">
        <f t="shared" si="0"/>
        <v>1.620120637478301</v>
      </c>
      <c r="K7" s="8">
        <f t="shared" si="0"/>
        <v>1.6219163964677306</v>
      </c>
      <c r="L7" s="9">
        <f t="shared" si="0"/>
        <v>1.6133013968514709</v>
      </c>
      <c r="M7" s="382"/>
      <c r="N7" s="27" t="s">
        <v>45</v>
      </c>
      <c r="O7" s="12"/>
      <c r="P7" s="28" t="s">
        <v>41</v>
      </c>
      <c r="Q7" s="29">
        <f t="shared" si="3"/>
        <v>2.2499999999999996</v>
      </c>
      <c r="R7" s="30">
        <f t="shared" si="1"/>
        <v>2.4200000000000004</v>
      </c>
      <c r="S7" s="30">
        <f t="shared" si="1"/>
        <v>2.6500000000000004</v>
      </c>
      <c r="T7" s="30">
        <f t="shared" si="1"/>
        <v>2.5699999999999994</v>
      </c>
      <c r="U7" s="30">
        <f t="shared" si="1"/>
        <v>2.4999999999999996</v>
      </c>
      <c r="V7" s="359">
        <f t="shared" si="1"/>
        <v>2.5</v>
      </c>
      <c r="W7" s="30">
        <f t="shared" si="1"/>
        <v>2.5290343760234357</v>
      </c>
      <c r="X7" s="30">
        <f t="shared" si="1"/>
        <v>2.5538378409765414</v>
      </c>
      <c r="Y7" s="31">
        <f t="shared" si="1"/>
        <v>2.5771088399354181</v>
      </c>
      <c r="AC7" s="383" t="s">
        <v>72</v>
      </c>
      <c r="AD7" s="252">
        <v>0.27566429969284634</v>
      </c>
      <c r="AE7" s="207">
        <v>0.27548082863326911</v>
      </c>
      <c r="AF7" s="207">
        <v>0.27566431390842916</v>
      </c>
      <c r="AG7" s="207">
        <v>0.27566432992159445</v>
      </c>
      <c r="AH7" s="207">
        <v>0.27566436156584989</v>
      </c>
      <c r="AI7" s="253">
        <v>0.27373239448628595</v>
      </c>
      <c r="AJ7" s="207">
        <v>1.620120637478301</v>
      </c>
      <c r="AK7" s="207">
        <v>1.6219163964677306</v>
      </c>
      <c r="AL7" s="254">
        <v>1.6133013968514709</v>
      </c>
      <c r="AP7" s="383" t="s">
        <v>72</v>
      </c>
      <c r="AQ7" s="396">
        <v>2.2499999999999996</v>
      </c>
      <c r="AR7" s="397">
        <v>2.4200000000000004</v>
      </c>
      <c r="AS7" s="397">
        <v>2.6500000000000004</v>
      </c>
      <c r="AT7" s="397">
        <v>2.5699999999999994</v>
      </c>
      <c r="AU7" s="397">
        <v>2.4999999999999996</v>
      </c>
      <c r="AV7" s="398">
        <v>2.5</v>
      </c>
      <c r="AW7" s="397">
        <v>2.5290343760234357</v>
      </c>
      <c r="AX7" s="397">
        <v>2.5538378409765414</v>
      </c>
      <c r="AY7" s="399">
        <v>2.5771088399354181</v>
      </c>
    </row>
    <row r="8" spans="1:51" ht="15.75" customHeight="1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>
      <c r="B11" s="484"/>
      <c r="C11" s="56" t="s">
        <v>130</v>
      </c>
      <c r="D11" s="57">
        <f t="shared" si="2"/>
        <v>2273.9370434497064</v>
      </c>
      <c r="E11" s="58">
        <f t="shared" si="0"/>
        <v>2093.6327106759859</v>
      </c>
      <c r="F11" s="58">
        <f t="shared" si="0"/>
        <v>2163.5448760162521</v>
      </c>
      <c r="G11" s="58">
        <f t="shared" si="0"/>
        <v>2211.9962288373226</v>
      </c>
      <c r="H11" s="58">
        <f t="shared" si="0"/>
        <v>2200.0834687851811</v>
      </c>
      <c r="I11" s="332">
        <f t="shared" si="0"/>
        <v>1698.9927129436412</v>
      </c>
      <c r="J11" s="58">
        <f t="shared" si="0"/>
        <v>1064.3118294945259</v>
      </c>
      <c r="K11" s="58">
        <f t="shared" si="0"/>
        <v>686.20231175001982</v>
      </c>
      <c r="L11" s="59">
        <f t="shared" si="0"/>
        <v>539.52743080844186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2273.9370434497064</v>
      </c>
      <c r="AE11" s="268">
        <v>2093.6327106759859</v>
      </c>
      <c r="AF11" s="268">
        <v>2163.5448760162521</v>
      </c>
      <c r="AG11" s="268">
        <v>2211.9962288373226</v>
      </c>
      <c r="AH11" s="268">
        <v>2200.0834687851811</v>
      </c>
      <c r="AI11" s="269">
        <v>1698.9927129436412</v>
      </c>
      <c r="AJ11" s="268">
        <v>1064.3118294945259</v>
      </c>
      <c r="AK11" s="268">
        <v>686.20231175001982</v>
      </c>
      <c r="AL11" s="270">
        <v>539.52743080844186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>
      <c r="B12" s="485"/>
      <c r="C12" s="60" t="s">
        <v>10</v>
      </c>
      <c r="D12" s="61">
        <f>D11/'Baseline-USA'!D11-1</f>
        <v>3.4549030303310246E-10</v>
      </c>
      <c r="E12" s="62">
        <f>E11/'Baseline-USA'!E11-1</f>
        <v>-3.4179079198447315E-2</v>
      </c>
      <c r="F12" s="62">
        <f>F11/'Baseline-USA'!F11-1</f>
        <v>-3.4959331556965623E-2</v>
      </c>
      <c r="G12" s="62">
        <f>G11/'Baseline-USA'!G11-1</f>
        <v>-3.1388272863349886E-2</v>
      </c>
      <c r="H12" s="62">
        <f>H11/'Baseline-USA'!H11-1</f>
        <v>-5.9234740063879188E-2</v>
      </c>
      <c r="I12" s="333">
        <f>I11/'Baseline-USA'!I11-1</f>
        <v>-0.33509699663536574</v>
      </c>
      <c r="J12" s="62">
        <f>J11/'Baseline-USA'!J11-1</f>
        <v>-0.61213660669329584</v>
      </c>
      <c r="K12" s="62">
        <f>K11/'Baseline-USA'!K11-1</f>
        <v>-0.76527374278823357</v>
      </c>
      <c r="L12" s="63">
        <f>L11/'Baseline-USA'!L11-1</f>
        <v>-0.82729535430669887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0.51%</v>
      </c>
      <c r="C13" s="69" t="s">
        <v>11</v>
      </c>
      <c r="D13" s="70">
        <f t="shared" ref="D13:L38" si="4">IF(AD13&lt;&gt;"eps",AD13,0)</f>
        <v>2048.6109987329651</v>
      </c>
      <c r="E13" s="71">
        <f t="shared" si="4"/>
        <v>1978.3656765504263</v>
      </c>
      <c r="F13" s="71">
        <f t="shared" si="4"/>
        <v>1993.2281022845209</v>
      </c>
      <c r="G13" s="71">
        <f t="shared" si="4"/>
        <v>1998.3064490455336</v>
      </c>
      <c r="H13" s="71">
        <f t="shared" si="4"/>
        <v>1994.662992950553</v>
      </c>
      <c r="I13" s="334">
        <f t="shared" si="4"/>
        <v>1431.7436134551938</v>
      </c>
      <c r="J13" s="71">
        <f t="shared" si="4"/>
        <v>521.25191703116025</v>
      </c>
      <c r="K13" s="71">
        <f t="shared" si="4"/>
        <v>78.900943499409323</v>
      </c>
      <c r="L13" s="72">
        <f t="shared" si="4"/>
        <v>4.1133272253154681E-6</v>
      </c>
      <c r="M13" s="382"/>
      <c r="N13" s="490"/>
      <c r="O13" s="491"/>
      <c r="P13" s="73" t="s">
        <v>130</v>
      </c>
      <c r="Q13" s="74" t="str">
        <f t="shared" si="3"/>
        <v/>
      </c>
      <c r="R13" s="75">
        <f t="shared" si="1"/>
        <v>20</v>
      </c>
      <c r="S13" s="75">
        <f t="shared" si="1"/>
        <v>25.525631250000007</v>
      </c>
      <c r="T13" s="75">
        <f t="shared" si="1"/>
        <v>32.577892535548841</v>
      </c>
      <c r="U13" s="75">
        <f t="shared" si="1"/>
        <v>41.578563588227375</v>
      </c>
      <c r="V13" s="364">
        <f t="shared" si="1"/>
        <v>53.065954102888455</v>
      </c>
      <c r="W13" s="75">
        <f t="shared" si="1"/>
        <v>67.72709881798778</v>
      </c>
      <c r="X13" s="75">
        <f t="shared" si="1"/>
        <v>86.438847503013363</v>
      </c>
      <c r="Y13" s="76">
        <f t="shared" si="1"/>
        <v>110.32030735184513</v>
      </c>
      <c r="AC13" s="383" t="s">
        <v>78</v>
      </c>
      <c r="AD13" s="275">
        <v>2048.6109987329651</v>
      </c>
      <c r="AE13" s="10">
        <v>1978.3656765504263</v>
      </c>
      <c r="AF13" s="10">
        <v>1993.2281022845209</v>
      </c>
      <c r="AG13" s="10">
        <v>1998.3064490455336</v>
      </c>
      <c r="AH13" s="10">
        <v>1994.662992950553</v>
      </c>
      <c r="AI13" s="276">
        <v>1431.7436134551938</v>
      </c>
      <c r="AJ13" s="10">
        <v>521.25191703116025</v>
      </c>
      <c r="AK13" s="10">
        <v>78.900943499409323</v>
      </c>
      <c r="AL13" s="277">
        <v>4.1133272253154681E-6</v>
      </c>
      <c r="AP13" s="383" t="s">
        <v>78</v>
      </c>
      <c r="AQ13" s="417" t="s">
        <v>132</v>
      </c>
      <c r="AR13" s="418">
        <v>20</v>
      </c>
      <c r="AS13" s="418">
        <v>25.525631250000007</v>
      </c>
      <c r="AT13" s="418">
        <v>32.577892535548841</v>
      </c>
      <c r="AU13" s="418">
        <v>41.578563588227375</v>
      </c>
      <c r="AV13" s="419">
        <v>53.065954102888455</v>
      </c>
      <c r="AW13" s="418">
        <v>67.72709881798778</v>
      </c>
      <c r="AX13" s="418">
        <v>86.438847503013363</v>
      </c>
      <c r="AY13" s="420">
        <v>110.32030735184513</v>
      </c>
    </row>
    <row r="14" spans="1:51" ht="15.75" customHeight="1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1.9310885066220204E-7</v>
      </c>
      <c r="G14" s="71">
        <f t="shared" si="4"/>
        <v>6.379457140262327E-7</v>
      </c>
      <c r="H14" s="71">
        <f t="shared" si="4"/>
        <v>1.4751408254174846E-6</v>
      </c>
      <c r="I14" s="334">
        <f t="shared" si="4"/>
        <v>2.2337248261809084E-6</v>
      </c>
      <c r="J14" s="71">
        <f t="shared" si="4"/>
        <v>2.8115617634096444E-6</v>
      </c>
      <c r="K14" s="71">
        <f t="shared" si="4"/>
        <v>3.0071252816052335E-6</v>
      </c>
      <c r="L14" s="72">
        <f t="shared" si="4"/>
        <v>2.8470877084876747E-6</v>
      </c>
      <c r="M14" s="382"/>
      <c r="N14" s="77" t="s">
        <v>52</v>
      </c>
      <c r="O14" s="78"/>
      <c r="P14" s="79" t="s">
        <v>53</v>
      </c>
      <c r="Q14" s="80">
        <f t="shared" si="3"/>
        <v>53.338773381944314</v>
      </c>
      <c r="R14" s="81">
        <f t="shared" si="1"/>
        <v>63.509714851891779</v>
      </c>
      <c r="S14" s="81">
        <f t="shared" si="1"/>
        <v>71.452818204327443</v>
      </c>
      <c r="T14" s="81">
        <f t="shared" si="1"/>
        <v>79.630380514181837</v>
      </c>
      <c r="U14" s="81">
        <f t="shared" si="1"/>
        <v>90.906035294402713</v>
      </c>
      <c r="V14" s="365">
        <f t="shared" si="1"/>
        <v>88.326780348859032</v>
      </c>
      <c r="W14" s="81">
        <f t="shared" si="1"/>
        <v>97.780152848427022</v>
      </c>
      <c r="X14" s="81">
        <f t="shared" si="1"/>
        <v>107.94214100594638</v>
      </c>
      <c r="Y14" s="82">
        <f t="shared" si="1"/>
        <v>113.650168033979</v>
      </c>
      <c r="AC14" s="383" t="s">
        <v>79</v>
      </c>
      <c r="AD14" s="275" t="s">
        <v>132</v>
      </c>
      <c r="AE14" s="10" t="s">
        <v>132</v>
      </c>
      <c r="AF14" s="10">
        <v>1.9310885066220204E-7</v>
      </c>
      <c r="AG14" s="10">
        <v>6.379457140262327E-7</v>
      </c>
      <c r="AH14" s="10">
        <v>1.4751408254174846E-6</v>
      </c>
      <c r="AI14" s="276">
        <v>2.2337248261809084E-6</v>
      </c>
      <c r="AJ14" s="10">
        <v>2.8115617634096444E-6</v>
      </c>
      <c r="AK14" s="10">
        <v>3.0071252816052335E-6</v>
      </c>
      <c r="AL14" s="277">
        <v>2.8470877084876747E-6</v>
      </c>
      <c r="AP14" s="383" t="s">
        <v>79</v>
      </c>
      <c r="AQ14" s="421">
        <v>53.338773381944314</v>
      </c>
      <c r="AR14" s="422">
        <v>63.509714851891779</v>
      </c>
      <c r="AS14" s="422">
        <v>71.452818204327443</v>
      </c>
      <c r="AT14" s="422">
        <v>79.630380514181837</v>
      </c>
      <c r="AU14" s="422">
        <v>90.906035294402713</v>
      </c>
      <c r="AV14" s="423">
        <v>88.326780348859032</v>
      </c>
      <c r="AW14" s="422">
        <v>97.780152848427022</v>
      </c>
      <c r="AX14" s="422">
        <v>107.94214100594638</v>
      </c>
      <c r="AY14" s="424">
        <v>113.650168033979</v>
      </c>
    </row>
    <row r="15" spans="1:51" ht="15.75" customHeight="1">
      <c r="B15" s="493"/>
      <c r="C15" s="473" t="s">
        <v>13</v>
      </c>
      <c r="D15" s="475">
        <f t="shared" ref="D15:K15" si="5">IF(AD15&lt;&gt;"eps",AD15,0)</f>
        <v>0</v>
      </c>
      <c r="E15" s="476">
        <f t="shared" si="5"/>
        <v>0</v>
      </c>
      <c r="F15" s="476">
        <f t="shared" si="5"/>
        <v>1.3453983556221658E-7</v>
      </c>
      <c r="G15" s="476">
        <f t="shared" si="5"/>
        <v>6.4660254449441419E-7</v>
      </c>
      <c r="H15" s="476">
        <f t="shared" si="5"/>
        <v>1.8782051303495299E-6</v>
      </c>
      <c r="I15" s="477">
        <f t="shared" si="5"/>
        <v>4.0653709519777304E-6</v>
      </c>
      <c r="J15" s="476">
        <f t="shared" si="5"/>
        <v>6.3289100584522914E-6</v>
      </c>
      <c r="K15" s="476">
        <f t="shared" si="5"/>
        <v>8.4484267772883693E-6</v>
      </c>
      <c r="L15" s="478">
        <f t="shared" si="4"/>
        <v>1.2528387950081576E-5</v>
      </c>
      <c r="M15" s="382"/>
      <c r="N15" s="87" t="s">
        <v>54</v>
      </c>
      <c r="O15" s="88"/>
      <c r="P15" s="89" t="s">
        <v>55</v>
      </c>
      <c r="Q15" s="90">
        <f t="shared" si="3"/>
        <v>91.838773381944321</v>
      </c>
      <c r="R15" s="91">
        <f t="shared" si="1"/>
        <v>102.30971485189178</v>
      </c>
      <c r="S15" s="91">
        <f t="shared" si="1"/>
        <v>107.55281820432745</v>
      </c>
      <c r="T15" s="91">
        <f t="shared" si="1"/>
        <v>113.43038051418183</v>
      </c>
      <c r="U15" s="91">
        <f t="shared" si="1"/>
        <v>123.3060352944027</v>
      </c>
      <c r="V15" s="366">
        <f t="shared" si="1"/>
        <v>120.22678034885902</v>
      </c>
      <c r="W15" s="91">
        <f t="shared" si="1"/>
        <v>129.68015284842701</v>
      </c>
      <c r="X15" s="91">
        <f t="shared" si="1"/>
        <v>139.84214100594639</v>
      </c>
      <c r="Y15" s="92">
        <f t="shared" si="1"/>
        <v>145.55016803397899</v>
      </c>
      <c r="AC15" s="383" t="s">
        <v>92</v>
      </c>
      <c r="AD15" s="278" t="s">
        <v>132</v>
      </c>
      <c r="AE15" s="279" t="s">
        <v>132</v>
      </c>
      <c r="AF15" s="279">
        <v>1.3453983556221658E-7</v>
      </c>
      <c r="AG15" s="279">
        <v>6.4660254449441419E-7</v>
      </c>
      <c r="AH15" s="279">
        <v>1.8782051303495299E-6</v>
      </c>
      <c r="AI15" s="280">
        <v>4.0653709519777304E-6</v>
      </c>
      <c r="AJ15" s="279">
        <v>6.3289100584522914E-6</v>
      </c>
      <c r="AK15" s="279">
        <v>8.4484267772883693E-6</v>
      </c>
      <c r="AL15" s="281">
        <v>1.2528387950081576E-5</v>
      </c>
      <c r="AP15" s="383" t="s">
        <v>92</v>
      </c>
      <c r="AQ15" s="425">
        <v>91.838773381944321</v>
      </c>
      <c r="AR15" s="426">
        <v>102.30971485189178</v>
      </c>
      <c r="AS15" s="426">
        <v>107.55281820432745</v>
      </c>
      <c r="AT15" s="426">
        <v>113.43038051418183</v>
      </c>
      <c r="AU15" s="426">
        <v>123.3060352944027</v>
      </c>
      <c r="AV15" s="427">
        <v>120.22678034885902</v>
      </c>
      <c r="AW15" s="426">
        <v>129.68015284842701</v>
      </c>
      <c r="AX15" s="426">
        <v>139.84214100594639</v>
      </c>
      <c r="AY15" s="428">
        <v>145.55016803397899</v>
      </c>
    </row>
    <row r="16" spans="1:51" ht="16.5" customHeight="1" thickBot="1">
      <c r="B16" s="493"/>
      <c r="C16" s="93" t="s">
        <v>14</v>
      </c>
      <c r="D16" s="70">
        <f t="shared" ref="D16:H17" si="6">IF(AD16&lt;&gt;"eps",AD16,0)</f>
        <v>809.82031694858074</v>
      </c>
      <c r="E16" s="71">
        <f t="shared" si="6"/>
        <v>552.20068871644048</v>
      </c>
      <c r="F16" s="71">
        <f t="shared" si="6"/>
        <v>686.23009305729533</v>
      </c>
      <c r="G16" s="71">
        <f t="shared" si="6"/>
        <v>793.80788988676238</v>
      </c>
      <c r="H16" s="71">
        <f t="shared" si="6"/>
        <v>792.46045845616391</v>
      </c>
      <c r="I16" s="334">
        <f t="shared" si="4"/>
        <v>1117.3063096576402</v>
      </c>
      <c r="J16" s="71">
        <f t="shared" si="4"/>
        <v>1823.4722426701405</v>
      </c>
      <c r="K16" s="71">
        <f t="shared" si="4"/>
        <v>1871.6534219510327</v>
      </c>
      <c r="L16" s="72">
        <f t="shared" si="4"/>
        <v>1639.2080952750175</v>
      </c>
      <c r="M16" s="382"/>
      <c r="N16" s="94" t="s">
        <v>56</v>
      </c>
      <c r="O16" s="78"/>
      <c r="P16" s="95"/>
      <c r="Q16" s="96">
        <f>Q15/'Baseline-USA'!Q15-1</f>
        <v>1.4425283190178106E-10</v>
      </c>
      <c r="R16" s="97">
        <f>R15/'Baseline-USA'!R15-1</f>
        <v>8.7125147735708453E-2</v>
      </c>
      <c r="S16" s="97">
        <f>S15/'Baseline-USA'!S15-1</f>
        <v>0.1012170815932818</v>
      </c>
      <c r="T16" s="97">
        <f>T15/'Baseline-USA'!T15-1</f>
        <v>7.7781826887989514E-2</v>
      </c>
      <c r="U16" s="97">
        <f>U15/'Baseline-USA'!U15-1</f>
        <v>0.11567045221839178</v>
      </c>
      <c r="V16" s="367">
        <f>V15/'Baseline-USA'!V15-1</f>
        <v>0.17131675235088739</v>
      </c>
      <c r="W16" s="97">
        <f>W15/'Baseline-USA'!W15-1</f>
        <v>0.24832522017010938</v>
      </c>
      <c r="X16" s="97">
        <f>X15/'Baseline-USA'!X15-1</f>
        <v>0.33246192363748861</v>
      </c>
      <c r="Y16" s="98">
        <f>Y15/'Baseline-USA'!Y15-1</f>
        <v>0.37756023614079637</v>
      </c>
      <c r="AC16" s="383" t="s">
        <v>80</v>
      </c>
      <c r="AD16" s="275">
        <v>809.82031694858074</v>
      </c>
      <c r="AE16" s="10">
        <v>552.20068871644048</v>
      </c>
      <c r="AF16" s="10">
        <v>686.23009305729533</v>
      </c>
      <c r="AG16" s="10">
        <v>793.80788988676238</v>
      </c>
      <c r="AH16" s="10">
        <v>792.46045845616391</v>
      </c>
      <c r="AI16" s="276">
        <v>1117.3063096576402</v>
      </c>
      <c r="AJ16" s="10">
        <v>1823.4722426701405</v>
      </c>
      <c r="AK16" s="10">
        <v>1871.6534219510327</v>
      </c>
      <c r="AL16" s="277">
        <v>1639.2080952750175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>
      <c r="B17" s="493"/>
      <c r="C17" s="474" t="s">
        <v>15</v>
      </c>
      <c r="D17" s="475">
        <f t="shared" si="6"/>
        <v>0</v>
      </c>
      <c r="E17" s="476">
        <f t="shared" si="6"/>
        <v>0</v>
      </c>
      <c r="F17" s="476">
        <f t="shared" si="6"/>
        <v>5.2035704448501684E-7</v>
      </c>
      <c r="G17" s="476">
        <f t="shared" si="6"/>
        <v>1.6644593780142066E-6</v>
      </c>
      <c r="H17" s="476">
        <f t="shared" si="6"/>
        <v>3.4505429847910571E-6</v>
      </c>
      <c r="I17" s="477">
        <f t="shared" si="4"/>
        <v>5.3559584133656369E-6</v>
      </c>
      <c r="J17" s="476">
        <f t="shared" si="4"/>
        <v>7.7060542141112281E-6</v>
      </c>
      <c r="K17" s="476">
        <f t="shared" si="4"/>
        <v>9.9148061594597224E-6</v>
      </c>
      <c r="L17" s="478">
        <f t="shared" si="4"/>
        <v>1.4627542645924103E-5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>
        <v>5.2035704448501684E-7</v>
      </c>
      <c r="AG17" s="279">
        <v>1.6644593780142066E-6</v>
      </c>
      <c r="AH17" s="279">
        <v>3.4505429847910571E-6</v>
      </c>
      <c r="AI17" s="280">
        <v>5.3559584133656369E-6</v>
      </c>
      <c r="AJ17" s="279">
        <v>7.7060542141112281E-6</v>
      </c>
      <c r="AK17" s="279">
        <v>9.9148061594597224E-6</v>
      </c>
      <c r="AL17" s="281">
        <v>1.4627542645924103E-5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>
      <c r="B18" s="493"/>
      <c r="C18" s="93" t="s">
        <v>16</v>
      </c>
      <c r="D18" s="70">
        <f t="shared" si="4"/>
        <v>12.042711457627695</v>
      </c>
      <c r="E18" s="71">
        <f t="shared" si="4"/>
        <v>7.3440208539768026</v>
      </c>
      <c r="F18" s="71">
        <f t="shared" si="4"/>
        <v>10.898801841020795</v>
      </c>
      <c r="G18" s="71">
        <f t="shared" si="4"/>
        <v>12.954571101201161</v>
      </c>
      <c r="H18" s="71">
        <f t="shared" si="4"/>
        <v>9.4323164276843663</v>
      </c>
      <c r="I18" s="334">
        <f t="shared" si="4"/>
        <v>6.3055173751051923</v>
      </c>
      <c r="J18" s="71">
        <f t="shared" si="4"/>
        <v>6.3055180277107254</v>
      </c>
      <c r="K18" s="71">
        <f t="shared" si="4"/>
        <v>6.3055197460524948</v>
      </c>
      <c r="L18" s="72">
        <f t="shared" si="4"/>
        <v>6.3055173402293905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12.042711457627695</v>
      </c>
      <c r="AE18" s="10">
        <v>7.3440208539768026</v>
      </c>
      <c r="AF18" s="10">
        <v>10.898801841020795</v>
      </c>
      <c r="AG18" s="10">
        <v>12.954571101201161</v>
      </c>
      <c r="AH18" s="10">
        <v>9.4323164276843663</v>
      </c>
      <c r="AI18" s="276">
        <v>6.3055173751051923</v>
      </c>
      <c r="AJ18" s="10">
        <v>6.3055180277107254</v>
      </c>
      <c r="AK18" s="10">
        <v>6.3055197460524948</v>
      </c>
      <c r="AL18" s="277">
        <v>6.3055173402293905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>
      <c r="B19" s="493"/>
      <c r="C19" s="93" t="s">
        <v>3</v>
      </c>
      <c r="D19" s="70">
        <f t="shared" si="4"/>
        <v>7.5135549831025958</v>
      </c>
      <c r="E19" s="71">
        <f t="shared" si="4"/>
        <v>2.8393182152987357</v>
      </c>
      <c r="F19" s="71">
        <f t="shared" si="4"/>
        <v>5.2691162070910789</v>
      </c>
      <c r="G19" s="71">
        <f t="shared" si="4"/>
        <v>6.8967925287498995</v>
      </c>
      <c r="H19" s="71">
        <f t="shared" si="4"/>
        <v>6.9035711082507003</v>
      </c>
      <c r="I19" s="334">
        <f t="shared" si="4"/>
        <v>0.58319772452257046</v>
      </c>
      <c r="J19" s="71">
        <f t="shared" si="4"/>
        <v>2.2328701822886585</v>
      </c>
      <c r="K19" s="71">
        <f t="shared" si="4"/>
        <v>4.3694762014440842</v>
      </c>
      <c r="L19" s="72">
        <f t="shared" si="4"/>
        <v>3.4651740200064549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7.5135549831025958</v>
      </c>
      <c r="AE19" s="10">
        <v>2.8393182152987357</v>
      </c>
      <c r="AF19" s="10">
        <v>5.2691162070910789</v>
      </c>
      <c r="AG19" s="10">
        <v>6.8967925287498995</v>
      </c>
      <c r="AH19" s="10">
        <v>6.9035711082507003</v>
      </c>
      <c r="AI19" s="276">
        <v>0.58319772452257046</v>
      </c>
      <c r="AJ19" s="10">
        <v>2.2328701822886585</v>
      </c>
      <c r="AK19" s="10">
        <v>4.3694762014440842</v>
      </c>
      <c r="AL19" s="277">
        <v>3.4651740200064549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>
      <c r="B20" s="493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811.80560585053047</v>
      </c>
      <c r="G20" s="480">
        <f t="shared" si="4"/>
        <v>811.80560784512636</v>
      </c>
      <c r="H20" s="480">
        <f t="shared" si="4"/>
        <v>811.80561406701327</v>
      </c>
      <c r="I20" s="481">
        <f t="shared" si="4"/>
        <v>1268.4104807266046</v>
      </c>
      <c r="J20" s="480">
        <f t="shared" si="4"/>
        <v>1493.2864132666236</v>
      </c>
      <c r="K20" s="480">
        <f t="shared" si="4"/>
        <v>2042.9831454605508</v>
      </c>
      <c r="L20" s="482">
        <f t="shared" si="4"/>
        <v>2592.1522902759175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811.80560585053047</v>
      </c>
      <c r="AG20" s="10">
        <v>811.80560784512636</v>
      </c>
      <c r="AH20" s="10">
        <v>811.80561406701327</v>
      </c>
      <c r="AI20" s="276">
        <v>1268.4104807266046</v>
      </c>
      <c r="AJ20" s="10">
        <v>1493.2864132666236</v>
      </c>
      <c r="AK20" s="10">
        <v>2042.9831454605508</v>
      </c>
      <c r="AL20" s="277">
        <v>2592.1522902759175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>
      <c r="B21" s="493"/>
      <c r="C21" s="467" t="s">
        <v>5</v>
      </c>
      <c r="D21" s="468">
        <f t="shared" si="4"/>
        <v>18.233408310738142</v>
      </c>
      <c r="E21" s="469">
        <f t="shared" si="4"/>
        <v>18.221584198071916</v>
      </c>
      <c r="F21" s="469">
        <f t="shared" si="4"/>
        <v>18.233408364967907</v>
      </c>
      <c r="G21" s="469">
        <f t="shared" si="4"/>
        <v>18.233409265293567</v>
      </c>
      <c r="H21" s="469">
        <f t="shared" si="4"/>
        <v>18.233411833458227</v>
      </c>
      <c r="I21" s="470">
        <f t="shared" si="4"/>
        <v>18.111202075556211</v>
      </c>
      <c r="J21" s="469">
        <f t="shared" si="4"/>
        <v>139.49838851080867</v>
      </c>
      <c r="K21" s="469">
        <f t="shared" si="4"/>
        <v>139.66028992000707</v>
      </c>
      <c r="L21" s="471">
        <f t="shared" si="4"/>
        <v>138.92266785811267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18.233408310738142</v>
      </c>
      <c r="AE21" s="283">
        <v>18.221584198071916</v>
      </c>
      <c r="AF21" s="283">
        <v>18.233408364967907</v>
      </c>
      <c r="AG21" s="283">
        <v>18.233409265293567</v>
      </c>
      <c r="AH21" s="283">
        <v>18.233411833458227</v>
      </c>
      <c r="AI21" s="284">
        <v>18.111202075556211</v>
      </c>
      <c r="AJ21" s="283">
        <v>139.49838851080867</v>
      </c>
      <c r="AK21" s="283">
        <v>139.66028992000707</v>
      </c>
      <c r="AL21" s="285">
        <v>138.92266785811267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>
      <c r="B22" s="493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268.29554353579044</v>
      </c>
      <c r="J22" s="71">
        <f t="shared" si="4"/>
        <v>268.29554355420339</v>
      </c>
      <c r="K22" s="71">
        <f t="shared" si="4"/>
        <v>268.29554354978745</v>
      </c>
      <c r="L22" s="72">
        <f t="shared" si="4"/>
        <v>268.2955434994193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268.29554353579044</v>
      </c>
      <c r="AJ22" s="10">
        <v>268.29554355420339</v>
      </c>
      <c r="AK22" s="10">
        <v>268.29554354978745</v>
      </c>
      <c r="AL22" s="277">
        <v>268.2955434994193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>
      <c r="B23" s="493"/>
      <c r="C23" s="93" t="s">
        <v>18</v>
      </c>
      <c r="D23" s="70">
        <f t="shared" si="4"/>
        <v>18.381831786719985</v>
      </c>
      <c r="E23" s="71">
        <f t="shared" si="4"/>
        <v>23.136358293458429</v>
      </c>
      <c r="F23" s="71">
        <f t="shared" si="4"/>
        <v>23.136399193740004</v>
      </c>
      <c r="G23" s="71">
        <f t="shared" si="4"/>
        <v>23.136402104543336</v>
      </c>
      <c r="H23" s="71">
        <f t="shared" si="4"/>
        <v>23.136408722586133</v>
      </c>
      <c r="I23" s="334">
        <f t="shared" si="4"/>
        <v>23.136421552977506</v>
      </c>
      <c r="J23" s="71">
        <f t="shared" si="4"/>
        <v>25.21464788994227</v>
      </c>
      <c r="K23" s="71">
        <f t="shared" si="4"/>
        <v>36.303728604524096</v>
      </c>
      <c r="L23" s="72">
        <f t="shared" si="4"/>
        <v>38.510603176572324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23.136358293458429</v>
      </c>
      <c r="AF23" s="10">
        <v>23.136399193740004</v>
      </c>
      <c r="AG23" s="10">
        <v>23.136402104543336</v>
      </c>
      <c r="AH23" s="10">
        <v>23.136408722586133</v>
      </c>
      <c r="AI23" s="276">
        <v>23.136421552977506</v>
      </c>
      <c r="AJ23" s="10">
        <v>25.21464788994227</v>
      </c>
      <c r="AK23" s="10">
        <v>36.303728604524096</v>
      </c>
      <c r="AL23" s="277">
        <v>38.510603176572324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>
      <c r="B24" s="493"/>
      <c r="C24" s="93" t="s">
        <v>91</v>
      </c>
      <c r="D24" s="70">
        <f t="shared" si="4"/>
        <v>25.564987845007877</v>
      </c>
      <c r="E24" s="71">
        <f t="shared" si="4"/>
        <v>25.564988363164652</v>
      </c>
      <c r="F24" s="71">
        <f t="shared" si="4"/>
        <v>25.564990176476606</v>
      </c>
      <c r="G24" s="71">
        <f t="shared" si="4"/>
        <v>25.564997604959231</v>
      </c>
      <c r="H24" s="71">
        <f t="shared" si="4"/>
        <v>27.09445338954546</v>
      </c>
      <c r="I24" s="334">
        <f t="shared" si="4"/>
        <v>27.094667395935499</v>
      </c>
      <c r="J24" s="71">
        <f t="shared" si="4"/>
        <v>31.484083906282837</v>
      </c>
      <c r="K24" s="71">
        <f t="shared" si="4"/>
        <v>35.380423382782489</v>
      </c>
      <c r="L24" s="72">
        <f t="shared" si="4"/>
        <v>35.380474633257741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25.564988363164652</v>
      </c>
      <c r="AF24" s="10">
        <v>25.564990176476606</v>
      </c>
      <c r="AG24" s="10">
        <v>25.564997604959231</v>
      </c>
      <c r="AH24" s="10">
        <v>27.09445338954546</v>
      </c>
      <c r="AI24" s="276">
        <v>27.094667395935499</v>
      </c>
      <c r="AJ24" s="10">
        <v>31.484083906282837</v>
      </c>
      <c r="AK24" s="10">
        <v>35.380423382782489</v>
      </c>
      <c r="AL24" s="277">
        <v>35.380474633257741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>
      <c r="A25" s="119"/>
      <c r="B25" s="493"/>
      <c r="C25" s="93" t="s">
        <v>19</v>
      </c>
      <c r="D25" s="70">
        <f t="shared" si="4"/>
        <v>1.9515774836822828</v>
      </c>
      <c r="E25" s="71">
        <f t="shared" si="4"/>
        <v>1.9515774874294292</v>
      </c>
      <c r="F25" s="71">
        <f t="shared" si="4"/>
        <v>1.951577478375685</v>
      </c>
      <c r="G25" s="71">
        <f t="shared" si="4"/>
        <v>1.9515774629389491</v>
      </c>
      <c r="H25" s="71">
        <f t="shared" si="4"/>
        <v>1.9515774522115017</v>
      </c>
      <c r="I25" s="334">
        <f t="shared" si="4"/>
        <v>1.9515774243116284</v>
      </c>
      <c r="J25" s="71">
        <f t="shared" si="4"/>
        <v>1.9515774041381202</v>
      </c>
      <c r="K25" s="71">
        <f t="shared" si="4"/>
        <v>1.9515773792106081</v>
      </c>
      <c r="L25" s="72">
        <f t="shared" si="4"/>
        <v>1.9515774952073526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1.9515774836822828</v>
      </c>
      <c r="AE25" s="10">
        <v>1.9515774874294292</v>
      </c>
      <c r="AF25" s="10">
        <v>1.951577478375685</v>
      </c>
      <c r="AG25" s="10">
        <v>1.9515774629389491</v>
      </c>
      <c r="AH25" s="10">
        <v>1.9515774522115017</v>
      </c>
      <c r="AI25" s="276">
        <v>1.9515774243116284</v>
      </c>
      <c r="AJ25" s="10">
        <v>1.9515774041381202</v>
      </c>
      <c r="AK25" s="10">
        <v>1.9515773792106081</v>
      </c>
      <c r="AL25" s="277">
        <v>1.9515774952073526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>
      <c r="A26" s="119"/>
      <c r="B26" s="493"/>
      <c r="C26" s="462" t="s">
        <v>20</v>
      </c>
      <c r="D26" s="463">
        <f t="shared" si="4"/>
        <v>85.981458688121052</v>
      </c>
      <c r="E26" s="464">
        <f t="shared" si="4"/>
        <v>90.653144853418098</v>
      </c>
      <c r="F26" s="464">
        <f t="shared" si="4"/>
        <v>95.280862432312475</v>
      </c>
      <c r="G26" s="464">
        <f t="shared" si="4"/>
        <v>106.82990099063987</v>
      </c>
      <c r="H26" s="464">
        <f t="shared" si="4"/>
        <v>231.63738741767222</v>
      </c>
      <c r="I26" s="465">
        <f t="shared" si="4"/>
        <v>274.88847796291714</v>
      </c>
      <c r="J26" s="464">
        <f t="shared" si="4"/>
        <v>300.38310640751854</v>
      </c>
      <c r="K26" s="464">
        <f t="shared" si="4"/>
        <v>303.88934773556554</v>
      </c>
      <c r="L26" s="466">
        <f t="shared" si="4"/>
        <v>307.35160558506567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85.981458688121052</v>
      </c>
      <c r="AE26" s="264">
        <v>90.653144853418098</v>
      </c>
      <c r="AF26" s="264">
        <v>95.280862432312475</v>
      </c>
      <c r="AG26" s="264">
        <v>106.82990099063987</v>
      </c>
      <c r="AH26" s="264">
        <v>231.63738741767222</v>
      </c>
      <c r="AI26" s="265">
        <v>274.88847796291714</v>
      </c>
      <c r="AJ26" s="264">
        <v>300.38310640751854</v>
      </c>
      <c r="AK26" s="264">
        <v>303.88934773556554</v>
      </c>
      <c r="AL26" s="266">
        <v>307.35160558506567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>
      <c r="A27" s="119"/>
      <c r="B27" s="494"/>
      <c r="C27" s="93" t="s">
        <v>21</v>
      </c>
      <c r="D27" s="124">
        <f t="shared" si="4"/>
        <v>4117.4284028674119</v>
      </c>
      <c r="E27" s="125">
        <f t="shared" si="4"/>
        <v>3789.6049141625504</v>
      </c>
      <c r="F27" s="125">
        <f t="shared" si="4"/>
        <v>3949.1209091926007</v>
      </c>
      <c r="G27" s="125">
        <f t="shared" si="4"/>
        <v>4077.0095522778856</v>
      </c>
      <c r="H27" s="125">
        <f t="shared" si="4"/>
        <v>4194.8401506226737</v>
      </c>
      <c r="I27" s="338">
        <f t="shared" si="4"/>
        <v>4447.0534300939225</v>
      </c>
      <c r="J27" s="125">
        <f t="shared" si="4"/>
        <v>4622.6027369671447</v>
      </c>
      <c r="K27" s="125">
        <f t="shared" si="4"/>
        <v>4798.9198519362208</v>
      </c>
      <c r="L27" s="126">
        <f t="shared" si="4"/>
        <v>5040.769999912447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4117.4284028674119</v>
      </c>
      <c r="AE27" s="287">
        <v>3789.6049141625504</v>
      </c>
      <c r="AF27" s="287">
        <v>3949.1209091926007</v>
      </c>
      <c r="AG27" s="287">
        <v>4077.0095522778856</v>
      </c>
      <c r="AH27" s="287">
        <v>4194.8401506226737</v>
      </c>
      <c r="AI27" s="288">
        <v>4447.0534300939225</v>
      </c>
      <c r="AJ27" s="287">
        <v>4622.6027369671447</v>
      </c>
      <c r="AK27" s="287">
        <v>4798.9198519362208</v>
      </c>
      <c r="AL27" s="289">
        <v>5040.769999912447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308.17715563295781</v>
      </c>
      <c r="F28" s="133">
        <f t="shared" si="4"/>
        <v>308.17715583452394</v>
      </c>
      <c r="G28" s="133">
        <f t="shared" si="4"/>
        <v>308.17715617276389</v>
      </c>
      <c r="H28" s="133">
        <f t="shared" si="4"/>
        <v>308.17715659958787</v>
      </c>
      <c r="I28" s="339">
        <f t="shared" si="4"/>
        <v>241.05054031918235</v>
      </c>
      <c r="J28" s="133">
        <f t="shared" si="4"/>
        <v>91.135012221511943</v>
      </c>
      <c r="K28" s="133">
        <f t="shared" si="4"/>
        <v>13.060585061947227</v>
      </c>
      <c r="L28" s="134">
        <f t="shared" si="4"/>
        <v>6.409616698907189E-6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308.17715563295781</v>
      </c>
      <c r="AF28" s="291">
        <v>308.17715583452394</v>
      </c>
      <c r="AG28" s="291">
        <v>308.17715617276389</v>
      </c>
      <c r="AH28" s="291">
        <v>308.17715659958787</v>
      </c>
      <c r="AI28" s="292">
        <v>241.05054031918235</v>
      </c>
      <c r="AJ28" s="291">
        <v>91.135012221511943</v>
      </c>
      <c r="AK28" s="291">
        <v>13.060585061947227</v>
      </c>
      <c r="AL28" s="293">
        <v>6.409616698907189E-6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196.53511778086005</v>
      </c>
      <c r="F29" s="140">
        <f t="shared" si="4"/>
        <v>196.53511912936247</v>
      </c>
      <c r="G29" s="140">
        <f t="shared" si="4"/>
        <v>199.71395047814505</v>
      </c>
      <c r="H29" s="140">
        <f t="shared" si="4"/>
        <v>209.67309495411214</v>
      </c>
      <c r="I29" s="340">
        <f t="shared" si="4"/>
        <v>335.91319012951686</v>
      </c>
      <c r="J29" s="140">
        <f t="shared" si="4"/>
        <v>433.66215033198426</v>
      </c>
      <c r="K29" s="140">
        <f t="shared" si="4"/>
        <v>438.00803167357691</v>
      </c>
      <c r="L29" s="141">
        <f t="shared" si="4"/>
        <v>438.00803558972706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196.53511778086005</v>
      </c>
      <c r="AF29" s="10">
        <v>196.53511912936247</v>
      </c>
      <c r="AG29" s="10">
        <v>199.71395047814505</v>
      </c>
      <c r="AH29" s="10">
        <v>209.67309495411214</v>
      </c>
      <c r="AI29" s="276">
        <v>335.91319012951686</v>
      </c>
      <c r="AJ29" s="10">
        <v>433.66215033198426</v>
      </c>
      <c r="AK29" s="10">
        <v>438.00803167357691</v>
      </c>
      <c r="AL29" s="277">
        <v>438.00803558972706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78.109796514996617</v>
      </c>
      <c r="F30" s="140">
        <f t="shared" si="4"/>
        <v>78.109797168598746</v>
      </c>
      <c r="G30" s="140">
        <f t="shared" si="4"/>
        <v>78.109798038240939</v>
      </c>
      <c r="H30" s="140">
        <f t="shared" si="4"/>
        <v>78.109799225405965</v>
      </c>
      <c r="I30" s="340">
        <f t="shared" si="4"/>
        <v>78.109800295170672</v>
      </c>
      <c r="J30" s="140">
        <f t="shared" si="4"/>
        <v>78.109801415497984</v>
      </c>
      <c r="K30" s="140">
        <f t="shared" si="4"/>
        <v>78.109802501113847</v>
      </c>
      <c r="L30" s="141">
        <f t="shared" si="4"/>
        <v>78.109803411172123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78.109796514996617</v>
      </c>
      <c r="AF30" s="10">
        <v>78.109797168598746</v>
      </c>
      <c r="AG30" s="10">
        <v>78.109798038240939</v>
      </c>
      <c r="AH30" s="10">
        <v>78.109799225405965</v>
      </c>
      <c r="AI30" s="276">
        <v>78.109800295170672</v>
      </c>
      <c r="AJ30" s="10">
        <v>78.109801415497984</v>
      </c>
      <c r="AK30" s="10">
        <v>78.109802501113847</v>
      </c>
      <c r="AL30" s="277">
        <v>78.109803411172123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>
      <c r="A31" s="119"/>
      <c r="B31" s="496"/>
      <c r="C31" s="138" t="s">
        <v>3</v>
      </c>
      <c r="D31" s="139">
        <f t="shared" si="4"/>
        <v>97.125459013046296</v>
      </c>
      <c r="E31" s="140">
        <f t="shared" si="4"/>
        <v>36.695807997988979</v>
      </c>
      <c r="F31" s="140">
        <f t="shared" si="4"/>
        <v>68.181362935632905</v>
      </c>
      <c r="G31" s="140">
        <f t="shared" si="4"/>
        <v>89.276129932739238</v>
      </c>
      <c r="H31" s="140">
        <f t="shared" si="4"/>
        <v>89.265085210262995</v>
      </c>
      <c r="I31" s="340">
        <f t="shared" si="4"/>
        <v>7.5091746235174401</v>
      </c>
      <c r="J31" s="140">
        <f t="shared" si="4"/>
        <v>28.909829757760544</v>
      </c>
      <c r="K31" s="140">
        <f t="shared" si="4"/>
        <v>56.612163817481417</v>
      </c>
      <c r="L31" s="141">
        <f t="shared" si="4"/>
        <v>44.906285298625164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97.125459013046296</v>
      </c>
      <c r="AE31" s="10">
        <v>36.695807997988979</v>
      </c>
      <c r="AF31" s="10">
        <v>68.181362935632905</v>
      </c>
      <c r="AG31" s="10">
        <v>89.276129932739238</v>
      </c>
      <c r="AH31" s="10">
        <v>89.265085210262995</v>
      </c>
      <c r="AI31" s="276">
        <v>7.5091746235174401</v>
      </c>
      <c r="AJ31" s="10">
        <v>28.909829757760544</v>
      </c>
      <c r="AK31" s="10">
        <v>56.612163817481417</v>
      </c>
      <c r="AL31" s="277">
        <v>44.906285298625164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102.072800175042</v>
      </c>
      <c r="G32" s="140">
        <f t="shared" si="4"/>
        <v>102.07280049379982</v>
      </c>
      <c r="H32" s="140">
        <f t="shared" si="4"/>
        <v>102.07280133829245</v>
      </c>
      <c r="I32" s="340">
        <f t="shared" si="4"/>
        <v>159.98818279284825</v>
      </c>
      <c r="J32" s="140">
        <f t="shared" si="4"/>
        <v>188.51125904647293</v>
      </c>
      <c r="K32" s="140">
        <f t="shared" si="4"/>
        <v>258.23433529705329</v>
      </c>
      <c r="L32" s="141">
        <f t="shared" si="4"/>
        <v>327.95741163683067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102.072800175042</v>
      </c>
      <c r="AG32" s="10">
        <v>102.07280049379982</v>
      </c>
      <c r="AH32" s="10">
        <v>102.07280133829245</v>
      </c>
      <c r="AI32" s="276">
        <v>159.98818279284825</v>
      </c>
      <c r="AJ32" s="10">
        <v>188.51125904647293</v>
      </c>
      <c r="AK32" s="10">
        <v>258.23433529705329</v>
      </c>
      <c r="AL32" s="277">
        <v>327.95741163683067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2.5078782009573852</v>
      </c>
      <c r="F33" s="156">
        <f t="shared" si="4"/>
        <v>2.5078783278280987</v>
      </c>
      <c r="G33" s="156">
        <f t="shared" si="4"/>
        <v>2.5078785604903828</v>
      </c>
      <c r="H33" s="156">
        <f t="shared" si="4"/>
        <v>2.5078789908541652</v>
      </c>
      <c r="I33" s="341">
        <f t="shared" si="4"/>
        <v>2.5078823854505585</v>
      </c>
      <c r="J33" s="156">
        <f t="shared" si="4"/>
        <v>19.250910652219172</v>
      </c>
      <c r="K33" s="156">
        <f t="shared" si="4"/>
        <v>19.277598117627129</v>
      </c>
      <c r="L33" s="157">
        <f t="shared" si="4"/>
        <v>19.277598475063577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2.5078782009573852</v>
      </c>
      <c r="AF33" s="283">
        <v>2.5078783278280987</v>
      </c>
      <c r="AG33" s="283">
        <v>2.5078785604903828</v>
      </c>
      <c r="AH33" s="283">
        <v>2.5078789908541652</v>
      </c>
      <c r="AI33" s="284">
        <v>2.5078823854505585</v>
      </c>
      <c r="AJ33" s="283">
        <v>19.250910652219172</v>
      </c>
      <c r="AK33" s="283">
        <v>19.277598117627129</v>
      </c>
      <c r="AL33" s="285">
        <v>19.277598475063577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3.0327853903245141</v>
      </c>
      <c r="F35" s="140">
        <f t="shared" si="4"/>
        <v>3.0327908038582923</v>
      </c>
      <c r="G35" s="140">
        <f t="shared" si="4"/>
        <v>3.0327912729934612</v>
      </c>
      <c r="H35" s="140">
        <f t="shared" si="4"/>
        <v>3.0327922165669792</v>
      </c>
      <c r="I35" s="340">
        <f t="shared" si="4"/>
        <v>3.0327940002312888</v>
      </c>
      <c r="J35" s="140">
        <f t="shared" si="4"/>
        <v>3.3054843062079251</v>
      </c>
      <c r="K35" s="140">
        <f t="shared" si="4"/>
        <v>4.760515251297158</v>
      </c>
      <c r="L35" s="141">
        <f t="shared" si="4"/>
        <v>5.0500855137609779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7">IF(AY35&lt;&gt;"eps",AY35,"")</f>
        <v/>
      </c>
      <c r="AC35" s="383" t="s">
        <v>101</v>
      </c>
      <c r="AD35" s="275">
        <v>2.408930000000002</v>
      </c>
      <c r="AE35" s="10">
        <v>3.0327853903245141</v>
      </c>
      <c r="AF35" s="10">
        <v>3.0327908038582923</v>
      </c>
      <c r="AG35" s="10">
        <v>3.0327912729934612</v>
      </c>
      <c r="AH35" s="10">
        <v>3.0327922165669792</v>
      </c>
      <c r="AI35" s="276">
        <v>3.0327940002312888</v>
      </c>
      <c r="AJ35" s="10">
        <v>3.3054843062079251</v>
      </c>
      <c r="AK35" s="10">
        <v>4.760515251297158</v>
      </c>
      <c r="AL35" s="277">
        <v>5.0500855137609779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0.53979999999999995</v>
      </c>
      <c r="L36" s="141">
        <f t="shared" si="4"/>
        <v>0.53979999999999995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7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26.69573674346616</v>
      </c>
      <c r="F37" s="160">
        <f t="shared" si="4"/>
        <v>27.854025746800573</v>
      </c>
      <c r="G37" s="160">
        <f t="shared" si="4"/>
        <v>30.552270590191881</v>
      </c>
      <c r="H37" s="160">
        <f t="shared" si="4"/>
        <v>60.475092010801966</v>
      </c>
      <c r="I37" s="342">
        <f t="shared" si="4"/>
        <v>72.303932759106559</v>
      </c>
      <c r="J37" s="160">
        <f t="shared" si="4"/>
        <v>79.976901949938821</v>
      </c>
      <c r="K37" s="160">
        <f t="shared" si="4"/>
        <v>81.135190911245829</v>
      </c>
      <c r="L37" s="161">
        <f t="shared" si="4"/>
        <v>82.293478265365437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7"/>
        <v/>
      </c>
      <c r="AC37" s="383" t="s">
        <v>103</v>
      </c>
      <c r="AD37" s="263">
        <v>25.537450000000003</v>
      </c>
      <c r="AE37" s="264">
        <v>26.69573674346616</v>
      </c>
      <c r="AF37" s="264">
        <v>27.854025746800573</v>
      </c>
      <c r="AG37" s="264">
        <v>30.552270590191881</v>
      </c>
      <c r="AH37" s="264">
        <v>60.475092010801966</v>
      </c>
      <c r="AI37" s="265">
        <v>72.303932759106559</v>
      </c>
      <c r="AJ37" s="264">
        <v>79.976901949938821</v>
      </c>
      <c r="AK37" s="264">
        <v>81.135190911245829</v>
      </c>
      <c r="AL37" s="266">
        <v>82.293478265365437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>
      <c r="A38" s="119"/>
      <c r="B38" s="497"/>
      <c r="C38" s="166" t="s">
        <v>21</v>
      </c>
      <c r="D38" s="167">
        <f t="shared" si="4"/>
        <v>902.84694016612048</v>
      </c>
      <c r="E38" s="168">
        <f t="shared" si="4"/>
        <v>836.51094570841133</v>
      </c>
      <c r="F38" s="168">
        <f t="shared" si="4"/>
        <v>869.154797903651</v>
      </c>
      <c r="G38" s="168">
        <f t="shared" si="4"/>
        <v>896.12664437553804</v>
      </c>
      <c r="H38" s="168">
        <f t="shared" si="4"/>
        <v>936.19157874628536</v>
      </c>
      <c r="I38" s="343">
        <f t="shared" si="4"/>
        <v>983.29340312010936</v>
      </c>
      <c r="J38" s="168">
        <f t="shared" si="4"/>
        <v>1006.2960059143066</v>
      </c>
      <c r="K38" s="168">
        <f t="shared" si="4"/>
        <v>1033.1270892880045</v>
      </c>
      <c r="L38" s="169">
        <f t="shared" si="4"/>
        <v>1079.5315777745413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7"/>
        <v/>
      </c>
      <c r="AC38" s="383" t="s">
        <v>104</v>
      </c>
      <c r="AD38" s="294">
        <v>902.84694016612048</v>
      </c>
      <c r="AE38" s="295">
        <v>836.51094570841133</v>
      </c>
      <c r="AF38" s="295">
        <v>869.154797903651</v>
      </c>
      <c r="AG38" s="295">
        <v>896.12664437553804</v>
      </c>
      <c r="AH38" s="295">
        <v>936.19157874628536</v>
      </c>
      <c r="AI38" s="296">
        <v>983.29340312010936</v>
      </c>
      <c r="AJ38" s="295">
        <v>1006.2960059143066</v>
      </c>
      <c r="AK38" s="295">
        <v>1033.1270892880045</v>
      </c>
      <c r="AL38" s="297">
        <v>1079.5315777745413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>
      <c r="A39" s="119"/>
      <c r="B39" s="522" t="s">
        <v>23</v>
      </c>
      <c r="C39" s="170" t="s">
        <v>1</v>
      </c>
      <c r="D39" s="171">
        <f t="shared" ref="D39:L39" si="8">IF(D28&lt;&gt;0,(D13+D14+D15)/(D28*8.76),0)</f>
        <v>0.74037714649237563</v>
      </c>
      <c r="E39" s="172">
        <f t="shared" si="8"/>
        <v>0.73282794174860955</v>
      </c>
      <c r="F39" s="172">
        <f t="shared" si="8"/>
        <v>0.73833329410785042</v>
      </c>
      <c r="G39" s="172">
        <f t="shared" si="8"/>
        <v>0.74021441929113174</v>
      </c>
      <c r="H39" s="172">
        <f t="shared" si="8"/>
        <v>0.73886480684771727</v>
      </c>
      <c r="I39" s="461">
        <f t="shared" si="8"/>
        <v>0.6780364493974963</v>
      </c>
      <c r="J39" s="172">
        <f t="shared" si="8"/>
        <v>0.65291750217261868</v>
      </c>
      <c r="K39" s="172">
        <f t="shared" si="8"/>
        <v>0.68962900861418797</v>
      </c>
      <c r="L39" s="173">
        <f t="shared" si="8"/>
        <v>0.34709551166099883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7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>
      <c r="A40" s="119"/>
      <c r="B40" s="523"/>
      <c r="C40" s="170" t="s">
        <v>2</v>
      </c>
      <c r="D40" s="171">
        <f t="shared" ref="D40:J40" si="9">IF(D29&lt;&gt;0,(D16+D17+D18)/((D29+D30)*8.76),0)</f>
        <v>0.34160465362259052</v>
      </c>
      <c r="E40" s="172">
        <f t="shared" si="9"/>
        <v>0.23257290967758387</v>
      </c>
      <c r="F40" s="172">
        <f t="shared" si="9"/>
        <v>0.2897593198055583</v>
      </c>
      <c r="G40" s="172">
        <f t="shared" si="9"/>
        <v>0.33149135747922898</v>
      </c>
      <c r="H40" s="172">
        <f t="shared" si="9"/>
        <v>0.31808795224033426</v>
      </c>
      <c r="I40" s="344">
        <f t="shared" si="9"/>
        <v>0.30980451298219541</v>
      </c>
      <c r="J40" s="172">
        <f t="shared" si="9"/>
        <v>0.40814808230921179</v>
      </c>
      <c r="K40" s="172">
        <f t="shared" ref="K40:L40" si="10">IF(K29&lt;&gt;0,(K16+K17+K18)/((K29+K30)*8.76),0)</f>
        <v>0.41536808371985295</v>
      </c>
      <c r="L40" s="173">
        <f t="shared" si="10"/>
        <v>0.36395568449712201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7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>
      <c r="A41" s="119"/>
      <c r="B41" s="523"/>
      <c r="C41" s="170" t="s">
        <v>3</v>
      </c>
      <c r="D41" s="171">
        <f t="shared" ref="D41:L45" si="11">IF(D31&lt;&gt;0,D19/(D31*8.76),0)</f>
        <v>8.8309673362442359E-3</v>
      </c>
      <c r="E41" s="172">
        <f t="shared" si="11"/>
        <v>8.8327005623087679E-3</v>
      </c>
      <c r="F41" s="172">
        <f t="shared" si="11"/>
        <v>8.822019068207166E-3</v>
      </c>
      <c r="G41" s="172">
        <f t="shared" si="11"/>
        <v>8.8187635797360893E-3</v>
      </c>
      <c r="H41" s="172">
        <f t="shared" si="11"/>
        <v>8.8285234006063289E-3</v>
      </c>
      <c r="I41" s="344">
        <f t="shared" si="11"/>
        <v>8.8658322713063981E-3</v>
      </c>
      <c r="J41" s="172">
        <f t="shared" si="11"/>
        <v>8.8168577456677125E-3</v>
      </c>
      <c r="K41" s="172">
        <f t="shared" si="11"/>
        <v>8.8108035358094028E-3</v>
      </c>
      <c r="L41" s="173">
        <f t="shared" si="11"/>
        <v>8.8087404218030602E-3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7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>
      <c r="A42" s="119"/>
      <c r="B42" s="523"/>
      <c r="C42" s="170" t="s">
        <v>4</v>
      </c>
      <c r="D42" s="171">
        <f t="shared" si="11"/>
        <v>0.90789978071139588</v>
      </c>
      <c r="E42" s="172">
        <f t="shared" si="11"/>
        <v>0.90789978071139588</v>
      </c>
      <c r="F42" s="172">
        <f t="shared" si="11"/>
        <v>0.90789977991263981</v>
      </c>
      <c r="G42" s="172">
        <f t="shared" si="11"/>
        <v>0.90789977930810506</v>
      </c>
      <c r="H42" s="172">
        <f t="shared" si="11"/>
        <v>0.90789977875503303</v>
      </c>
      <c r="I42" s="344">
        <f t="shared" si="11"/>
        <v>0.90504007514982243</v>
      </c>
      <c r="J42" s="172">
        <f t="shared" si="11"/>
        <v>0.90427747602436404</v>
      </c>
      <c r="K42" s="172">
        <f t="shared" si="11"/>
        <v>0.90312256028902027</v>
      </c>
      <c r="L42" s="173">
        <f t="shared" si="11"/>
        <v>0.90227506741416941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7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>
      <c r="A43" s="119"/>
      <c r="B43" s="523"/>
      <c r="C43" s="174" t="s">
        <v>5</v>
      </c>
      <c r="D43" s="175">
        <f t="shared" si="11"/>
        <v>0.82996028826399937</v>
      </c>
      <c r="E43" s="176">
        <f t="shared" si="11"/>
        <v>0.82942206664333529</v>
      </c>
      <c r="F43" s="176">
        <f t="shared" si="11"/>
        <v>0.82996024487040709</v>
      </c>
      <c r="G43" s="176">
        <f t="shared" si="11"/>
        <v>0.82996020885449062</v>
      </c>
      <c r="H43" s="176">
        <f t="shared" si="11"/>
        <v>0.82996018332880417</v>
      </c>
      <c r="I43" s="345">
        <f t="shared" si="11"/>
        <v>0.82439624497744834</v>
      </c>
      <c r="J43" s="176">
        <f t="shared" si="11"/>
        <v>0.82720624816039623</v>
      </c>
      <c r="K43" s="176">
        <f t="shared" si="11"/>
        <v>0.82701980677470688</v>
      </c>
      <c r="L43" s="177">
        <f t="shared" si="11"/>
        <v>0.82265184945683623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7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>
      <c r="A44" s="119"/>
      <c r="B44" s="523"/>
      <c r="C44" s="170" t="s">
        <v>17</v>
      </c>
      <c r="D44" s="171">
        <f t="shared" si="11"/>
        <v>0.39401698830674192</v>
      </c>
      <c r="E44" s="172">
        <f t="shared" si="11"/>
        <v>0.39401698830674192</v>
      </c>
      <c r="F44" s="172">
        <f t="shared" si="11"/>
        <v>0.39401698830674192</v>
      </c>
      <c r="G44" s="172">
        <f t="shared" si="11"/>
        <v>0.39401698830674192</v>
      </c>
      <c r="H44" s="172">
        <f t="shared" si="11"/>
        <v>0.39401698830674192</v>
      </c>
      <c r="I44" s="344">
        <f t="shared" si="11"/>
        <v>0.39401698825574893</v>
      </c>
      <c r="J44" s="172">
        <f t="shared" si="11"/>
        <v>0.39401698828279008</v>
      </c>
      <c r="K44" s="172">
        <f t="shared" si="11"/>
        <v>0.39401698827630482</v>
      </c>
      <c r="L44" s="173">
        <f t="shared" si="11"/>
        <v>0.39401698820233449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7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>
      <c r="A45" s="119"/>
      <c r="B45" s="523"/>
      <c r="C45" s="170" t="s">
        <v>18</v>
      </c>
      <c r="D45" s="171">
        <f t="shared" si="11"/>
        <v>0.87108493150684785</v>
      </c>
      <c r="E45" s="172">
        <f t="shared" si="11"/>
        <v>0.87086174970266561</v>
      </c>
      <c r="F45" s="172">
        <f t="shared" si="11"/>
        <v>0.87086173471396855</v>
      </c>
      <c r="G45" s="172">
        <f t="shared" si="11"/>
        <v>0.87086170956605202</v>
      </c>
      <c r="H45" s="172">
        <f t="shared" si="11"/>
        <v>0.87086168772554839</v>
      </c>
      <c r="I45" s="344">
        <f t="shared" si="11"/>
        <v>0.87086165848902208</v>
      </c>
      <c r="J45" s="172">
        <f t="shared" si="11"/>
        <v>0.87079053950320517</v>
      </c>
      <c r="K45" s="172">
        <f t="shared" si="11"/>
        <v>0.87054888755896176</v>
      </c>
      <c r="L45" s="173">
        <f t="shared" si="11"/>
        <v>0.87051745267582348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7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>
      <c r="A46" s="119"/>
      <c r="B46" s="523"/>
      <c r="C46" s="170" t="s">
        <v>19</v>
      </c>
      <c r="D46" s="171">
        <f t="shared" ref="D46:L47" si="12">IF(D36&lt;&gt;0,D25/(D36*8.76),0)</f>
        <v>0.41271363055196386</v>
      </c>
      <c r="E46" s="172">
        <f t="shared" si="12"/>
        <v>0.41271363134439892</v>
      </c>
      <c r="F46" s="172">
        <f t="shared" si="12"/>
        <v>0.41271362942974082</v>
      </c>
      <c r="G46" s="172">
        <f t="shared" si="12"/>
        <v>0.41271362616522717</v>
      </c>
      <c r="H46" s="172">
        <f t="shared" si="12"/>
        <v>0.41271362389661947</v>
      </c>
      <c r="I46" s="344">
        <f t="shared" si="12"/>
        <v>0.41271361799643969</v>
      </c>
      <c r="J46" s="172">
        <f t="shared" si="12"/>
        <v>0.41271361373020793</v>
      </c>
      <c r="K46" s="172">
        <f t="shared" si="12"/>
        <v>0.41271360845861399</v>
      </c>
      <c r="L46" s="173">
        <f t="shared" si="12"/>
        <v>0.41271363298925035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7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>
      <c r="A47" s="119"/>
      <c r="B47" s="524"/>
      <c r="C47" s="170" t="s">
        <v>20</v>
      </c>
      <c r="D47" s="179">
        <f t="shared" si="12"/>
        <v>0.38434671472913234</v>
      </c>
      <c r="E47" s="180">
        <f t="shared" si="12"/>
        <v>0.38764738418565309</v>
      </c>
      <c r="F47" s="180">
        <f t="shared" si="12"/>
        <v>0.39049331248621039</v>
      </c>
      <c r="G47" s="180">
        <f t="shared" si="12"/>
        <v>0.3991583584929585</v>
      </c>
      <c r="H47" s="180">
        <f t="shared" si="12"/>
        <v>0.43724818359456696</v>
      </c>
      <c r="I47" s="346">
        <f t="shared" si="12"/>
        <v>0.43400078032164408</v>
      </c>
      <c r="J47" s="180">
        <f t="shared" si="12"/>
        <v>0.42875265376113014</v>
      </c>
      <c r="K47" s="180">
        <f t="shared" si="12"/>
        <v>0.42756496189112614</v>
      </c>
      <c r="L47" s="181">
        <f t="shared" si="12"/>
        <v>0.42634969944014384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7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>
      <c r="A48" s="119"/>
      <c r="B48" s="525" t="s">
        <v>24</v>
      </c>
      <c r="C48" s="182" t="s">
        <v>11</v>
      </c>
      <c r="D48" s="183">
        <f t="shared" ref="D48:L57" si="13">IF(AD48&lt;&gt;"eps",AD48,0)</f>
        <v>0</v>
      </c>
      <c r="E48" s="184">
        <f t="shared" si="13"/>
        <v>0</v>
      </c>
      <c r="F48" s="184">
        <f t="shared" si="13"/>
        <v>0</v>
      </c>
      <c r="G48" s="184">
        <f t="shared" si="13"/>
        <v>0</v>
      </c>
      <c r="H48" s="184">
        <f t="shared" si="13"/>
        <v>0</v>
      </c>
      <c r="I48" s="347">
        <f t="shared" si="13"/>
        <v>0</v>
      </c>
      <c r="J48" s="184">
        <f t="shared" si="13"/>
        <v>0</v>
      </c>
      <c r="K48" s="184">
        <f t="shared" si="13"/>
        <v>0</v>
      </c>
      <c r="L48" s="185">
        <f t="shared" si="13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7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>
      <c r="A49" s="119"/>
      <c r="B49" s="526"/>
      <c r="C49" s="186" t="s">
        <v>12</v>
      </c>
      <c r="D49" s="187">
        <f t="shared" si="13"/>
        <v>0</v>
      </c>
      <c r="E49" s="188">
        <f t="shared" si="13"/>
        <v>0</v>
      </c>
      <c r="F49" s="188">
        <f t="shared" si="13"/>
        <v>1.5360514640593874E-7</v>
      </c>
      <c r="G49" s="188">
        <f t="shared" si="13"/>
        <v>3.4763341308427945E-7</v>
      </c>
      <c r="H49" s="188">
        <f t="shared" si="13"/>
        <v>5.9130362411946793E-7</v>
      </c>
      <c r="I49" s="348">
        <f t="shared" si="13"/>
        <v>8.8417246562414237E-7</v>
      </c>
      <c r="J49" s="188">
        <f t="shared" si="13"/>
        <v>1.1665899795129942E-6</v>
      </c>
      <c r="K49" s="188">
        <f t="shared" si="13"/>
        <v>1.4213275415783887E-6</v>
      </c>
      <c r="L49" s="189">
        <f t="shared" si="13"/>
        <v>1.6277484639377138E-6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7"/>
        <v/>
      </c>
      <c r="AC49" s="383" t="s">
        <v>115</v>
      </c>
      <c r="AD49" s="275" t="s">
        <v>132</v>
      </c>
      <c r="AE49" s="10" t="s">
        <v>132</v>
      </c>
      <c r="AF49" s="10">
        <v>1.5360514640593874E-7</v>
      </c>
      <c r="AG49" s="10">
        <v>3.4763341308427945E-7</v>
      </c>
      <c r="AH49" s="10">
        <v>5.9130362411946793E-7</v>
      </c>
      <c r="AI49" s="276">
        <v>8.8417246562414237E-7</v>
      </c>
      <c r="AJ49" s="10">
        <v>1.1665899795129942E-6</v>
      </c>
      <c r="AK49" s="10">
        <v>1.4213275415783887E-6</v>
      </c>
      <c r="AL49" s="277">
        <v>1.6277484639377138E-6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>
      <c r="A50" s="119"/>
      <c r="B50" s="526"/>
      <c r="C50" s="190" t="s">
        <v>13</v>
      </c>
      <c r="D50" s="191">
        <f t="shared" si="13"/>
        <v>0</v>
      </c>
      <c r="E50" s="192">
        <f t="shared" si="13"/>
        <v>0</v>
      </c>
      <c r="F50" s="192">
        <f t="shared" si="13"/>
        <v>8.6446634405998379E-8</v>
      </c>
      <c r="G50" s="192">
        <f t="shared" si="13"/>
        <v>2.7297606907941366E-7</v>
      </c>
      <c r="H50" s="192">
        <f t="shared" si="13"/>
        <v>5.4370690040306721E-7</v>
      </c>
      <c r="I50" s="349">
        <f t="shared" si="13"/>
        <v>9.4878976229542185E-7</v>
      </c>
      <c r="J50" s="192">
        <f t="shared" si="13"/>
        <v>1.3663073509365454E-6</v>
      </c>
      <c r="K50" s="192">
        <f t="shared" si="13"/>
        <v>1.7890601005156339E-6</v>
      </c>
      <c r="L50" s="193">
        <f t="shared" si="13"/>
        <v>2.1566148559791904E-6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7"/>
        <v/>
      </c>
      <c r="AC50" s="383" t="s">
        <v>116</v>
      </c>
      <c r="AD50" s="278" t="s">
        <v>132</v>
      </c>
      <c r="AE50" s="279" t="s">
        <v>132</v>
      </c>
      <c r="AF50" s="279">
        <v>8.6446634405998379E-8</v>
      </c>
      <c r="AG50" s="279">
        <v>2.7297606907941366E-7</v>
      </c>
      <c r="AH50" s="279">
        <v>5.4370690040306721E-7</v>
      </c>
      <c r="AI50" s="280">
        <v>9.4878976229542185E-7</v>
      </c>
      <c r="AJ50" s="279">
        <v>1.3663073509365454E-6</v>
      </c>
      <c r="AK50" s="279">
        <v>1.7890601005156339E-6</v>
      </c>
      <c r="AL50" s="281">
        <v>2.1566148559791904E-6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>
      <c r="A51" s="119"/>
      <c r="B51" s="526"/>
      <c r="C51" s="186" t="s">
        <v>14</v>
      </c>
      <c r="D51" s="187">
        <f t="shared" si="13"/>
        <v>0</v>
      </c>
      <c r="E51" s="188">
        <f t="shared" si="13"/>
        <v>6.7226631677542732E-7</v>
      </c>
      <c r="F51" s="188">
        <f t="shared" si="13"/>
        <v>1.7870938776153478E-6</v>
      </c>
      <c r="G51" s="188">
        <f t="shared" si="13"/>
        <v>3.1788328338471414</v>
      </c>
      <c r="H51" s="188">
        <f t="shared" si="13"/>
        <v>13.137976932582315</v>
      </c>
      <c r="I51" s="348">
        <f t="shared" si="13"/>
        <v>139.3780716511346</v>
      </c>
      <c r="J51" s="188">
        <f t="shared" si="13"/>
        <v>237.1270313993713</v>
      </c>
      <c r="K51" s="188">
        <f t="shared" si="13"/>
        <v>241.47291228964701</v>
      </c>
      <c r="L51" s="189">
        <f t="shared" si="13"/>
        <v>241.47291589688496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7"/>
        <v/>
      </c>
      <c r="AC51" s="383" t="s">
        <v>117</v>
      </c>
      <c r="AD51" s="275" t="s">
        <v>132</v>
      </c>
      <c r="AE51" s="10">
        <v>6.7226631677542732E-7</v>
      </c>
      <c r="AF51" s="10">
        <v>1.7870938776153478E-6</v>
      </c>
      <c r="AG51" s="10">
        <v>3.1788328338471414</v>
      </c>
      <c r="AH51" s="10">
        <v>13.137976932582315</v>
      </c>
      <c r="AI51" s="276">
        <v>139.3780716511346</v>
      </c>
      <c r="AJ51" s="10">
        <v>237.1270313993713</v>
      </c>
      <c r="AK51" s="10">
        <v>241.47291228964701</v>
      </c>
      <c r="AL51" s="277">
        <v>241.47291589688496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>
      <c r="A52" s="119"/>
      <c r="B52" s="526"/>
      <c r="C52" s="190" t="s">
        <v>15</v>
      </c>
      <c r="D52" s="191">
        <f t="shared" si="13"/>
        <v>0</v>
      </c>
      <c r="E52" s="192">
        <f t="shared" si="13"/>
        <v>0</v>
      </c>
      <c r="F52" s="192">
        <f t="shared" si="13"/>
        <v>2.3367484338624024E-7</v>
      </c>
      <c r="G52" s="192">
        <f t="shared" si="13"/>
        <v>5.3570419416619123E-7</v>
      </c>
      <c r="H52" s="192">
        <f t="shared" si="13"/>
        <v>9.1293614024398656E-7</v>
      </c>
      <c r="I52" s="349">
        <f t="shared" si="13"/>
        <v>1.3697884461302534E-6</v>
      </c>
      <c r="J52" s="192">
        <f t="shared" si="13"/>
        <v>1.8240192729064594E-6</v>
      </c>
      <c r="K52" s="192">
        <f t="shared" si="13"/>
        <v>2.2753361308409373E-6</v>
      </c>
      <c r="L52" s="193">
        <f t="shared" si="13"/>
        <v>2.667698216750692E-6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7"/>
        <v/>
      </c>
      <c r="AC52" s="383" t="s">
        <v>118</v>
      </c>
      <c r="AD52" s="278" t="s">
        <v>132</v>
      </c>
      <c r="AE52" s="279" t="s">
        <v>132</v>
      </c>
      <c r="AF52" s="279">
        <v>2.3367484338624024E-7</v>
      </c>
      <c r="AG52" s="279">
        <v>5.3570419416619123E-7</v>
      </c>
      <c r="AH52" s="279">
        <v>9.1293614024398656E-7</v>
      </c>
      <c r="AI52" s="280">
        <v>1.3697884461302534E-6</v>
      </c>
      <c r="AJ52" s="279">
        <v>1.8240192729064594E-6</v>
      </c>
      <c r="AK52" s="279">
        <v>2.2753361308409373E-6</v>
      </c>
      <c r="AL52" s="281">
        <v>2.667698216750692E-6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>
      <c r="A53" s="119"/>
      <c r="B53" s="526"/>
      <c r="C53" s="186" t="s">
        <v>16</v>
      </c>
      <c r="D53" s="187">
        <f t="shared" si="13"/>
        <v>0</v>
      </c>
      <c r="E53" s="188">
        <f t="shared" si="13"/>
        <v>5.1499658738952393E-7</v>
      </c>
      <c r="F53" s="188">
        <f t="shared" si="13"/>
        <v>1.168598717508378E-6</v>
      </c>
      <c r="G53" s="188">
        <f t="shared" si="13"/>
        <v>2.038240927671937E-6</v>
      </c>
      <c r="H53" s="188">
        <f t="shared" si="13"/>
        <v>3.2254059380684528E-6</v>
      </c>
      <c r="I53" s="348">
        <f t="shared" si="13"/>
        <v>4.2951706368469489E-6</v>
      </c>
      <c r="J53" s="188">
        <f t="shared" si="13"/>
        <v>5.4266505625461331E-6</v>
      </c>
      <c r="K53" s="188">
        <f t="shared" si="13"/>
        <v>6.5263883437993209E-6</v>
      </c>
      <c r="L53" s="189">
        <f t="shared" si="13"/>
        <v>7.4419182513583433E-6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7"/>
        <v/>
      </c>
      <c r="AC53" s="383" t="s">
        <v>119</v>
      </c>
      <c r="AD53" s="275" t="s">
        <v>132</v>
      </c>
      <c r="AE53" s="10">
        <v>5.1499658738952393E-7</v>
      </c>
      <c r="AF53" s="10">
        <v>1.168598717508378E-6</v>
      </c>
      <c r="AG53" s="10">
        <v>2.038240927671937E-6</v>
      </c>
      <c r="AH53" s="10">
        <v>3.2254059380684528E-6</v>
      </c>
      <c r="AI53" s="276">
        <v>4.2951706368469489E-6</v>
      </c>
      <c r="AJ53" s="10">
        <v>5.4266505625461331E-6</v>
      </c>
      <c r="AK53" s="10">
        <v>6.5263883437993209E-6</v>
      </c>
      <c r="AL53" s="277">
        <v>7.4419182513583433E-6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>
      <c r="A54" s="119"/>
      <c r="B54" s="526"/>
      <c r="C54" s="190" t="s">
        <v>4</v>
      </c>
      <c r="D54" s="191">
        <f t="shared" si="13"/>
        <v>0</v>
      </c>
      <c r="E54" s="192">
        <f t="shared" si="13"/>
        <v>0</v>
      </c>
      <c r="F54" s="192">
        <f t="shared" si="13"/>
        <v>1.7504201791674201E-7</v>
      </c>
      <c r="G54" s="192">
        <f t="shared" si="13"/>
        <v>4.937998319212799E-7</v>
      </c>
      <c r="H54" s="192">
        <f t="shared" si="13"/>
        <v>1.3382924664943767E-6</v>
      </c>
      <c r="I54" s="349">
        <f t="shared" si="13"/>
        <v>57.915382792848291</v>
      </c>
      <c r="J54" s="192">
        <f t="shared" si="13"/>
        <v>86.438459046473</v>
      </c>
      <c r="K54" s="192">
        <f t="shared" si="13"/>
        <v>156.1615352970534</v>
      </c>
      <c r="L54" s="193">
        <f t="shared" si="13"/>
        <v>225.8846116368307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7"/>
        <v/>
      </c>
      <c r="AC54" s="383" t="s">
        <v>120</v>
      </c>
      <c r="AD54" s="278" t="s">
        <v>132</v>
      </c>
      <c r="AE54" s="279" t="s">
        <v>132</v>
      </c>
      <c r="AF54" s="279">
        <v>1.7504201791674201E-7</v>
      </c>
      <c r="AG54" s="279">
        <v>4.937998319212799E-7</v>
      </c>
      <c r="AH54" s="279">
        <v>1.3382924664943767E-6</v>
      </c>
      <c r="AI54" s="280">
        <v>57.915382792848291</v>
      </c>
      <c r="AJ54" s="279">
        <v>86.438459046473</v>
      </c>
      <c r="AK54" s="279">
        <v>156.1615352970534</v>
      </c>
      <c r="AL54" s="281">
        <v>225.8846116368307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>
      <c r="A55" s="119"/>
      <c r="B55" s="526"/>
      <c r="C55" s="186" t="s">
        <v>5</v>
      </c>
      <c r="D55" s="187">
        <f t="shared" si="13"/>
        <v>0</v>
      </c>
      <c r="E55" s="188">
        <f t="shared" si="13"/>
        <v>1.1709967766020727E-8</v>
      </c>
      <c r="F55" s="188">
        <f t="shared" si="13"/>
        <v>1.3858068211180112E-7</v>
      </c>
      <c r="G55" s="188">
        <f t="shared" si="13"/>
        <v>3.7124296586649664E-7</v>
      </c>
      <c r="H55" s="188">
        <f t="shared" si="13"/>
        <v>8.0160674831185053E-7</v>
      </c>
      <c r="I55" s="348">
        <f t="shared" si="13"/>
        <v>4.1962031411432562E-6</v>
      </c>
      <c r="J55" s="188">
        <f t="shared" si="13"/>
        <v>16.743032462971755</v>
      </c>
      <c r="K55" s="188">
        <f t="shared" si="13"/>
        <v>16.769719928379711</v>
      </c>
      <c r="L55" s="189">
        <f t="shared" si="13"/>
        <v>16.76972028581616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7"/>
        <v/>
      </c>
      <c r="AC55" s="383" t="s">
        <v>121</v>
      </c>
      <c r="AD55" s="275" t="s">
        <v>132</v>
      </c>
      <c r="AE55" s="10">
        <v>1.1709967766020727E-8</v>
      </c>
      <c r="AF55" s="10">
        <v>1.3858068211180112E-7</v>
      </c>
      <c r="AG55" s="10">
        <v>3.7124296586649664E-7</v>
      </c>
      <c r="AH55" s="10">
        <v>8.0160674831185053E-7</v>
      </c>
      <c r="AI55" s="276">
        <v>4.1962031411432562E-6</v>
      </c>
      <c r="AJ55" s="10">
        <v>16.743032462971755</v>
      </c>
      <c r="AK55" s="10">
        <v>16.769719928379711</v>
      </c>
      <c r="AL55" s="277">
        <v>16.76972028581616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>
      <c r="A56" s="119"/>
      <c r="B56" s="526"/>
      <c r="C56" s="186" t="s">
        <v>18</v>
      </c>
      <c r="D56" s="187">
        <f t="shared" si="13"/>
        <v>0</v>
      </c>
      <c r="E56" s="188">
        <f t="shared" si="13"/>
        <v>0.62385539032451265</v>
      </c>
      <c r="F56" s="188">
        <f t="shared" si="13"/>
        <v>0.62386080385829035</v>
      </c>
      <c r="G56" s="188">
        <f t="shared" si="13"/>
        <v>0.62386127299345961</v>
      </c>
      <c r="H56" s="188">
        <f t="shared" si="13"/>
        <v>0.62386221656697671</v>
      </c>
      <c r="I56" s="348">
        <f t="shared" si="13"/>
        <v>0.62386400023128641</v>
      </c>
      <c r="J56" s="188">
        <f t="shared" si="13"/>
        <v>0.89655430620792353</v>
      </c>
      <c r="K56" s="188">
        <f t="shared" si="13"/>
        <v>2.3515852512971551</v>
      </c>
      <c r="L56" s="189">
        <f t="shared" si="13"/>
        <v>2.641155513760975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7"/>
        <v/>
      </c>
      <c r="AC56" s="383" t="s">
        <v>122</v>
      </c>
      <c r="AD56" s="275" t="s">
        <v>132</v>
      </c>
      <c r="AE56" s="10">
        <v>0.62385539032451265</v>
      </c>
      <c r="AF56" s="10">
        <v>0.62386080385829035</v>
      </c>
      <c r="AG56" s="10">
        <v>0.62386127299345961</v>
      </c>
      <c r="AH56" s="10">
        <v>0.62386221656697671</v>
      </c>
      <c r="AI56" s="276">
        <v>0.62386400023128641</v>
      </c>
      <c r="AJ56" s="10">
        <v>0.89655430620792353</v>
      </c>
      <c r="AK56" s="10">
        <v>2.3515852512971551</v>
      </c>
      <c r="AL56" s="277">
        <v>2.641155513760975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>
      <c r="A57" s="119"/>
      <c r="B57" s="527"/>
      <c r="C57" s="194" t="s">
        <v>20</v>
      </c>
      <c r="D57" s="195">
        <f t="shared" si="13"/>
        <v>0</v>
      </c>
      <c r="E57" s="196">
        <f t="shared" si="13"/>
        <v>1.1582867434661581</v>
      </c>
      <c r="F57" s="196">
        <f t="shared" si="13"/>
        <v>2.3165757468005639</v>
      </c>
      <c r="G57" s="196">
        <f t="shared" si="13"/>
        <v>5.014820590191877</v>
      </c>
      <c r="H57" s="196">
        <f t="shared" si="13"/>
        <v>34.937642010801945</v>
      </c>
      <c r="I57" s="350">
        <f t="shared" si="13"/>
        <v>46.766482759106516</v>
      </c>
      <c r="J57" s="196">
        <f t="shared" si="13"/>
        <v>54.43945194993875</v>
      </c>
      <c r="K57" s="196">
        <f t="shared" si="13"/>
        <v>55.597740911245786</v>
      </c>
      <c r="L57" s="197">
        <f t="shared" si="13"/>
        <v>56.756028265365401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7"/>
        <v/>
      </c>
      <c r="AC57" s="383" t="s">
        <v>123</v>
      </c>
      <c r="AD57" s="294" t="s">
        <v>132</v>
      </c>
      <c r="AE57" s="295">
        <v>1.1582867434661581</v>
      </c>
      <c r="AF57" s="295">
        <v>2.3165757468005639</v>
      </c>
      <c r="AG57" s="295">
        <v>5.014820590191877</v>
      </c>
      <c r="AH57" s="295">
        <v>34.937642010801945</v>
      </c>
      <c r="AI57" s="296">
        <v>46.766482759106516</v>
      </c>
      <c r="AJ57" s="295">
        <v>54.43945194993875</v>
      </c>
      <c r="AK57" s="295">
        <v>55.597740911245786</v>
      </c>
      <c r="AL57" s="297">
        <v>56.756028265365401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7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7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7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>
      <c r="A61" s="119"/>
      <c r="B61" s="509" t="s">
        <v>26</v>
      </c>
      <c r="C61" s="214" t="str">
        <f>"Coal  (total: "&amp;ROUND(SUM(D61:L61),0)&amp;")"</f>
        <v>Coal  (total: 316)</v>
      </c>
      <c r="D61" s="215">
        <f t="shared" ref="D61:L63" si="14">IF(AD61&lt;&gt;"eps",AD61,0)</f>
        <v>0</v>
      </c>
      <c r="E61" s="216">
        <f t="shared" si="14"/>
        <v>7.6884868488222216</v>
      </c>
      <c r="F61" s="216">
        <f t="shared" si="14"/>
        <v>3.9598865519963056E-8</v>
      </c>
      <c r="G61" s="216">
        <f t="shared" si="14"/>
        <v>6.5772371549144282E-8</v>
      </c>
      <c r="H61" s="216">
        <f t="shared" si="14"/>
        <v>1.5557749044603497E-7</v>
      </c>
      <c r="I61" s="354">
        <f t="shared" si="14"/>
        <v>67.126616918489091</v>
      </c>
      <c r="J61" s="216">
        <f t="shared" si="14"/>
        <v>149.91552869898726</v>
      </c>
      <c r="K61" s="216">
        <f t="shared" si="14"/>
        <v>78.074427547073853</v>
      </c>
      <c r="L61" s="217">
        <f t="shared" si="14"/>
        <v>13.060579141976369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7"/>
        <v/>
      </c>
      <c r="AC61" s="383" t="s">
        <v>127</v>
      </c>
      <c r="AD61" s="290" t="s">
        <v>132</v>
      </c>
      <c r="AE61" s="291">
        <v>7.6884868488222216</v>
      </c>
      <c r="AF61" s="291">
        <v>3.9598865519963056E-8</v>
      </c>
      <c r="AG61" s="291">
        <v>6.5772371549144282E-8</v>
      </c>
      <c r="AH61" s="291">
        <v>1.5557749044603497E-7</v>
      </c>
      <c r="AI61" s="292">
        <v>67.126616918489091</v>
      </c>
      <c r="AJ61" s="291">
        <v>149.91552869898726</v>
      </c>
      <c r="AK61" s="291">
        <v>78.074427547073853</v>
      </c>
      <c r="AL61" s="293">
        <v>13.060579141976369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>
      <c r="A62" s="119"/>
      <c r="B62" s="510"/>
      <c r="C62" s="223" t="str">
        <f>"Oil (total: "&amp;ROUND(SUM(D62:L62),0)&amp;")"</f>
        <v>Oil (total: 0)</v>
      </c>
      <c r="D62" s="224">
        <f t="shared" si="14"/>
        <v>0</v>
      </c>
      <c r="E62" s="225">
        <f t="shared" si="14"/>
        <v>0</v>
      </c>
      <c r="F62" s="225">
        <f t="shared" si="14"/>
        <v>0</v>
      </c>
      <c r="G62" s="225">
        <f t="shared" si="14"/>
        <v>0</v>
      </c>
      <c r="H62" s="225">
        <f t="shared" si="14"/>
        <v>0</v>
      </c>
      <c r="I62" s="355">
        <f t="shared" si="14"/>
        <v>0</v>
      </c>
      <c r="J62" s="225">
        <f t="shared" si="14"/>
        <v>0</v>
      </c>
      <c r="K62" s="225">
        <f t="shared" si="14"/>
        <v>0</v>
      </c>
      <c r="L62" s="226">
        <f t="shared" si="14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7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>
      <c r="A63" s="119"/>
      <c r="B63" s="511"/>
      <c r="C63" s="73" t="str">
        <f>"Turbine (total: "&amp;ROUND(SUM(D63:L63),0)&amp;")"</f>
        <v>Turbine (total: 0)</v>
      </c>
      <c r="D63" s="232">
        <f t="shared" si="14"/>
        <v>0</v>
      </c>
      <c r="E63" s="233">
        <f t="shared" si="14"/>
        <v>0</v>
      </c>
      <c r="F63" s="233">
        <f t="shared" si="14"/>
        <v>0</v>
      </c>
      <c r="G63" s="233">
        <f t="shared" si="14"/>
        <v>0</v>
      </c>
      <c r="H63" s="233">
        <f t="shared" si="14"/>
        <v>0</v>
      </c>
      <c r="I63" s="356">
        <f t="shared" si="14"/>
        <v>0</v>
      </c>
      <c r="J63" s="233">
        <f t="shared" si="14"/>
        <v>0</v>
      </c>
      <c r="K63" s="233">
        <f t="shared" si="14"/>
        <v>0</v>
      </c>
      <c r="L63" s="234">
        <f t="shared" si="14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7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>
      <c r="A66" s="119"/>
      <c r="M66" s="10"/>
    </row>
    <row r="67" spans="1:38">
      <c r="A67" s="119"/>
      <c r="M67" s="10"/>
    </row>
    <row r="68" spans="1:38">
      <c r="A68" s="119"/>
      <c r="M68" s="241"/>
    </row>
    <row r="69" spans="1:38">
      <c r="A69" s="119"/>
      <c r="M69" s="10"/>
    </row>
    <row r="71" spans="1:38">
      <c r="M71" s="242"/>
    </row>
    <row r="80" spans="1:38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82"/>
  <sheetViews>
    <sheetView showGridLines="0" zoomScale="63" zoomScaleNormal="63" workbookViewId="0">
      <selection activeCell="D37" sqref="D37:L37"/>
    </sheetView>
  </sheetViews>
  <sheetFormatPr defaultRowHeight="15.75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>
      <c r="B3" s="507" t="s">
        <v>0</v>
      </c>
      <c r="C3" s="6" t="s">
        <v>1</v>
      </c>
      <c r="D3" s="7">
        <f>IF(AD3&lt;&gt;"eps",AD3,"")</f>
        <v>21.057592389822453</v>
      </c>
      <c r="E3" s="8">
        <f t="shared" ref="E3:E60" si="0">IF(AE3&lt;&gt;"eps",AE3,"")</f>
        <v>20.828889198268477</v>
      </c>
      <c r="F3" s="8">
        <f t="shared" ref="F3:F60" si="1">IF(AF3&lt;&gt;"eps",AF3,"")</f>
        <v>20.983109106551698</v>
      </c>
      <c r="G3" s="8">
        <f t="shared" ref="G3:G60" si="2">IF(AG3&lt;&gt;"eps",AG3,"")</f>
        <v>21.03430564603897</v>
      </c>
      <c r="H3" s="8">
        <f t="shared" ref="H3:H60" si="3">IF(AH3&lt;&gt;"eps",AH3,"")</f>
        <v>21.120090120220382</v>
      </c>
      <c r="I3" s="327">
        <f t="shared" ref="I3:I60" si="4">IF(AI3&lt;&gt;"eps",AI3,"")</f>
        <v>24.154911285839852</v>
      </c>
      <c r="J3" s="8">
        <f t="shared" ref="J3:J60" si="5">IF(AJ3&lt;&gt;"eps",AJ3,"")</f>
        <v>26.490740342146342</v>
      </c>
      <c r="K3" s="8">
        <f t="shared" ref="K3:K60" si="6">IF(AK3&lt;&gt;"eps",AK3,"")</f>
        <v>28.50165717483333</v>
      </c>
      <c r="L3" s="9">
        <f t="shared" ref="L3:L60" si="7">IF(AL3&lt;&gt;"eps",AL3,"")</f>
        <v>30.865054627483371</v>
      </c>
      <c r="M3" s="382">
        <v>1</v>
      </c>
      <c r="N3" s="11" t="s">
        <v>40</v>
      </c>
      <c r="O3" s="12"/>
      <c r="P3" s="13" t="s">
        <v>41</v>
      </c>
      <c r="Q3" s="14">
        <f>IF(AQ3&lt;&gt;"eps",AQ3,"")</f>
        <v>2.0854725569757973</v>
      </c>
      <c r="R3" s="15">
        <f t="shared" ref="R3:R63" si="8">IF(AR3&lt;&gt;"eps",AR3,"")</f>
        <v>2.0828612812248184</v>
      </c>
      <c r="S3" s="15">
        <f t="shared" ref="S3:S63" si="9">IF(AS3&lt;&gt;"eps",AS3,"")</f>
        <v>2.0475424278857743</v>
      </c>
      <c r="T3" s="15">
        <f t="shared" ref="T3:T63" si="10">IF(AT3&lt;&gt;"eps",AT3,"")</f>
        <v>2.036169590408353</v>
      </c>
      <c r="U3" s="15">
        <f t="shared" ref="U3:U63" si="11">IF(AU3&lt;&gt;"eps",AU3,"")</f>
        <v>2.0829886268554598</v>
      </c>
      <c r="V3" s="357">
        <f t="shared" ref="V3:V63" si="12">IF(AV3&lt;&gt;"eps",AV3,"")</f>
        <v>2.1414584464031758</v>
      </c>
      <c r="W3" s="15">
        <f t="shared" ref="W3:W63" si="13">IF(AW3&lt;&gt;"eps",AW3,"")</f>
        <v>2.1692183811316346</v>
      </c>
      <c r="X3" s="15">
        <f t="shared" ref="X3:X63" si="14">IF(AX3&lt;&gt;"eps",AX3,"")</f>
        <v>2.1964996958298428</v>
      </c>
      <c r="Y3" s="16">
        <f t="shared" ref="Y3:Y63" si="15">IF(AY3&lt;&gt;"eps",AY3,"")</f>
        <v>2.2248214061011695</v>
      </c>
      <c r="AC3" s="383" t="s">
        <v>29</v>
      </c>
      <c r="AD3" s="252">
        <v>21.057592389822453</v>
      </c>
      <c r="AE3" s="207">
        <v>20.828889198268477</v>
      </c>
      <c r="AF3" s="207">
        <v>20.983109106551698</v>
      </c>
      <c r="AG3" s="207">
        <v>21.03430564603897</v>
      </c>
      <c r="AH3" s="207">
        <v>21.120090120220382</v>
      </c>
      <c r="AI3" s="253">
        <v>24.154911285839852</v>
      </c>
      <c r="AJ3" s="207">
        <v>26.490740342146342</v>
      </c>
      <c r="AK3" s="207">
        <v>28.50165717483333</v>
      </c>
      <c r="AL3" s="254">
        <v>30.865054627483371</v>
      </c>
      <c r="AP3" s="383" t="s">
        <v>29</v>
      </c>
      <c r="AQ3" s="388">
        <v>2.0854725569757973</v>
      </c>
      <c r="AR3" s="389">
        <v>2.0828612812248184</v>
      </c>
      <c r="AS3" s="389">
        <v>2.0475424278857743</v>
      </c>
      <c r="AT3" s="389">
        <v>2.036169590408353</v>
      </c>
      <c r="AU3" s="389">
        <v>2.0829886268554598</v>
      </c>
      <c r="AV3" s="390">
        <v>2.1414584464031758</v>
      </c>
      <c r="AW3" s="389">
        <v>2.1692183811316346</v>
      </c>
      <c r="AX3" s="389">
        <v>2.1964996958298428</v>
      </c>
      <c r="AY3" s="391">
        <v>2.2248214061011695</v>
      </c>
    </row>
    <row r="4" spans="1:51">
      <c r="A4" s="17"/>
      <c r="B4" s="508"/>
      <c r="C4" s="13" t="s">
        <v>2</v>
      </c>
      <c r="D4" s="7">
        <f t="shared" ref="D4:D60" si="16">IF(AD4&lt;&gt;"eps",AD4,"")</f>
        <v>6.0644940619582046</v>
      </c>
      <c r="E4" s="8">
        <f t="shared" si="0"/>
        <v>4.5210394594268069</v>
      </c>
      <c r="F4" s="8">
        <f t="shared" si="1"/>
        <v>5.6096674777403699</v>
      </c>
      <c r="G4" s="8">
        <f t="shared" si="2"/>
        <v>6.289283034910623</v>
      </c>
      <c r="H4" s="8">
        <f t="shared" si="3"/>
        <v>7.1691681268135445</v>
      </c>
      <c r="I4" s="327">
        <f t="shared" si="4"/>
        <v>6.0269447010445187</v>
      </c>
      <c r="J4" s="8">
        <f t="shared" si="5"/>
        <v>5.5157297278892266</v>
      </c>
      <c r="K4" s="8">
        <f t="shared" si="6"/>
        <v>5.3886412104367878</v>
      </c>
      <c r="L4" s="9">
        <f t="shared" si="7"/>
        <v>5.048163614995679</v>
      </c>
      <c r="M4" s="382">
        <v>2</v>
      </c>
      <c r="N4" s="11" t="s">
        <v>42</v>
      </c>
      <c r="O4" s="12"/>
      <c r="P4" s="13" t="s">
        <v>41</v>
      </c>
      <c r="Q4" s="14">
        <f t="shared" ref="Q4:Q63" si="17">IF(AQ4&lt;&gt;"eps",AQ4,"")</f>
        <v>4.9900433761805107</v>
      </c>
      <c r="R4" s="15">
        <f t="shared" si="8"/>
        <v>6.2567864660003671</v>
      </c>
      <c r="S4" s="15">
        <f t="shared" si="9"/>
        <v>6.6103491082739954</v>
      </c>
      <c r="T4" s="15">
        <f t="shared" si="10"/>
        <v>6.8977112243405889</v>
      </c>
      <c r="U4" s="15">
        <f t="shared" si="11"/>
        <v>7.8727474322458901</v>
      </c>
      <c r="V4" s="357">
        <f t="shared" si="12"/>
        <v>8.5196747147448395</v>
      </c>
      <c r="W4" s="15">
        <f t="shared" si="13"/>
        <v>8.8928325681623708</v>
      </c>
      <c r="X4" s="15">
        <f t="shared" si="14"/>
        <v>9.2210724480950645</v>
      </c>
      <c r="Y4" s="16">
        <f t="shared" si="15"/>
        <v>9.5434123153057779</v>
      </c>
      <c r="AC4" s="383" t="s">
        <v>30</v>
      </c>
      <c r="AD4" s="252">
        <v>6.0644940619582046</v>
      </c>
      <c r="AE4" s="207">
        <v>4.5210394594268069</v>
      </c>
      <c r="AF4" s="207">
        <v>5.6096674777403699</v>
      </c>
      <c r="AG4" s="207">
        <v>6.289283034910623</v>
      </c>
      <c r="AH4" s="207">
        <v>7.1691681268135445</v>
      </c>
      <c r="AI4" s="253">
        <v>6.0269447010445187</v>
      </c>
      <c r="AJ4" s="207">
        <v>5.5157297278892266</v>
      </c>
      <c r="AK4" s="207">
        <v>5.3886412104367878</v>
      </c>
      <c r="AL4" s="254">
        <v>5.048163614995679</v>
      </c>
      <c r="AP4" s="383" t="s">
        <v>30</v>
      </c>
      <c r="AQ4" s="388">
        <v>4.9900433761805107</v>
      </c>
      <c r="AR4" s="389">
        <v>6.2567864660003671</v>
      </c>
      <c r="AS4" s="389">
        <v>6.6103491082739954</v>
      </c>
      <c r="AT4" s="389">
        <v>6.8977112243405889</v>
      </c>
      <c r="AU4" s="389">
        <v>7.8727474322458901</v>
      </c>
      <c r="AV4" s="390">
        <v>8.5196747147448395</v>
      </c>
      <c r="AW4" s="389">
        <v>8.8928325681623708</v>
      </c>
      <c r="AX4" s="389">
        <v>9.2210724480950645</v>
      </c>
      <c r="AY4" s="391">
        <v>9.5434123153057779</v>
      </c>
    </row>
    <row r="5" spans="1:51">
      <c r="B5" s="508"/>
      <c r="C5" s="18" t="s">
        <v>3</v>
      </c>
      <c r="D5" s="19">
        <f t="shared" si="16"/>
        <v>8.3933748175211542E-2</v>
      </c>
      <c r="E5" s="20">
        <f t="shared" si="0"/>
        <v>4.2435407645453074E-2</v>
      </c>
      <c r="F5" s="20">
        <f t="shared" si="1"/>
        <v>7.0898615763119816E-2</v>
      </c>
      <c r="G5" s="20">
        <f t="shared" si="2"/>
        <v>8.3478578566676176E-2</v>
      </c>
      <c r="H5" s="20">
        <f t="shared" si="3"/>
        <v>8.7683200205290412E-2</v>
      </c>
      <c r="I5" s="328">
        <f t="shared" si="4"/>
        <v>4.6372354879429256E-2</v>
      </c>
      <c r="J5" s="20">
        <f t="shared" si="5"/>
        <v>4.7434058568894502E-2</v>
      </c>
      <c r="K5" s="20">
        <f t="shared" si="6"/>
        <v>5.14859458711934E-2</v>
      </c>
      <c r="L5" s="21">
        <f t="shared" si="7"/>
        <v>5.4874786344785743E-2</v>
      </c>
      <c r="M5" s="382">
        <v>3</v>
      </c>
      <c r="N5" s="22" t="s">
        <v>43</v>
      </c>
      <c r="O5" s="23"/>
      <c r="P5" s="18" t="s">
        <v>41</v>
      </c>
      <c r="Q5" s="24">
        <f t="shared" si="17"/>
        <v>16.066036489021929</v>
      </c>
      <c r="R5" s="25">
        <f t="shared" si="8"/>
        <v>19.876390491582026</v>
      </c>
      <c r="S5" s="25">
        <f t="shared" si="9"/>
        <v>22.294962215939368</v>
      </c>
      <c r="T5" s="25">
        <f t="shared" si="10"/>
        <v>23.406218406217782</v>
      </c>
      <c r="U5" s="25">
        <f t="shared" si="11"/>
        <v>24.845680386796637</v>
      </c>
      <c r="V5" s="358">
        <f t="shared" si="12"/>
        <v>26.92750494807774</v>
      </c>
      <c r="W5" s="25">
        <f t="shared" si="13"/>
        <v>27.879163955868712</v>
      </c>
      <c r="X5" s="25">
        <f t="shared" si="14"/>
        <v>28.927786035886982</v>
      </c>
      <c r="Y5" s="26">
        <f t="shared" si="15"/>
        <v>29.988660121264118</v>
      </c>
      <c r="AC5" s="383" t="s">
        <v>131</v>
      </c>
      <c r="AD5" s="255">
        <v>8.3933748175211542E-2</v>
      </c>
      <c r="AE5" s="256">
        <v>4.2435407645453074E-2</v>
      </c>
      <c r="AF5" s="256">
        <v>7.0898615763119816E-2</v>
      </c>
      <c r="AG5" s="256">
        <v>8.3478578566676176E-2</v>
      </c>
      <c r="AH5" s="256">
        <v>8.7683200205290412E-2</v>
      </c>
      <c r="AI5" s="257">
        <v>4.6372354879429256E-2</v>
      </c>
      <c r="AJ5" s="256">
        <v>4.7434058568894502E-2</v>
      </c>
      <c r="AK5" s="256">
        <v>5.14859458711934E-2</v>
      </c>
      <c r="AL5" s="258">
        <v>5.4874786344785743E-2</v>
      </c>
      <c r="AP5" s="383" t="s">
        <v>131</v>
      </c>
      <c r="AQ5" s="392">
        <v>16.066036489021929</v>
      </c>
      <c r="AR5" s="393">
        <v>19.876390491582026</v>
      </c>
      <c r="AS5" s="393">
        <v>22.294962215939368</v>
      </c>
      <c r="AT5" s="393">
        <v>23.406218406217782</v>
      </c>
      <c r="AU5" s="393">
        <v>24.845680386796637</v>
      </c>
      <c r="AV5" s="394">
        <v>26.92750494807774</v>
      </c>
      <c r="AW5" s="393">
        <v>27.879163955868712</v>
      </c>
      <c r="AX5" s="393">
        <v>28.927786035886982</v>
      </c>
      <c r="AY5" s="395">
        <v>29.988660121264118</v>
      </c>
    </row>
    <row r="6" spans="1:51">
      <c r="B6" s="508"/>
      <c r="C6" s="13" t="s">
        <v>4</v>
      </c>
      <c r="D6" s="7">
        <f t="shared" si="16"/>
        <v>8.4995157139428272</v>
      </c>
      <c r="E6" s="8">
        <f t="shared" si="0"/>
        <v>8.4995157135271366</v>
      </c>
      <c r="F6" s="8">
        <f t="shared" si="1"/>
        <v>8.4995157156473855</v>
      </c>
      <c r="G6" s="8">
        <f t="shared" si="2"/>
        <v>8.4995157188567934</v>
      </c>
      <c r="H6" s="8">
        <f t="shared" si="3"/>
        <v>8.4995157244325963</v>
      </c>
      <c r="I6" s="327">
        <f t="shared" si="4"/>
        <v>8.4995157344354944</v>
      </c>
      <c r="J6" s="8">
        <f t="shared" si="5"/>
        <v>8.499515743933916</v>
      </c>
      <c r="K6" s="8">
        <f t="shared" si="6"/>
        <v>8.4995157521220399</v>
      </c>
      <c r="L6" s="9">
        <f t="shared" si="7"/>
        <v>8.4995157731558262</v>
      </c>
      <c r="M6" s="382">
        <v>4</v>
      </c>
      <c r="N6" s="11" t="s">
        <v>44</v>
      </c>
      <c r="O6" s="12"/>
      <c r="P6" s="13" t="s">
        <v>41</v>
      </c>
      <c r="Q6" s="14">
        <f t="shared" si="17"/>
        <v>0.71</v>
      </c>
      <c r="R6" s="15">
        <f t="shared" si="8"/>
        <v>0.75</v>
      </c>
      <c r="S6" s="15">
        <f t="shared" si="9"/>
        <v>0.76</v>
      </c>
      <c r="T6" s="15">
        <f t="shared" si="10"/>
        <v>0.8</v>
      </c>
      <c r="U6" s="15">
        <f t="shared" si="11"/>
        <v>0.84</v>
      </c>
      <c r="V6" s="357">
        <f t="shared" si="12"/>
        <v>0.87999999999999989</v>
      </c>
      <c r="W6" s="15">
        <f t="shared" si="13"/>
        <v>0.89001796571671554</v>
      </c>
      <c r="X6" s="15">
        <f t="shared" si="14"/>
        <v>0.89861402923343225</v>
      </c>
      <c r="Y6" s="16">
        <f t="shared" si="15"/>
        <v>0.90668794763117355</v>
      </c>
      <c r="AC6" s="383" t="s">
        <v>71</v>
      </c>
      <c r="AD6" s="252">
        <v>8.4995157139428272</v>
      </c>
      <c r="AE6" s="207">
        <v>8.4995157135271366</v>
      </c>
      <c r="AF6" s="207">
        <v>8.4995157156473855</v>
      </c>
      <c r="AG6" s="207">
        <v>8.4995157188567934</v>
      </c>
      <c r="AH6" s="207">
        <v>8.4995157244325963</v>
      </c>
      <c r="AI6" s="253">
        <v>8.4995157344354944</v>
      </c>
      <c r="AJ6" s="207">
        <v>8.499515743933916</v>
      </c>
      <c r="AK6" s="207">
        <v>8.4995157521220399</v>
      </c>
      <c r="AL6" s="254">
        <v>8.4995157731558262</v>
      </c>
      <c r="AP6" s="383" t="s">
        <v>71</v>
      </c>
      <c r="AQ6" s="388">
        <v>0.71</v>
      </c>
      <c r="AR6" s="389">
        <v>0.75</v>
      </c>
      <c r="AS6" s="389">
        <v>0.76</v>
      </c>
      <c r="AT6" s="389">
        <v>0.8</v>
      </c>
      <c r="AU6" s="389">
        <v>0.84</v>
      </c>
      <c r="AV6" s="390">
        <v>0.87999999999999989</v>
      </c>
      <c r="AW6" s="389">
        <v>0.89001796571671554</v>
      </c>
      <c r="AX6" s="389">
        <v>0.89861402923343225</v>
      </c>
      <c r="AY6" s="391">
        <v>0.90668794763117355</v>
      </c>
    </row>
    <row r="7" spans="1:51" ht="16.5" customHeight="1" thickBot="1">
      <c r="B7" s="508"/>
      <c r="C7" s="13" t="s">
        <v>5</v>
      </c>
      <c r="D7" s="7">
        <f t="shared" si="16"/>
        <v>0.27566430229859518</v>
      </c>
      <c r="E7" s="8">
        <f t="shared" si="0"/>
        <v>0.25649684190413696</v>
      </c>
      <c r="F7" s="8">
        <f t="shared" si="1"/>
        <v>0.26285098850911165</v>
      </c>
      <c r="G7" s="8">
        <f t="shared" si="2"/>
        <v>0.26285099096816023</v>
      </c>
      <c r="H7" s="8">
        <f t="shared" si="3"/>
        <v>0.26285099423301778</v>
      </c>
      <c r="I7" s="327">
        <f t="shared" si="4"/>
        <v>0.25604890967872174</v>
      </c>
      <c r="J7" s="8">
        <f t="shared" si="5"/>
        <v>0.25599964760403138</v>
      </c>
      <c r="K7" s="8">
        <f t="shared" si="6"/>
        <v>0.24748451743672531</v>
      </c>
      <c r="L7" s="9">
        <f t="shared" si="7"/>
        <v>0.24750984300615003</v>
      </c>
      <c r="M7" s="382">
        <v>5</v>
      </c>
      <c r="N7" s="27" t="s">
        <v>45</v>
      </c>
      <c r="O7" s="12"/>
      <c r="P7" s="28" t="s">
        <v>41</v>
      </c>
      <c r="Q7" s="29">
        <f t="shared" si="17"/>
        <v>2.25</v>
      </c>
      <c r="R7" s="30">
        <f t="shared" si="8"/>
        <v>2.42</v>
      </c>
      <c r="S7" s="30">
        <f t="shared" si="9"/>
        <v>2.65</v>
      </c>
      <c r="T7" s="30">
        <f t="shared" si="10"/>
        <v>2.5700000000000003</v>
      </c>
      <c r="U7" s="30">
        <f t="shared" si="11"/>
        <v>2.5000000000000004</v>
      </c>
      <c r="V7" s="359">
        <f t="shared" si="12"/>
        <v>2.5</v>
      </c>
      <c r="W7" s="30">
        <f t="shared" si="13"/>
        <v>2.5192553862857658</v>
      </c>
      <c r="X7" s="30">
        <f t="shared" si="14"/>
        <v>2.5390244034488472</v>
      </c>
      <c r="Y7" s="31">
        <f t="shared" si="15"/>
        <v>2.5583758137668045</v>
      </c>
      <c r="AC7" s="383" t="s">
        <v>72</v>
      </c>
      <c r="AD7" s="252">
        <v>0.27566430229859518</v>
      </c>
      <c r="AE7" s="207">
        <v>0.25649684190413696</v>
      </c>
      <c r="AF7" s="207">
        <v>0.26285098850911165</v>
      </c>
      <c r="AG7" s="207">
        <v>0.26285099096816023</v>
      </c>
      <c r="AH7" s="207">
        <v>0.26285099423301778</v>
      </c>
      <c r="AI7" s="253">
        <v>0.25604890967872174</v>
      </c>
      <c r="AJ7" s="207">
        <v>0.25599964760403138</v>
      </c>
      <c r="AK7" s="207">
        <v>0.24748451743672531</v>
      </c>
      <c r="AL7" s="254">
        <v>0.24750984300615003</v>
      </c>
      <c r="AP7" s="383" t="s">
        <v>72</v>
      </c>
      <c r="AQ7" s="396">
        <v>2.25</v>
      </c>
      <c r="AR7" s="397">
        <v>2.42</v>
      </c>
      <c r="AS7" s="397">
        <v>2.65</v>
      </c>
      <c r="AT7" s="397">
        <v>2.5700000000000003</v>
      </c>
      <c r="AU7" s="397">
        <v>2.5000000000000004</v>
      </c>
      <c r="AV7" s="398">
        <v>2.5</v>
      </c>
      <c r="AW7" s="397">
        <v>2.5192553862857658</v>
      </c>
      <c r="AX7" s="397">
        <v>2.5390244034488472</v>
      </c>
      <c r="AY7" s="399">
        <v>2.5583758137668045</v>
      </c>
    </row>
    <row r="8" spans="1:51" ht="15.75" customHeight="1">
      <c r="B8" s="483" t="s">
        <v>6</v>
      </c>
      <c r="C8" s="32" t="s">
        <v>7</v>
      </c>
      <c r="D8" s="33" t="str">
        <f t="shared" si="16"/>
        <v/>
      </c>
      <c r="E8" s="34" t="str">
        <f t="shared" si="0"/>
        <v/>
      </c>
      <c r="F8" s="34" t="str">
        <f t="shared" si="1"/>
        <v/>
      </c>
      <c r="G8" s="34" t="str">
        <f t="shared" si="2"/>
        <v/>
      </c>
      <c r="H8" s="34" t="str">
        <f t="shared" si="3"/>
        <v/>
      </c>
      <c r="I8" s="329" t="str">
        <f t="shared" si="4"/>
        <v/>
      </c>
      <c r="J8" s="34" t="str">
        <f t="shared" si="5"/>
        <v/>
      </c>
      <c r="K8" s="34" t="str">
        <f t="shared" si="6"/>
        <v/>
      </c>
      <c r="L8" s="35" t="str">
        <f t="shared" si="7"/>
        <v/>
      </c>
      <c r="M8" s="382">
        <v>6</v>
      </c>
      <c r="N8" s="486" t="s">
        <v>46</v>
      </c>
      <c r="O8" s="487"/>
      <c r="P8" s="36" t="s">
        <v>47</v>
      </c>
      <c r="Q8" s="37" t="str">
        <f t="shared" si="17"/>
        <v/>
      </c>
      <c r="R8" s="38" t="str">
        <f t="shared" si="8"/>
        <v/>
      </c>
      <c r="S8" s="38" t="str">
        <f t="shared" si="9"/>
        <v/>
      </c>
      <c r="T8" s="38" t="str">
        <f t="shared" si="10"/>
        <v/>
      </c>
      <c r="U8" s="38" t="str">
        <f t="shared" si="11"/>
        <v/>
      </c>
      <c r="V8" s="360" t="str">
        <f t="shared" si="12"/>
        <v/>
      </c>
      <c r="W8" s="38" t="str">
        <f t="shared" si="13"/>
        <v/>
      </c>
      <c r="X8" s="38" t="str">
        <f t="shared" si="14"/>
        <v/>
      </c>
      <c r="Y8" s="39" t="str">
        <f t="shared" si="15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>
      <c r="B9" s="484"/>
      <c r="C9" s="40" t="s">
        <v>8</v>
      </c>
      <c r="D9" s="41" t="str">
        <f t="shared" si="16"/>
        <v/>
      </c>
      <c r="E9" s="42" t="str">
        <f t="shared" si="0"/>
        <v/>
      </c>
      <c r="F9" s="42" t="str">
        <f t="shared" si="1"/>
        <v/>
      </c>
      <c r="G9" s="42" t="str">
        <f t="shared" si="2"/>
        <v/>
      </c>
      <c r="H9" s="42" t="str">
        <f t="shared" si="3"/>
        <v/>
      </c>
      <c r="I9" s="330" t="str">
        <f t="shared" si="4"/>
        <v/>
      </c>
      <c r="J9" s="42" t="str">
        <f t="shared" si="5"/>
        <v/>
      </c>
      <c r="K9" s="42" t="str">
        <f t="shared" si="6"/>
        <v/>
      </c>
      <c r="L9" s="43" t="str">
        <f t="shared" si="7"/>
        <v/>
      </c>
      <c r="M9" s="382">
        <v>7</v>
      </c>
      <c r="N9" s="488"/>
      <c r="O9" s="489"/>
      <c r="P9" s="44" t="s">
        <v>48</v>
      </c>
      <c r="Q9" s="45" t="str">
        <f t="shared" si="17"/>
        <v/>
      </c>
      <c r="R9" s="46" t="str">
        <f t="shared" si="8"/>
        <v/>
      </c>
      <c r="S9" s="46" t="str">
        <f t="shared" si="9"/>
        <v/>
      </c>
      <c r="T9" s="46" t="str">
        <f t="shared" si="10"/>
        <v/>
      </c>
      <c r="U9" s="46" t="str">
        <f t="shared" si="11"/>
        <v/>
      </c>
      <c r="V9" s="361" t="str">
        <f t="shared" si="12"/>
        <v/>
      </c>
      <c r="W9" s="46" t="str">
        <f t="shared" si="13"/>
        <v/>
      </c>
      <c r="X9" s="46" t="str">
        <f t="shared" si="14"/>
        <v/>
      </c>
      <c r="Y9" s="47" t="str">
        <f t="shared" si="15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>
      <c r="B10" s="484"/>
      <c r="C10" s="48" t="s">
        <v>9</v>
      </c>
      <c r="D10" s="49" t="str">
        <f t="shared" si="16"/>
        <v/>
      </c>
      <c r="E10" s="50" t="str">
        <f t="shared" si="0"/>
        <v/>
      </c>
      <c r="F10" s="50" t="str">
        <f t="shared" si="1"/>
        <v/>
      </c>
      <c r="G10" s="50" t="str">
        <f t="shared" si="2"/>
        <v/>
      </c>
      <c r="H10" s="50" t="str">
        <f t="shared" si="3"/>
        <v/>
      </c>
      <c r="I10" s="331" t="str">
        <f t="shared" si="4"/>
        <v/>
      </c>
      <c r="J10" s="50" t="str">
        <f t="shared" si="5"/>
        <v/>
      </c>
      <c r="K10" s="50" t="str">
        <f t="shared" si="6"/>
        <v/>
      </c>
      <c r="L10" s="51" t="str">
        <f t="shared" si="7"/>
        <v/>
      </c>
      <c r="M10" s="382">
        <v>8</v>
      </c>
      <c r="N10" s="488"/>
      <c r="O10" s="489"/>
      <c r="P10" s="52" t="s">
        <v>49</v>
      </c>
      <c r="Q10" s="53" t="str">
        <f t="shared" si="17"/>
        <v/>
      </c>
      <c r="R10" s="54" t="str">
        <f t="shared" si="8"/>
        <v/>
      </c>
      <c r="S10" s="54" t="str">
        <f t="shared" si="9"/>
        <v/>
      </c>
      <c r="T10" s="54" t="str">
        <f t="shared" si="10"/>
        <v/>
      </c>
      <c r="U10" s="54" t="str">
        <f t="shared" si="11"/>
        <v/>
      </c>
      <c r="V10" s="362" t="str">
        <f t="shared" si="12"/>
        <v/>
      </c>
      <c r="W10" s="54" t="str">
        <f t="shared" si="13"/>
        <v/>
      </c>
      <c r="X10" s="54" t="str">
        <f t="shared" si="14"/>
        <v/>
      </c>
      <c r="Y10" s="55" t="str">
        <f t="shared" si="15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>
      <c r="B11" s="484"/>
      <c r="C11" s="56" t="s">
        <v>130</v>
      </c>
      <c r="D11" s="57">
        <f t="shared" si="16"/>
        <v>2273.937042664083</v>
      </c>
      <c r="E11" s="58">
        <f t="shared" si="0"/>
        <v>2167.7235039995212</v>
      </c>
      <c r="F11" s="58">
        <f t="shared" si="1"/>
        <v>2241.9209332461046</v>
      </c>
      <c r="G11" s="58">
        <f t="shared" si="2"/>
        <v>2283.6769025874678</v>
      </c>
      <c r="H11" s="58">
        <f t="shared" si="3"/>
        <v>2338.6104509583715</v>
      </c>
      <c r="I11" s="332">
        <f t="shared" si="4"/>
        <v>2555.2489676631976</v>
      </c>
      <c r="J11" s="58">
        <f t="shared" si="5"/>
        <v>2744.0378438934504</v>
      </c>
      <c r="K11" s="58">
        <f t="shared" si="6"/>
        <v>2923.4152152434258</v>
      </c>
      <c r="L11" s="59">
        <f t="shared" si="7"/>
        <v>3123.9891008292029</v>
      </c>
      <c r="M11" s="382">
        <v>9</v>
      </c>
      <c r="N11" s="488"/>
      <c r="O11" s="489"/>
      <c r="P11" s="44" t="s">
        <v>50</v>
      </c>
      <c r="Q11" s="45" t="str">
        <f t="shared" si="17"/>
        <v/>
      </c>
      <c r="R11" s="46" t="str">
        <f t="shared" si="8"/>
        <v/>
      </c>
      <c r="S11" s="46" t="str">
        <f t="shared" si="9"/>
        <v/>
      </c>
      <c r="T11" s="46" t="str">
        <f t="shared" si="10"/>
        <v/>
      </c>
      <c r="U11" s="46" t="str">
        <f t="shared" si="11"/>
        <v/>
      </c>
      <c r="V11" s="361" t="str">
        <f t="shared" si="12"/>
        <v/>
      </c>
      <c r="W11" s="46" t="str">
        <f t="shared" si="13"/>
        <v/>
      </c>
      <c r="X11" s="46" t="str">
        <f t="shared" si="14"/>
        <v/>
      </c>
      <c r="Y11" s="47" t="str">
        <f t="shared" si="15"/>
        <v/>
      </c>
      <c r="AC11" s="383" t="s">
        <v>76</v>
      </c>
      <c r="AD11" s="267">
        <v>2273.937042664083</v>
      </c>
      <c r="AE11" s="268">
        <v>2167.7235039995212</v>
      </c>
      <c r="AF11" s="268">
        <v>2241.9209332461046</v>
      </c>
      <c r="AG11" s="268">
        <v>2283.6769025874678</v>
      </c>
      <c r="AH11" s="268">
        <v>2338.6104509583715</v>
      </c>
      <c r="AI11" s="269">
        <v>2555.2489676631976</v>
      </c>
      <c r="AJ11" s="268">
        <v>2744.0378438934504</v>
      </c>
      <c r="AK11" s="268">
        <v>2923.4152152434258</v>
      </c>
      <c r="AL11" s="270">
        <v>3123.9891008292029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>
      <c r="B12" s="485"/>
      <c r="C12" s="60" t="s">
        <v>10</v>
      </c>
      <c r="D12" s="61">
        <v>0</v>
      </c>
      <c r="E12" s="62">
        <v>0</v>
      </c>
      <c r="F12" s="62">
        <v>0</v>
      </c>
      <c r="G12" s="62">
        <v>0</v>
      </c>
      <c r="H12" s="62">
        <v>0</v>
      </c>
      <c r="I12" s="333">
        <v>0</v>
      </c>
      <c r="J12" s="62">
        <v>0</v>
      </c>
      <c r="K12" s="62">
        <v>0</v>
      </c>
      <c r="L12" s="63">
        <v>0</v>
      </c>
      <c r="M12" s="382">
        <v>10</v>
      </c>
      <c r="N12" s="488"/>
      <c r="O12" s="489"/>
      <c r="P12" s="64" t="s">
        <v>51</v>
      </c>
      <c r="Q12" s="65" t="str">
        <f t="shared" si="17"/>
        <v/>
      </c>
      <c r="R12" s="66" t="str">
        <f t="shared" si="8"/>
        <v/>
      </c>
      <c r="S12" s="66" t="str">
        <f t="shared" si="9"/>
        <v/>
      </c>
      <c r="T12" s="66" t="str">
        <f t="shared" si="10"/>
        <v/>
      </c>
      <c r="U12" s="66" t="str">
        <f t="shared" si="11"/>
        <v/>
      </c>
      <c r="V12" s="363" t="str">
        <f t="shared" si="12"/>
        <v/>
      </c>
      <c r="W12" s="67" t="str">
        <f t="shared" si="13"/>
        <v/>
      </c>
      <c r="X12" s="67" t="str">
        <f t="shared" si="14"/>
        <v/>
      </c>
      <c r="Y12" s="68" t="str">
        <f t="shared" si="15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0.7%</v>
      </c>
      <c r="C13" s="69" t="s">
        <v>11</v>
      </c>
      <c r="D13" s="70">
        <f t="shared" ref="D13:D38" si="18">IF(AD13&lt;&gt;"eps",AD13,0)</f>
        <v>2048.6110000913914</v>
      </c>
      <c r="E13" s="71">
        <f t="shared" ref="E13:E38" si="19">IF(AE13&lt;&gt;"eps",AE13,0)</f>
        <v>2026.2316502679125</v>
      </c>
      <c r="F13" s="71">
        <f t="shared" ref="F13:F38" si="20">IF(AF13&lt;&gt;"eps",AF13,0)</f>
        <v>2041.5543898822709</v>
      </c>
      <c r="G13" s="71">
        <f t="shared" ref="G13:G38" si="21">IF(AG13&lt;&gt;"eps",AG13,0)</f>
        <v>2046.640102560028</v>
      </c>
      <c r="H13" s="71">
        <f t="shared" ref="H13:H38" si="22">IF(AH13&lt;&gt;"eps",AH13,0)</f>
        <v>2055.1532324576842</v>
      </c>
      <c r="I13" s="334">
        <f t="shared" ref="I13:I38" si="23">IF(AI13&lt;&gt;"eps",AI13,0)</f>
        <v>2061.1891282281708</v>
      </c>
      <c r="J13" s="71">
        <f t="shared" ref="J13:J38" si="24">IF(AJ13&lt;&gt;"eps",AJ13,0)</f>
        <v>2047.4611886299638</v>
      </c>
      <c r="K13" s="71">
        <f t="shared" ref="K13:K38" si="25">IF(AK13&lt;&gt;"eps",AK13,0)</f>
        <v>2040.4306196034486</v>
      </c>
      <c r="L13" s="72">
        <f t="shared" ref="L13:L38" si="26">IF(AL13&lt;&gt;"eps",AL13,0)</f>
        <v>2024.8935895408986</v>
      </c>
      <c r="M13" s="382">
        <v>11</v>
      </c>
      <c r="N13" s="490"/>
      <c r="O13" s="491"/>
      <c r="P13" s="73" t="s">
        <v>130</v>
      </c>
      <c r="Q13" s="74" t="str">
        <f t="shared" si="17"/>
        <v/>
      </c>
      <c r="R13" s="75" t="str">
        <f t="shared" si="8"/>
        <v/>
      </c>
      <c r="S13" s="75" t="str">
        <f t="shared" si="9"/>
        <v/>
      </c>
      <c r="T13" s="75" t="str">
        <f t="shared" si="10"/>
        <v/>
      </c>
      <c r="U13" s="75" t="str">
        <f t="shared" si="11"/>
        <v/>
      </c>
      <c r="V13" s="364" t="str">
        <f t="shared" si="12"/>
        <v/>
      </c>
      <c r="W13" s="75" t="str">
        <f t="shared" si="13"/>
        <v/>
      </c>
      <c r="X13" s="75" t="str">
        <f t="shared" si="14"/>
        <v/>
      </c>
      <c r="Y13" s="76" t="str">
        <f t="shared" si="15"/>
        <v/>
      </c>
      <c r="AC13" s="383" t="s">
        <v>78</v>
      </c>
      <c r="AD13" s="275">
        <v>2048.6110000913914</v>
      </c>
      <c r="AE13" s="10">
        <v>2026.2316502679125</v>
      </c>
      <c r="AF13" s="10">
        <v>2041.5543898822709</v>
      </c>
      <c r="AG13" s="10">
        <v>2046.640102560028</v>
      </c>
      <c r="AH13" s="10">
        <v>2055.1532324576842</v>
      </c>
      <c r="AI13" s="276">
        <v>2061.1891282281708</v>
      </c>
      <c r="AJ13" s="10">
        <v>2047.4611886299638</v>
      </c>
      <c r="AK13" s="10">
        <v>2040.4306196034486</v>
      </c>
      <c r="AL13" s="277">
        <v>2024.8935895408986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>
      <c r="B14" s="493"/>
      <c r="C14" s="69" t="s">
        <v>12</v>
      </c>
      <c r="D14" s="70">
        <f t="shared" si="18"/>
        <v>0</v>
      </c>
      <c r="E14" s="71">
        <f t="shared" si="19"/>
        <v>0</v>
      </c>
      <c r="F14" s="71">
        <f t="shared" si="20"/>
        <v>1.1873742618542086E-8</v>
      </c>
      <c r="G14" s="71">
        <f t="shared" si="21"/>
        <v>1.8731093775412377E-7</v>
      </c>
      <c r="H14" s="71">
        <f t="shared" si="22"/>
        <v>1.9386961458634388E-6</v>
      </c>
      <c r="I14" s="334">
        <f t="shared" si="23"/>
        <v>402.21379351072198</v>
      </c>
      <c r="J14" s="71">
        <f t="shared" si="24"/>
        <v>738.38781986749109</v>
      </c>
      <c r="K14" s="71">
        <f t="shared" si="25"/>
        <v>1020.4261171173551</v>
      </c>
      <c r="L14" s="72">
        <f t="shared" si="26"/>
        <v>1362.4154671931094</v>
      </c>
      <c r="M14" s="382">
        <v>12</v>
      </c>
      <c r="N14" s="77" t="s">
        <v>52</v>
      </c>
      <c r="O14" s="78"/>
      <c r="P14" s="79" t="s">
        <v>53</v>
      </c>
      <c r="Q14" s="80">
        <f t="shared" si="17"/>
        <v>53.338773368696302</v>
      </c>
      <c r="R14" s="81">
        <f t="shared" si="8"/>
        <v>55.310337770205244</v>
      </c>
      <c r="S14" s="81">
        <f t="shared" si="9"/>
        <v>61.567226564190257</v>
      </c>
      <c r="T14" s="81">
        <f t="shared" si="10"/>
        <v>71.444287558367137</v>
      </c>
      <c r="U14" s="81">
        <f t="shared" si="11"/>
        <v>78.121915364184645</v>
      </c>
      <c r="V14" s="365">
        <f t="shared" si="12"/>
        <v>70.742415134555415</v>
      </c>
      <c r="W14" s="81">
        <f t="shared" si="13"/>
        <v>71.983307613344124</v>
      </c>
      <c r="X14" s="81">
        <f t="shared" si="14"/>
        <v>73.050196718710907</v>
      </c>
      <c r="Y14" s="82">
        <f t="shared" si="15"/>
        <v>73.757933653583436</v>
      </c>
      <c r="AC14" s="383" t="s">
        <v>79</v>
      </c>
      <c r="AD14" s="275" t="s">
        <v>132</v>
      </c>
      <c r="AE14" s="10" t="s">
        <v>132</v>
      </c>
      <c r="AF14" s="10">
        <v>1.1873742618542086E-8</v>
      </c>
      <c r="AG14" s="10">
        <v>1.8731093775412377E-7</v>
      </c>
      <c r="AH14" s="10">
        <v>1.9386961458634388E-6</v>
      </c>
      <c r="AI14" s="276">
        <v>402.21379351072198</v>
      </c>
      <c r="AJ14" s="10">
        <v>738.38781986749109</v>
      </c>
      <c r="AK14" s="10">
        <v>1020.4261171173551</v>
      </c>
      <c r="AL14" s="277">
        <v>1362.4154671931094</v>
      </c>
      <c r="AP14" s="383" t="s">
        <v>79</v>
      </c>
      <c r="AQ14" s="421">
        <v>53.338773368696302</v>
      </c>
      <c r="AR14" s="422">
        <v>55.310337770205244</v>
      </c>
      <c r="AS14" s="422">
        <v>61.567226564190257</v>
      </c>
      <c r="AT14" s="422">
        <v>71.444287558367137</v>
      </c>
      <c r="AU14" s="422">
        <v>78.121915364184645</v>
      </c>
      <c r="AV14" s="423">
        <v>70.742415134555415</v>
      </c>
      <c r="AW14" s="422">
        <v>71.983307613344124</v>
      </c>
      <c r="AX14" s="422">
        <v>73.050196718710907</v>
      </c>
      <c r="AY14" s="424">
        <v>73.757933653583436</v>
      </c>
    </row>
    <row r="15" spans="1:51" ht="15.75" customHeight="1">
      <c r="B15" s="493"/>
      <c r="C15" s="83" t="s">
        <v>13</v>
      </c>
      <c r="D15" s="84">
        <f t="shared" si="18"/>
        <v>0</v>
      </c>
      <c r="E15" s="85">
        <f t="shared" si="19"/>
        <v>0</v>
      </c>
      <c r="F15" s="85">
        <f t="shared" si="20"/>
        <v>0</v>
      </c>
      <c r="G15" s="85">
        <f t="shared" si="21"/>
        <v>0</v>
      </c>
      <c r="H15" s="85">
        <f t="shared" si="22"/>
        <v>0</v>
      </c>
      <c r="I15" s="335">
        <f t="shared" si="23"/>
        <v>4.270916309955096E-8</v>
      </c>
      <c r="J15" s="85">
        <f t="shared" si="24"/>
        <v>9.4445249988726656E-8</v>
      </c>
      <c r="K15" s="85">
        <f t="shared" si="25"/>
        <v>8.2908636086450374E-8</v>
      </c>
      <c r="L15" s="86">
        <f t="shared" si="26"/>
        <v>2.52411269209353E-7</v>
      </c>
      <c r="M15" s="382">
        <v>13</v>
      </c>
      <c r="N15" s="87" t="s">
        <v>54</v>
      </c>
      <c r="O15" s="88"/>
      <c r="P15" s="89" t="s">
        <v>55</v>
      </c>
      <c r="Q15" s="90">
        <f t="shared" si="17"/>
        <v>91.838773368696309</v>
      </c>
      <c r="R15" s="91">
        <f t="shared" si="8"/>
        <v>94.110337770205234</v>
      </c>
      <c r="S15" s="91">
        <f t="shared" si="9"/>
        <v>97.667226564190258</v>
      </c>
      <c r="T15" s="91">
        <f t="shared" si="10"/>
        <v>105.24428755836713</v>
      </c>
      <c r="U15" s="91">
        <f t="shared" si="11"/>
        <v>110.52191536418465</v>
      </c>
      <c r="V15" s="366">
        <f t="shared" si="12"/>
        <v>102.64241513455542</v>
      </c>
      <c r="W15" s="91">
        <f t="shared" si="13"/>
        <v>103.88330761334413</v>
      </c>
      <c r="X15" s="91">
        <f t="shared" si="14"/>
        <v>104.95019671871091</v>
      </c>
      <c r="Y15" s="92">
        <f t="shared" si="15"/>
        <v>105.65793365358343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>
        <v>4.270916309955096E-8</v>
      </c>
      <c r="AJ15" s="279">
        <v>9.4445249988726656E-8</v>
      </c>
      <c r="AK15" s="279">
        <v>8.2908636086450374E-8</v>
      </c>
      <c r="AL15" s="281">
        <v>2.52411269209353E-7</v>
      </c>
      <c r="AP15" s="383" t="s">
        <v>92</v>
      </c>
      <c r="AQ15" s="425">
        <v>91.838773368696309</v>
      </c>
      <c r="AR15" s="426">
        <v>94.110337770205234</v>
      </c>
      <c r="AS15" s="426">
        <v>97.667226564190258</v>
      </c>
      <c r="AT15" s="426">
        <v>105.24428755836713</v>
      </c>
      <c r="AU15" s="426">
        <v>110.52191536418465</v>
      </c>
      <c r="AV15" s="427">
        <v>102.64241513455542</v>
      </c>
      <c r="AW15" s="426">
        <v>103.88330761334413</v>
      </c>
      <c r="AX15" s="426">
        <v>104.95019671871091</v>
      </c>
      <c r="AY15" s="428">
        <v>105.65793365358343</v>
      </c>
    </row>
    <row r="16" spans="1:51" ht="16.5" customHeight="1" thickBot="1">
      <c r="B16" s="493"/>
      <c r="C16" s="93" t="s">
        <v>14</v>
      </c>
      <c r="D16" s="70">
        <f t="shared" si="18"/>
        <v>809.82031385815014</v>
      </c>
      <c r="E16" s="71">
        <f t="shared" si="19"/>
        <v>609.19375404029904</v>
      </c>
      <c r="F16" s="71">
        <f t="shared" si="20"/>
        <v>749.96142858980636</v>
      </c>
      <c r="G16" s="71">
        <f t="shared" si="21"/>
        <v>852.62397362635704</v>
      </c>
      <c r="H16" s="71">
        <f t="shared" si="22"/>
        <v>1007.2847453260437</v>
      </c>
      <c r="I16" s="334">
        <f t="shared" si="23"/>
        <v>918.10143378630335</v>
      </c>
      <c r="J16" s="71">
        <f t="shared" si="24"/>
        <v>848.38751683982537</v>
      </c>
      <c r="K16" s="71">
        <f t="shared" si="25"/>
        <v>838.61702066450357</v>
      </c>
      <c r="L16" s="72">
        <f t="shared" si="26"/>
        <v>792.76238184290537</v>
      </c>
      <c r="M16" s="382">
        <v>14</v>
      </c>
      <c r="N16" s="94" t="s">
        <v>56</v>
      </c>
      <c r="O16" s="78"/>
      <c r="P16" s="95"/>
      <c r="Q16" s="96">
        <v>0</v>
      </c>
      <c r="R16" s="97">
        <v>0</v>
      </c>
      <c r="S16" s="97">
        <v>0</v>
      </c>
      <c r="T16" s="97">
        <v>0</v>
      </c>
      <c r="U16" s="97">
        <v>0</v>
      </c>
      <c r="V16" s="367">
        <v>0</v>
      </c>
      <c r="W16" s="97">
        <v>0</v>
      </c>
      <c r="X16" s="97">
        <v>0</v>
      </c>
      <c r="Y16" s="98">
        <v>0</v>
      </c>
      <c r="AC16" s="383" t="s">
        <v>80</v>
      </c>
      <c r="AD16" s="275">
        <v>809.82031385815014</v>
      </c>
      <c r="AE16" s="10">
        <v>609.19375404029904</v>
      </c>
      <c r="AF16" s="10">
        <v>749.96142858980636</v>
      </c>
      <c r="AG16" s="10">
        <v>852.62397362635704</v>
      </c>
      <c r="AH16" s="10">
        <v>1007.2847453260437</v>
      </c>
      <c r="AI16" s="276">
        <v>918.10143378630335</v>
      </c>
      <c r="AJ16" s="10">
        <v>848.38751683982537</v>
      </c>
      <c r="AK16" s="10">
        <v>838.61702066450357</v>
      </c>
      <c r="AL16" s="277">
        <v>792.76238184290537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>
      <c r="B17" s="493"/>
      <c r="C17" s="89" t="s">
        <v>15</v>
      </c>
      <c r="D17" s="84">
        <f t="shared" si="18"/>
        <v>0</v>
      </c>
      <c r="E17" s="85">
        <f t="shared" si="19"/>
        <v>0</v>
      </c>
      <c r="F17" s="85">
        <f t="shared" si="20"/>
        <v>0</v>
      </c>
      <c r="G17" s="85">
        <f t="shared" si="21"/>
        <v>0</v>
      </c>
      <c r="H17" s="85">
        <f t="shared" si="22"/>
        <v>0</v>
      </c>
      <c r="I17" s="335">
        <f t="shared" si="23"/>
        <v>0</v>
      </c>
      <c r="J17" s="85">
        <f t="shared" si="24"/>
        <v>0</v>
      </c>
      <c r="K17" s="85">
        <f t="shared" si="25"/>
        <v>0</v>
      </c>
      <c r="L17" s="86">
        <f t="shared" si="26"/>
        <v>3.1196154344636993E-8</v>
      </c>
      <c r="M17" s="382">
        <v>15</v>
      </c>
      <c r="N17" s="495" t="s">
        <v>57</v>
      </c>
      <c r="O17" s="498" t="s">
        <v>58</v>
      </c>
      <c r="P17" s="99" t="s">
        <v>1</v>
      </c>
      <c r="Q17" s="100" t="str">
        <f t="shared" si="17"/>
        <v/>
      </c>
      <c r="R17" s="101" t="str">
        <f t="shared" si="8"/>
        <v/>
      </c>
      <c r="S17" s="101" t="str">
        <f t="shared" si="9"/>
        <v/>
      </c>
      <c r="T17" s="101" t="str">
        <f t="shared" si="10"/>
        <v/>
      </c>
      <c r="U17" s="101" t="str">
        <f t="shared" si="11"/>
        <v/>
      </c>
      <c r="V17" s="368" t="str">
        <f t="shared" si="12"/>
        <v/>
      </c>
      <c r="W17" s="101" t="str">
        <f t="shared" si="13"/>
        <v/>
      </c>
      <c r="X17" s="101" t="str">
        <f t="shared" si="14"/>
        <v/>
      </c>
      <c r="Y17" s="102" t="str">
        <f t="shared" si="15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>
        <v>3.1196154344636993E-8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>
      <c r="B18" s="493"/>
      <c r="C18" s="93" t="s">
        <v>16</v>
      </c>
      <c r="D18" s="70">
        <f t="shared" si="18"/>
        <v>12.042711258484649</v>
      </c>
      <c r="E18" s="71">
        <f t="shared" si="19"/>
        <v>8.5044096267892808</v>
      </c>
      <c r="F18" s="71">
        <f t="shared" si="20"/>
        <v>12.184304815298294</v>
      </c>
      <c r="G18" s="71">
        <f t="shared" si="21"/>
        <v>12.152148945582079</v>
      </c>
      <c r="H18" s="71">
        <f t="shared" si="22"/>
        <v>11.555631159469669</v>
      </c>
      <c r="I18" s="334">
        <f t="shared" si="23"/>
        <v>6.3055173905646562</v>
      </c>
      <c r="J18" s="71">
        <f t="shared" si="24"/>
        <v>6.3055173876568009</v>
      </c>
      <c r="K18" s="71">
        <f t="shared" si="25"/>
        <v>6.3055173848447295</v>
      </c>
      <c r="L18" s="72">
        <f t="shared" si="26"/>
        <v>6.3055173859739959</v>
      </c>
      <c r="M18" s="382">
        <v>16</v>
      </c>
      <c r="N18" s="496"/>
      <c r="O18" s="499"/>
      <c r="P18" s="103" t="s">
        <v>59</v>
      </c>
      <c r="Q18" s="104" t="str">
        <f t="shared" si="17"/>
        <v/>
      </c>
      <c r="R18" s="105" t="str">
        <f t="shared" si="8"/>
        <v/>
      </c>
      <c r="S18" s="105" t="str">
        <f t="shared" si="9"/>
        <v/>
      </c>
      <c r="T18" s="105" t="str">
        <f t="shared" si="10"/>
        <v/>
      </c>
      <c r="U18" s="105" t="str">
        <f t="shared" si="11"/>
        <v/>
      </c>
      <c r="V18" s="369" t="str">
        <f t="shared" si="12"/>
        <v/>
      </c>
      <c r="W18" s="105" t="str">
        <f t="shared" si="13"/>
        <v/>
      </c>
      <c r="X18" s="105" t="str">
        <f t="shared" si="14"/>
        <v/>
      </c>
      <c r="Y18" s="106" t="str">
        <f t="shared" si="15"/>
        <v/>
      </c>
      <c r="AC18" s="383" t="s">
        <v>81</v>
      </c>
      <c r="AD18" s="275">
        <v>12.042711258484649</v>
      </c>
      <c r="AE18" s="10">
        <v>8.5044096267892808</v>
      </c>
      <c r="AF18" s="10">
        <v>12.184304815298294</v>
      </c>
      <c r="AG18" s="10">
        <v>12.152148945582079</v>
      </c>
      <c r="AH18" s="10">
        <v>11.555631159469669</v>
      </c>
      <c r="AI18" s="276">
        <v>6.3055173905646562</v>
      </c>
      <c r="AJ18" s="10">
        <v>6.3055173876568009</v>
      </c>
      <c r="AK18" s="10">
        <v>6.3055173848447295</v>
      </c>
      <c r="AL18" s="277">
        <v>6.3055173859739959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>
      <c r="B19" s="493"/>
      <c r="C19" s="93" t="s">
        <v>3</v>
      </c>
      <c r="D19" s="70">
        <f t="shared" si="18"/>
        <v>7.513554937397819</v>
      </c>
      <c r="E19" s="71">
        <f t="shared" si="19"/>
        <v>3.9446692539252046</v>
      </c>
      <c r="F19" s="71">
        <f t="shared" si="20"/>
        <v>6.5007749012947365</v>
      </c>
      <c r="G19" s="71">
        <f t="shared" si="21"/>
        <v>7.491730312443277</v>
      </c>
      <c r="H19" s="71">
        <f t="shared" si="22"/>
        <v>7.8262669607129176</v>
      </c>
      <c r="I19" s="334">
        <f t="shared" si="23"/>
        <v>4.3699603739389605</v>
      </c>
      <c r="J19" s="71">
        <f t="shared" si="24"/>
        <v>4.4519717211279506</v>
      </c>
      <c r="K19" s="71">
        <f t="shared" si="25"/>
        <v>4.7971531729685069</v>
      </c>
      <c r="L19" s="72">
        <f t="shared" si="26"/>
        <v>5.1133700807950433</v>
      </c>
      <c r="M19" s="382">
        <v>17</v>
      </c>
      <c r="N19" s="496"/>
      <c r="O19" s="499"/>
      <c r="P19" s="103" t="s">
        <v>4</v>
      </c>
      <c r="Q19" s="104" t="str">
        <f t="shared" si="17"/>
        <v/>
      </c>
      <c r="R19" s="105" t="str">
        <f t="shared" si="8"/>
        <v/>
      </c>
      <c r="S19" s="105" t="str">
        <f t="shared" si="9"/>
        <v/>
      </c>
      <c r="T19" s="105" t="str">
        <f t="shared" si="10"/>
        <v/>
      </c>
      <c r="U19" s="105" t="str">
        <f t="shared" si="11"/>
        <v/>
      </c>
      <c r="V19" s="369" t="str">
        <f t="shared" si="12"/>
        <v/>
      </c>
      <c r="W19" s="105" t="str">
        <f t="shared" si="13"/>
        <v/>
      </c>
      <c r="X19" s="105" t="str">
        <f t="shared" si="14"/>
        <v/>
      </c>
      <c r="Y19" s="106" t="str">
        <f t="shared" si="15"/>
        <v/>
      </c>
      <c r="AC19" s="383" t="s">
        <v>82</v>
      </c>
      <c r="AD19" s="275">
        <v>7.513554937397819</v>
      </c>
      <c r="AE19" s="10">
        <v>3.9446692539252046</v>
      </c>
      <c r="AF19" s="10">
        <v>6.5007749012947365</v>
      </c>
      <c r="AG19" s="10">
        <v>7.491730312443277</v>
      </c>
      <c r="AH19" s="10">
        <v>7.8262669607129176</v>
      </c>
      <c r="AI19" s="276">
        <v>4.3699603739389605</v>
      </c>
      <c r="AJ19" s="10">
        <v>4.4519717211279506</v>
      </c>
      <c r="AK19" s="10">
        <v>4.7971531729685069</v>
      </c>
      <c r="AL19" s="277">
        <v>5.1133700807950433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>
      <c r="B20" s="493"/>
      <c r="C20" s="93" t="s">
        <v>4</v>
      </c>
      <c r="D20" s="70">
        <f t="shared" si="18"/>
        <v>811.80560517259994</v>
      </c>
      <c r="E20" s="71">
        <f t="shared" si="19"/>
        <v>811.80560517259994</v>
      </c>
      <c r="F20" s="71">
        <f t="shared" si="20"/>
        <v>811.80560517259994</v>
      </c>
      <c r="G20" s="71">
        <f t="shared" si="21"/>
        <v>811.80560517259994</v>
      </c>
      <c r="H20" s="71">
        <f t="shared" si="22"/>
        <v>811.8056052476677</v>
      </c>
      <c r="I20" s="334">
        <f t="shared" si="23"/>
        <v>811.80560586210595</v>
      </c>
      <c r="J20" s="71">
        <f t="shared" si="24"/>
        <v>811.80560651581231</v>
      </c>
      <c r="K20" s="71">
        <f t="shared" si="25"/>
        <v>811.80560705526796</v>
      </c>
      <c r="L20" s="72">
        <f t="shared" si="26"/>
        <v>811.8056081014239</v>
      </c>
      <c r="M20" s="382">
        <v>18</v>
      </c>
      <c r="N20" s="496"/>
      <c r="O20" s="499"/>
      <c r="P20" s="103" t="s">
        <v>60</v>
      </c>
      <c r="Q20" s="104" t="str">
        <f t="shared" si="17"/>
        <v/>
      </c>
      <c r="R20" s="105" t="str">
        <f t="shared" si="8"/>
        <v/>
      </c>
      <c r="S20" s="105" t="str">
        <f t="shared" si="9"/>
        <v/>
      </c>
      <c r="T20" s="105" t="str">
        <f t="shared" si="10"/>
        <v/>
      </c>
      <c r="U20" s="105" t="str">
        <f t="shared" si="11"/>
        <v/>
      </c>
      <c r="V20" s="369" t="str">
        <f t="shared" si="12"/>
        <v/>
      </c>
      <c r="W20" s="105" t="str">
        <f t="shared" si="13"/>
        <v/>
      </c>
      <c r="X20" s="105" t="str">
        <f t="shared" si="14"/>
        <v/>
      </c>
      <c r="Y20" s="106" t="str">
        <f t="shared" si="15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811.8056052476677</v>
      </c>
      <c r="AI20" s="276">
        <v>811.80560586210595</v>
      </c>
      <c r="AJ20" s="10">
        <v>811.80560651581231</v>
      </c>
      <c r="AK20" s="10">
        <v>811.80560705526796</v>
      </c>
      <c r="AL20" s="277">
        <v>811.8056081014239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>
      <c r="B21" s="493"/>
      <c r="C21" s="107" t="s">
        <v>5</v>
      </c>
      <c r="D21" s="108">
        <f t="shared" si="18"/>
        <v>18.23340848434362</v>
      </c>
      <c r="E21" s="109">
        <f t="shared" si="19"/>
        <v>16.947950746158714</v>
      </c>
      <c r="F21" s="109">
        <f t="shared" si="20"/>
        <v>17.374088764783522</v>
      </c>
      <c r="G21" s="109">
        <f t="shared" si="21"/>
        <v>17.374088763846469</v>
      </c>
      <c r="H21" s="109">
        <f t="shared" si="22"/>
        <v>17.374088774834178</v>
      </c>
      <c r="I21" s="336">
        <f t="shared" si="23"/>
        <v>16.934505538075772</v>
      </c>
      <c r="J21" s="109">
        <f t="shared" si="24"/>
        <v>16.931330714519071</v>
      </c>
      <c r="K21" s="109">
        <f t="shared" si="25"/>
        <v>16.374072582554646</v>
      </c>
      <c r="L21" s="110">
        <f t="shared" si="26"/>
        <v>16.37569953103943</v>
      </c>
      <c r="M21" s="382">
        <v>19</v>
      </c>
      <c r="N21" s="496"/>
      <c r="O21" s="500" t="s">
        <v>61</v>
      </c>
      <c r="P21" s="111" t="s">
        <v>1</v>
      </c>
      <c r="Q21" s="112" t="str">
        <f t="shared" si="17"/>
        <v/>
      </c>
      <c r="R21" s="113" t="str">
        <f t="shared" si="8"/>
        <v/>
      </c>
      <c r="S21" s="113" t="str">
        <f t="shared" si="9"/>
        <v/>
      </c>
      <c r="T21" s="113" t="str">
        <f t="shared" si="10"/>
        <v/>
      </c>
      <c r="U21" s="113" t="str">
        <f t="shared" si="11"/>
        <v/>
      </c>
      <c r="V21" s="370" t="str">
        <f t="shared" si="12"/>
        <v/>
      </c>
      <c r="W21" s="113" t="str">
        <f t="shared" si="13"/>
        <v/>
      </c>
      <c r="X21" s="113" t="str">
        <f t="shared" si="14"/>
        <v/>
      </c>
      <c r="Y21" s="114" t="str">
        <f t="shared" si="15"/>
        <v/>
      </c>
      <c r="AC21" s="383" t="s">
        <v>84</v>
      </c>
      <c r="AD21" s="282">
        <v>18.23340848434362</v>
      </c>
      <c r="AE21" s="283">
        <v>16.947950746158714</v>
      </c>
      <c r="AF21" s="283">
        <v>17.374088764783522</v>
      </c>
      <c r="AG21" s="283">
        <v>17.374088763846469</v>
      </c>
      <c r="AH21" s="283">
        <v>17.374088774834178</v>
      </c>
      <c r="AI21" s="284">
        <v>16.934505538075772</v>
      </c>
      <c r="AJ21" s="283">
        <v>16.931330714519071</v>
      </c>
      <c r="AK21" s="283">
        <v>16.374072582554646</v>
      </c>
      <c r="AL21" s="285">
        <v>16.37569953103943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>
      <c r="B22" s="493"/>
      <c r="C22" s="93" t="s">
        <v>17</v>
      </c>
      <c r="D22" s="70">
        <f t="shared" si="18"/>
        <v>268.29554357051279</v>
      </c>
      <c r="E22" s="71">
        <f t="shared" si="19"/>
        <v>268.29554357051279</v>
      </c>
      <c r="F22" s="71">
        <f t="shared" si="20"/>
        <v>268.29554357051279</v>
      </c>
      <c r="G22" s="71">
        <f t="shared" si="21"/>
        <v>268.29554357051279</v>
      </c>
      <c r="H22" s="71">
        <f t="shared" si="22"/>
        <v>268.29554357051279</v>
      </c>
      <c r="I22" s="334">
        <f t="shared" si="23"/>
        <v>268.29554357051279</v>
      </c>
      <c r="J22" s="71">
        <f t="shared" si="24"/>
        <v>268.29554357051279</v>
      </c>
      <c r="K22" s="71">
        <f t="shared" si="25"/>
        <v>268.29554357051279</v>
      </c>
      <c r="L22" s="72">
        <f t="shared" si="26"/>
        <v>268.29554357051279</v>
      </c>
      <c r="M22" s="382">
        <v>20</v>
      </c>
      <c r="N22" s="496"/>
      <c r="O22" s="499"/>
      <c r="P22" s="103" t="s">
        <v>59</v>
      </c>
      <c r="Q22" s="104" t="str">
        <f t="shared" si="17"/>
        <v/>
      </c>
      <c r="R22" s="105" t="str">
        <f t="shared" si="8"/>
        <v/>
      </c>
      <c r="S22" s="105" t="str">
        <f t="shared" si="9"/>
        <v/>
      </c>
      <c r="T22" s="105" t="str">
        <f t="shared" si="10"/>
        <v/>
      </c>
      <c r="U22" s="105" t="str">
        <f t="shared" si="11"/>
        <v/>
      </c>
      <c r="V22" s="369" t="str">
        <f t="shared" si="12"/>
        <v/>
      </c>
      <c r="W22" s="105" t="str">
        <f t="shared" si="13"/>
        <v/>
      </c>
      <c r="X22" s="105" t="str">
        <f t="shared" si="14"/>
        <v/>
      </c>
      <c r="Y22" s="106" t="str">
        <f t="shared" si="15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>
      <c r="B23" s="493"/>
      <c r="C23" s="93" t="s">
        <v>18</v>
      </c>
      <c r="D23" s="70">
        <f t="shared" si="18"/>
        <v>18.381831786719985</v>
      </c>
      <c r="E23" s="71">
        <f t="shared" si="19"/>
        <v>18.381832093225416</v>
      </c>
      <c r="F23" s="71">
        <f t="shared" si="20"/>
        <v>23.136396575656583</v>
      </c>
      <c r="G23" s="71">
        <f t="shared" si="21"/>
        <v>23.136398500737648</v>
      </c>
      <c r="H23" s="71">
        <f t="shared" si="22"/>
        <v>23.136398741670991</v>
      </c>
      <c r="I23" s="334">
        <f t="shared" si="23"/>
        <v>23.136398800814504</v>
      </c>
      <c r="J23" s="71">
        <f t="shared" si="24"/>
        <v>23.136398805486596</v>
      </c>
      <c r="K23" s="71">
        <f t="shared" si="25"/>
        <v>23.136398815693411</v>
      </c>
      <c r="L23" s="72">
        <f t="shared" si="26"/>
        <v>23.136398912837102</v>
      </c>
      <c r="M23" s="382">
        <v>21</v>
      </c>
      <c r="N23" s="496"/>
      <c r="O23" s="501"/>
      <c r="P23" s="115" t="s">
        <v>4</v>
      </c>
      <c r="Q23" s="116" t="str">
        <f t="shared" si="17"/>
        <v/>
      </c>
      <c r="R23" s="117" t="str">
        <f t="shared" si="8"/>
        <v/>
      </c>
      <c r="S23" s="117" t="str">
        <f t="shared" si="9"/>
        <v/>
      </c>
      <c r="T23" s="117" t="str">
        <f t="shared" si="10"/>
        <v/>
      </c>
      <c r="U23" s="117" t="str">
        <f t="shared" si="11"/>
        <v/>
      </c>
      <c r="V23" s="371" t="str">
        <f t="shared" si="12"/>
        <v/>
      </c>
      <c r="W23" s="117" t="str">
        <f t="shared" si="13"/>
        <v/>
      </c>
      <c r="X23" s="117" t="str">
        <f t="shared" si="14"/>
        <v/>
      </c>
      <c r="Y23" s="118" t="str">
        <f t="shared" si="15"/>
        <v/>
      </c>
      <c r="AC23" s="383" t="s">
        <v>86</v>
      </c>
      <c r="AD23" s="275">
        <v>18.381831786719985</v>
      </c>
      <c r="AE23" s="10">
        <v>18.381832093225416</v>
      </c>
      <c r="AF23" s="10">
        <v>23.136396575656583</v>
      </c>
      <c r="AG23" s="10">
        <v>23.136398500737648</v>
      </c>
      <c r="AH23" s="10">
        <v>23.136398741670991</v>
      </c>
      <c r="AI23" s="276">
        <v>23.136398800814504</v>
      </c>
      <c r="AJ23" s="10">
        <v>23.136398805486596</v>
      </c>
      <c r="AK23" s="10">
        <v>23.136398815693411</v>
      </c>
      <c r="AL23" s="277">
        <v>23.136398912837102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>
      <c r="B24" s="493"/>
      <c r="C24" s="93" t="s">
        <v>91</v>
      </c>
      <c r="D24" s="70">
        <f t="shared" si="18"/>
        <v>25.564987845007877</v>
      </c>
      <c r="E24" s="71">
        <f t="shared" si="19"/>
        <v>25.564987845007877</v>
      </c>
      <c r="F24" s="71">
        <f t="shared" si="20"/>
        <v>25.564987845007877</v>
      </c>
      <c r="G24" s="71">
        <f t="shared" si="21"/>
        <v>25.564987855772891</v>
      </c>
      <c r="H24" s="71">
        <f t="shared" si="22"/>
        <v>25.564987987358474</v>
      </c>
      <c r="I24" s="334">
        <f t="shared" si="23"/>
        <v>25.564988150078928</v>
      </c>
      <c r="J24" s="71">
        <f t="shared" si="24"/>
        <v>25.564988596854008</v>
      </c>
      <c r="K24" s="71">
        <f t="shared" si="25"/>
        <v>25.564989284822015</v>
      </c>
      <c r="L24" s="72">
        <f t="shared" si="26"/>
        <v>25.564990920922138</v>
      </c>
      <c r="M24" s="382">
        <v>22</v>
      </c>
      <c r="N24" s="496"/>
      <c r="O24" s="500" t="s">
        <v>62</v>
      </c>
      <c r="P24" s="103" t="s">
        <v>1</v>
      </c>
      <c r="Q24" s="104" t="str">
        <f t="shared" si="17"/>
        <v/>
      </c>
      <c r="R24" s="105" t="str">
        <f t="shared" si="8"/>
        <v/>
      </c>
      <c r="S24" s="105" t="str">
        <f t="shared" si="9"/>
        <v/>
      </c>
      <c r="T24" s="105" t="str">
        <f t="shared" si="10"/>
        <v/>
      </c>
      <c r="U24" s="105" t="str">
        <f t="shared" si="11"/>
        <v/>
      </c>
      <c r="V24" s="369" t="str">
        <f t="shared" si="12"/>
        <v/>
      </c>
      <c r="W24" s="105" t="str">
        <f t="shared" si="13"/>
        <v/>
      </c>
      <c r="X24" s="105" t="str">
        <f t="shared" si="14"/>
        <v/>
      </c>
      <c r="Y24" s="106" t="str">
        <f t="shared" si="15"/>
        <v/>
      </c>
      <c r="AC24" s="383" t="s">
        <v>87</v>
      </c>
      <c r="AD24" s="275">
        <v>25.564987845007877</v>
      </c>
      <c r="AE24" s="10">
        <v>25.564987845007877</v>
      </c>
      <c r="AF24" s="10">
        <v>25.564987845007877</v>
      </c>
      <c r="AG24" s="10">
        <v>25.564987855772891</v>
      </c>
      <c r="AH24" s="10">
        <v>25.564987987358474</v>
      </c>
      <c r="AI24" s="276">
        <v>25.564988150078928</v>
      </c>
      <c r="AJ24" s="10">
        <v>25.564988596854008</v>
      </c>
      <c r="AK24" s="10">
        <v>25.564989284822015</v>
      </c>
      <c r="AL24" s="277">
        <v>25.564990920922138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>
      <c r="A25" s="119"/>
      <c r="B25" s="493"/>
      <c r="C25" s="93" t="s">
        <v>19</v>
      </c>
      <c r="D25" s="70">
        <f t="shared" si="18"/>
        <v>1.95157753861979</v>
      </c>
      <c r="E25" s="71">
        <f t="shared" si="19"/>
        <v>1.9515775355741851</v>
      </c>
      <c r="F25" s="71">
        <f t="shared" si="20"/>
        <v>1.9515775323783084</v>
      </c>
      <c r="G25" s="71">
        <f t="shared" si="21"/>
        <v>1.9515775256190497</v>
      </c>
      <c r="H25" s="71">
        <f t="shared" si="22"/>
        <v>1.9515775205493522</v>
      </c>
      <c r="I25" s="334">
        <f t="shared" si="23"/>
        <v>1.9515775025007247</v>
      </c>
      <c r="J25" s="71">
        <f t="shared" si="24"/>
        <v>1.9515774782221946</v>
      </c>
      <c r="K25" s="71">
        <f t="shared" si="25"/>
        <v>1.9515774149894516</v>
      </c>
      <c r="L25" s="72">
        <f t="shared" si="26"/>
        <v>1.9515775131113564</v>
      </c>
      <c r="M25" s="382">
        <v>23</v>
      </c>
      <c r="N25" s="496"/>
      <c r="O25" s="499"/>
      <c r="P25" s="103" t="s">
        <v>2</v>
      </c>
      <c r="Q25" s="104" t="str">
        <f t="shared" si="17"/>
        <v/>
      </c>
      <c r="R25" s="105" t="str">
        <f t="shared" si="8"/>
        <v/>
      </c>
      <c r="S25" s="105" t="str">
        <f t="shared" si="9"/>
        <v/>
      </c>
      <c r="T25" s="105" t="str">
        <f t="shared" si="10"/>
        <v/>
      </c>
      <c r="U25" s="105" t="str">
        <f t="shared" si="11"/>
        <v/>
      </c>
      <c r="V25" s="369" t="str">
        <f t="shared" si="12"/>
        <v/>
      </c>
      <c r="W25" s="105" t="str">
        <f t="shared" si="13"/>
        <v/>
      </c>
      <c r="X25" s="105" t="str">
        <f t="shared" si="14"/>
        <v/>
      </c>
      <c r="Y25" s="106" t="str">
        <f t="shared" si="15"/>
        <v/>
      </c>
      <c r="AC25" s="383" t="s">
        <v>88</v>
      </c>
      <c r="AD25" s="275">
        <v>1.95157753861979</v>
      </c>
      <c r="AE25" s="10">
        <v>1.9515775355741851</v>
      </c>
      <c r="AF25" s="10">
        <v>1.9515775323783084</v>
      </c>
      <c r="AG25" s="10">
        <v>1.9515775256190497</v>
      </c>
      <c r="AH25" s="10">
        <v>1.9515775205493522</v>
      </c>
      <c r="AI25" s="276">
        <v>1.9515775025007247</v>
      </c>
      <c r="AJ25" s="10">
        <v>1.9515774782221946</v>
      </c>
      <c r="AK25" s="10">
        <v>1.9515774149894516</v>
      </c>
      <c r="AL25" s="277">
        <v>1.9515775131113564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>
      <c r="A26" s="119"/>
      <c r="B26" s="493"/>
      <c r="C26" s="120" t="s">
        <v>20</v>
      </c>
      <c r="D26" s="121">
        <f t="shared" si="18"/>
        <v>85.981458964378859</v>
      </c>
      <c r="E26" s="122">
        <f t="shared" si="19"/>
        <v>85.982072683435973</v>
      </c>
      <c r="F26" s="122">
        <f t="shared" si="20"/>
        <v>85.982680693362198</v>
      </c>
      <c r="G26" s="122">
        <f t="shared" si="21"/>
        <v>85.983285145209052</v>
      </c>
      <c r="H26" s="122">
        <f t="shared" si="22"/>
        <v>86.008684721093005</v>
      </c>
      <c r="I26" s="337">
        <f t="shared" si="23"/>
        <v>86.009156873095947</v>
      </c>
      <c r="J26" s="122">
        <f t="shared" si="24"/>
        <v>86.009622186792257</v>
      </c>
      <c r="K26" s="122">
        <f t="shared" si="25"/>
        <v>86.010081086516223</v>
      </c>
      <c r="L26" s="123">
        <f t="shared" si="26"/>
        <v>86.010534190668452</v>
      </c>
      <c r="M26" s="382">
        <v>24</v>
      </c>
      <c r="N26" s="496"/>
      <c r="O26" s="499"/>
      <c r="P26" s="103" t="s">
        <v>4</v>
      </c>
      <c r="Q26" s="104" t="str">
        <f t="shared" si="17"/>
        <v/>
      </c>
      <c r="R26" s="105" t="str">
        <f t="shared" si="8"/>
        <v/>
      </c>
      <c r="S26" s="105" t="str">
        <f t="shared" si="9"/>
        <v/>
      </c>
      <c r="T26" s="105" t="str">
        <f t="shared" si="10"/>
        <v/>
      </c>
      <c r="U26" s="105" t="str">
        <f t="shared" si="11"/>
        <v/>
      </c>
      <c r="V26" s="369" t="str">
        <f t="shared" si="12"/>
        <v/>
      </c>
      <c r="W26" s="105" t="str">
        <f t="shared" si="13"/>
        <v/>
      </c>
      <c r="X26" s="105" t="str">
        <f t="shared" si="14"/>
        <v/>
      </c>
      <c r="Y26" s="106" t="str">
        <f t="shared" si="15"/>
        <v/>
      </c>
      <c r="AC26" s="383" t="s">
        <v>89</v>
      </c>
      <c r="AD26" s="263">
        <v>85.981458964378859</v>
      </c>
      <c r="AE26" s="264">
        <v>85.982072683435973</v>
      </c>
      <c r="AF26" s="264">
        <v>85.982680693362198</v>
      </c>
      <c r="AG26" s="264">
        <v>85.983285145209052</v>
      </c>
      <c r="AH26" s="264">
        <v>86.008684721093005</v>
      </c>
      <c r="AI26" s="265">
        <v>86.009156873095947</v>
      </c>
      <c r="AJ26" s="264">
        <v>86.009622186792257</v>
      </c>
      <c r="AK26" s="264">
        <v>86.010081086516223</v>
      </c>
      <c r="AL26" s="266">
        <v>86.010534190668452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>
      <c r="A27" s="119"/>
      <c r="B27" s="494"/>
      <c r="C27" s="93" t="s">
        <v>21</v>
      </c>
      <c r="D27" s="124">
        <f t="shared" si="18"/>
        <v>4117.4284013953566</v>
      </c>
      <c r="E27" s="125">
        <f t="shared" si="19"/>
        <v>3886.0304607231988</v>
      </c>
      <c r="F27" s="125">
        <f t="shared" si="20"/>
        <v>4053.5381862425943</v>
      </c>
      <c r="G27" s="125">
        <f t="shared" si="21"/>
        <v>4162.2458500537696</v>
      </c>
      <c r="H27" s="125">
        <f t="shared" si="22"/>
        <v>4325.183172294046</v>
      </c>
      <c r="I27" s="338">
        <f t="shared" si="23"/>
        <v>4635.1040175173284</v>
      </c>
      <c r="J27" s="125">
        <f t="shared" si="24"/>
        <v>4887.9154902964556</v>
      </c>
      <c r="K27" s="125">
        <f t="shared" si="25"/>
        <v>5152.9411057241296</v>
      </c>
      <c r="L27" s="126">
        <f t="shared" si="26"/>
        <v>5433.8570869555379</v>
      </c>
      <c r="M27" s="382">
        <v>25</v>
      </c>
      <c r="N27" s="497"/>
      <c r="O27" s="502"/>
      <c r="P27" s="127" t="s">
        <v>5</v>
      </c>
      <c r="Q27" s="128" t="str">
        <f t="shared" si="17"/>
        <v/>
      </c>
      <c r="R27" s="129" t="str">
        <f t="shared" si="8"/>
        <v/>
      </c>
      <c r="S27" s="129" t="str">
        <f t="shared" si="9"/>
        <v/>
      </c>
      <c r="T27" s="129" t="str">
        <f t="shared" si="10"/>
        <v/>
      </c>
      <c r="U27" s="129" t="str">
        <f t="shared" si="11"/>
        <v/>
      </c>
      <c r="V27" s="372" t="str">
        <f t="shared" si="12"/>
        <v/>
      </c>
      <c r="W27" s="129" t="str">
        <f t="shared" si="13"/>
        <v/>
      </c>
      <c r="X27" s="129" t="str">
        <f t="shared" si="14"/>
        <v/>
      </c>
      <c r="Y27" s="130" t="str">
        <f t="shared" si="15"/>
        <v/>
      </c>
      <c r="AC27" s="383" t="s">
        <v>90</v>
      </c>
      <c r="AD27" s="286">
        <v>4117.4284013953566</v>
      </c>
      <c r="AE27" s="287">
        <v>3886.0304607231988</v>
      </c>
      <c r="AF27" s="287">
        <v>4053.5381862425943</v>
      </c>
      <c r="AG27" s="287">
        <v>4162.2458500537696</v>
      </c>
      <c r="AH27" s="287">
        <v>4325.183172294046</v>
      </c>
      <c r="AI27" s="288">
        <v>4635.1040175173284</v>
      </c>
      <c r="AJ27" s="287">
        <v>4887.9154902964556</v>
      </c>
      <c r="AK27" s="287">
        <v>5152.9411057241296</v>
      </c>
      <c r="AL27" s="289">
        <v>5433.8570869555379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>
      <c r="A28" s="119"/>
      <c r="B28" s="495" t="s">
        <v>22</v>
      </c>
      <c r="C28" s="131" t="s">
        <v>1</v>
      </c>
      <c r="D28" s="132">
        <f t="shared" si="18"/>
        <v>315.86564247646811</v>
      </c>
      <c r="E28" s="133">
        <f t="shared" si="19"/>
        <v>315.86564247646811</v>
      </c>
      <c r="F28" s="133">
        <f t="shared" si="20"/>
        <v>315.86564247646811</v>
      </c>
      <c r="G28" s="133">
        <f t="shared" si="21"/>
        <v>315.86564250462618</v>
      </c>
      <c r="H28" s="133">
        <f t="shared" si="22"/>
        <v>315.86564281164971</v>
      </c>
      <c r="I28" s="339">
        <f t="shared" si="23"/>
        <v>369.88307392131122</v>
      </c>
      <c r="J28" s="133">
        <f t="shared" si="24"/>
        <v>415.03134510363833</v>
      </c>
      <c r="K28" s="133">
        <f t="shared" si="25"/>
        <v>453.18658387617086</v>
      </c>
      <c r="L28" s="134">
        <f t="shared" si="26"/>
        <v>499.45204949982389</v>
      </c>
      <c r="M28" s="382">
        <v>26</v>
      </c>
      <c r="N28" s="513" t="s">
        <v>63</v>
      </c>
      <c r="O28" s="514"/>
      <c r="P28" s="515"/>
      <c r="Q28" s="135" t="str">
        <f t="shared" si="17"/>
        <v/>
      </c>
      <c r="R28" s="136" t="str">
        <f t="shared" si="8"/>
        <v/>
      </c>
      <c r="S28" s="136" t="str">
        <f t="shared" si="9"/>
        <v/>
      </c>
      <c r="T28" s="136" t="str">
        <f t="shared" si="10"/>
        <v/>
      </c>
      <c r="U28" s="136" t="str">
        <f t="shared" si="11"/>
        <v/>
      </c>
      <c r="V28" s="373" t="str">
        <f t="shared" si="12"/>
        <v/>
      </c>
      <c r="W28" s="136" t="str">
        <f t="shared" si="13"/>
        <v/>
      </c>
      <c r="X28" s="136" t="str">
        <f t="shared" si="14"/>
        <v/>
      </c>
      <c r="Y28" s="137" t="str">
        <f t="shared" si="15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315.86564247646811</v>
      </c>
      <c r="AG28" s="291">
        <v>315.86564250462618</v>
      </c>
      <c r="AH28" s="291">
        <v>315.86564281164971</v>
      </c>
      <c r="AI28" s="292">
        <v>369.88307392131122</v>
      </c>
      <c r="AJ28" s="291">
        <v>415.03134510363833</v>
      </c>
      <c r="AK28" s="291">
        <v>453.18658387617086</v>
      </c>
      <c r="AL28" s="293">
        <v>499.45204949982389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>
      <c r="A29" s="119"/>
      <c r="B29" s="496"/>
      <c r="C29" s="138" t="s">
        <v>14</v>
      </c>
      <c r="D29" s="139">
        <f t="shared" si="18"/>
        <v>196.53511710859374</v>
      </c>
      <c r="E29" s="140">
        <f t="shared" si="19"/>
        <v>196.53511728805196</v>
      </c>
      <c r="F29" s="140">
        <f t="shared" si="20"/>
        <v>196.53511763127469</v>
      </c>
      <c r="G29" s="140">
        <f t="shared" si="21"/>
        <v>205.60048932387235</v>
      </c>
      <c r="H29" s="140">
        <f t="shared" si="22"/>
        <v>234.25140981349884</v>
      </c>
      <c r="I29" s="340">
        <f t="shared" si="23"/>
        <v>288.91826934307443</v>
      </c>
      <c r="J29" s="140">
        <f t="shared" si="24"/>
        <v>294.23974978852146</v>
      </c>
      <c r="K29" s="140">
        <f t="shared" si="25"/>
        <v>305.50332232389241</v>
      </c>
      <c r="L29" s="141">
        <f t="shared" si="26"/>
        <v>312.27738177512111</v>
      </c>
      <c r="M29" s="382">
        <v>27</v>
      </c>
      <c r="N29" s="516" t="s">
        <v>64</v>
      </c>
      <c r="O29" s="519" t="s">
        <v>65</v>
      </c>
      <c r="P29" s="142" t="s">
        <v>11</v>
      </c>
      <c r="Q29" s="143" t="str">
        <f t="shared" si="17"/>
        <v/>
      </c>
      <c r="R29" s="144" t="str">
        <f t="shared" si="8"/>
        <v/>
      </c>
      <c r="S29" s="144" t="str">
        <f t="shared" si="9"/>
        <v/>
      </c>
      <c r="T29" s="144" t="str">
        <f t="shared" si="10"/>
        <v/>
      </c>
      <c r="U29" s="144" t="str">
        <f t="shared" si="11"/>
        <v/>
      </c>
      <c r="V29" s="374" t="str">
        <f t="shared" si="12"/>
        <v/>
      </c>
      <c r="W29" s="144" t="str">
        <f t="shared" si="13"/>
        <v/>
      </c>
      <c r="X29" s="144" t="str">
        <f t="shared" si="14"/>
        <v/>
      </c>
      <c r="Y29" s="145" t="str">
        <f t="shared" si="15"/>
        <v/>
      </c>
      <c r="AC29" s="383" t="s">
        <v>95</v>
      </c>
      <c r="AD29" s="275">
        <v>196.53511710859374</v>
      </c>
      <c r="AE29" s="10">
        <v>196.53511728805196</v>
      </c>
      <c r="AF29" s="10">
        <v>196.53511763127469</v>
      </c>
      <c r="AG29" s="10">
        <v>205.60048932387235</v>
      </c>
      <c r="AH29" s="10">
        <v>234.25140981349884</v>
      </c>
      <c r="AI29" s="276">
        <v>288.91826934307443</v>
      </c>
      <c r="AJ29" s="10">
        <v>294.23974978852146</v>
      </c>
      <c r="AK29" s="10">
        <v>305.50332232389241</v>
      </c>
      <c r="AL29" s="277">
        <v>312.27738177512111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>
      <c r="A30" s="119"/>
      <c r="B30" s="496"/>
      <c r="C30" s="138" t="s">
        <v>16</v>
      </c>
      <c r="D30" s="139">
        <f t="shared" si="18"/>
        <v>78.109796000000003</v>
      </c>
      <c r="E30" s="140">
        <f t="shared" si="19"/>
        <v>78.109796165470399</v>
      </c>
      <c r="F30" s="140">
        <f t="shared" si="20"/>
        <v>78.109796388841104</v>
      </c>
      <c r="G30" s="140">
        <f t="shared" si="21"/>
        <v>78.109796758757355</v>
      </c>
      <c r="H30" s="140">
        <f t="shared" si="22"/>
        <v>78.109797264902042</v>
      </c>
      <c r="I30" s="340">
        <f t="shared" si="23"/>
        <v>78.109797601501342</v>
      </c>
      <c r="J30" s="140">
        <f t="shared" si="24"/>
        <v>78.109797957014266</v>
      </c>
      <c r="K30" s="140">
        <f t="shared" si="25"/>
        <v>78.109798314976345</v>
      </c>
      <c r="L30" s="141">
        <f t="shared" si="26"/>
        <v>78.109798636398466</v>
      </c>
      <c r="M30" s="382">
        <v>28</v>
      </c>
      <c r="N30" s="517"/>
      <c r="O30" s="520"/>
      <c r="P30" s="146" t="s">
        <v>12</v>
      </c>
      <c r="Q30" s="147" t="str">
        <f t="shared" si="17"/>
        <v/>
      </c>
      <c r="R30" s="148" t="str">
        <f t="shared" si="8"/>
        <v/>
      </c>
      <c r="S30" s="148" t="str">
        <f t="shared" si="9"/>
        <v/>
      </c>
      <c r="T30" s="148" t="str">
        <f t="shared" si="10"/>
        <v/>
      </c>
      <c r="U30" s="148" t="str">
        <f t="shared" si="11"/>
        <v/>
      </c>
      <c r="V30" s="375" t="str">
        <f t="shared" si="12"/>
        <v/>
      </c>
      <c r="W30" s="148" t="str">
        <f t="shared" si="13"/>
        <v/>
      </c>
      <c r="X30" s="148" t="str">
        <f t="shared" si="14"/>
        <v/>
      </c>
      <c r="Y30" s="149" t="str">
        <f t="shared" si="15"/>
        <v/>
      </c>
      <c r="AC30" s="383" t="s">
        <v>96</v>
      </c>
      <c r="AD30" s="275">
        <v>78.109796000000003</v>
      </c>
      <c r="AE30" s="10">
        <v>78.109796165470399</v>
      </c>
      <c r="AF30" s="10">
        <v>78.109796388841104</v>
      </c>
      <c r="AG30" s="10">
        <v>78.109796758757355</v>
      </c>
      <c r="AH30" s="10">
        <v>78.109797264902042</v>
      </c>
      <c r="AI30" s="276">
        <v>78.109797601501342</v>
      </c>
      <c r="AJ30" s="10">
        <v>78.109797957014266</v>
      </c>
      <c r="AK30" s="10">
        <v>78.109798314976345</v>
      </c>
      <c r="AL30" s="277">
        <v>78.109798636398466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>
      <c r="A31" s="119"/>
      <c r="B31" s="496"/>
      <c r="C31" s="138" t="s">
        <v>3</v>
      </c>
      <c r="D31" s="139">
        <f t="shared" si="18"/>
        <v>97.125458370070689</v>
      </c>
      <c r="E31" s="140">
        <f t="shared" si="19"/>
        <v>51.054152666721798</v>
      </c>
      <c r="F31" s="140">
        <f t="shared" si="20"/>
        <v>84.184616114006786</v>
      </c>
      <c r="G31" s="140">
        <f t="shared" si="21"/>
        <v>96.820295930685305</v>
      </c>
      <c r="H31" s="140">
        <f t="shared" si="22"/>
        <v>101.09616916753141</v>
      </c>
      <c r="I31" s="340">
        <f t="shared" si="23"/>
        <v>56.615632689986107</v>
      </c>
      <c r="J31" s="140">
        <f t="shared" si="24"/>
        <v>57.645551860522978</v>
      </c>
      <c r="K31" s="140">
        <f t="shared" si="25"/>
        <v>62.120598875109863</v>
      </c>
      <c r="L31" s="141">
        <f t="shared" si="26"/>
        <v>66.227647789659898</v>
      </c>
      <c r="M31" s="382">
        <v>29</v>
      </c>
      <c r="N31" s="517"/>
      <c r="O31" s="520"/>
      <c r="P31" s="150" t="s">
        <v>13</v>
      </c>
      <c r="Q31" s="151" t="str">
        <f t="shared" si="17"/>
        <v/>
      </c>
      <c r="R31" s="152" t="str">
        <f t="shared" si="8"/>
        <v/>
      </c>
      <c r="S31" s="152" t="str">
        <f t="shared" si="9"/>
        <v/>
      </c>
      <c r="T31" s="152" t="str">
        <f t="shared" si="10"/>
        <v/>
      </c>
      <c r="U31" s="152" t="str">
        <f t="shared" si="11"/>
        <v/>
      </c>
      <c r="V31" s="376" t="str">
        <f t="shared" si="12"/>
        <v/>
      </c>
      <c r="W31" s="152" t="str">
        <f t="shared" si="13"/>
        <v/>
      </c>
      <c r="X31" s="152" t="str">
        <f t="shared" si="14"/>
        <v/>
      </c>
      <c r="Y31" s="153" t="str">
        <f t="shared" si="15"/>
        <v/>
      </c>
      <c r="AC31" s="383" t="s">
        <v>97</v>
      </c>
      <c r="AD31" s="275">
        <v>97.125458370070689</v>
      </c>
      <c r="AE31" s="10">
        <v>51.054152666721798</v>
      </c>
      <c r="AF31" s="10">
        <v>84.184616114006786</v>
      </c>
      <c r="AG31" s="10">
        <v>96.820295930685305</v>
      </c>
      <c r="AH31" s="10">
        <v>101.09616916753141</v>
      </c>
      <c r="AI31" s="276">
        <v>56.615632689986107</v>
      </c>
      <c r="AJ31" s="10">
        <v>57.645551860522978</v>
      </c>
      <c r="AK31" s="10">
        <v>62.120598875109863</v>
      </c>
      <c r="AL31" s="277">
        <v>66.227647789659898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>
      <c r="A32" s="119"/>
      <c r="B32" s="496"/>
      <c r="C32" s="138" t="s">
        <v>4</v>
      </c>
      <c r="D32" s="139">
        <f t="shared" si="18"/>
        <v>102.0728</v>
      </c>
      <c r="E32" s="140">
        <f t="shared" si="19"/>
        <v>102.0728</v>
      </c>
      <c r="F32" s="140">
        <f t="shared" si="20"/>
        <v>102.0728</v>
      </c>
      <c r="G32" s="140">
        <f t="shared" si="21"/>
        <v>102.0728</v>
      </c>
      <c r="H32" s="140">
        <f t="shared" si="22"/>
        <v>102.07280001250396</v>
      </c>
      <c r="I32" s="340">
        <f t="shared" si="23"/>
        <v>102.07280015768869</v>
      </c>
      <c r="J32" s="140">
        <f t="shared" si="24"/>
        <v>102.07280030812834</v>
      </c>
      <c r="K32" s="140">
        <f t="shared" si="25"/>
        <v>102.07280045630347</v>
      </c>
      <c r="L32" s="141">
        <f t="shared" si="26"/>
        <v>102.07280055583729</v>
      </c>
      <c r="M32" s="382">
        <v>30</v>
      </c>
      <c r="N32" s="517"/>
      <c r="O32" s="520"/>
      <c r="P32" s="146" t="s">
        <v>14</v>
      </c>
      <c r="Q32" s="147" t="str">
        <f t="shared" si="17"/>
        <v/>
      </c>
      <c r="R32" s="148" t="str">
        <f t="shared" si="8"/>
        <v/>
      </c>
      <c r="S32" s="148" t="str">
        <f t="shared" si="9"/>
        <v/>
      </c>
      <c r="T32" s="148" t="str">
        <f t="shared" si="10"/>
        <v/>
      </c>
      <c r="U32" s="148" t="str">
        <f t="shared" si="11"/>
        <v/>
      </c>
      <c r="V32" s="375" t="str">
        <f t="shared" si="12"/>
        <v/>
      </c>
      <c r="W32" s="148" t="str">
        <f t="shared" si="13"/>
        <v/>
      </c>
      <c r="X32" s="148" t="str">
        <f t="shared" si="14"/>
        <v/>
      </c>
      <c r="Y32" s="149" t="str">
        <f t="shared" si="15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102.07280001250396</v>
      </c>
      <c r="AI32" s="276">
        <v>102.07280015768869</v>
      </c>
      <c r="AJ32" s="10">
        <v>102.07280030812834</v>
      </c>
      <c r="AK32" s="10">
        <v>102.07280045630347</v>
      </c>
      <c r="AL32" s="277">
        <v>102.07280055583729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>
      <c r="A33" s="119"/>
      <c r="B33" s="496"/>
      <c r="C33" s="154" t="s">
        <v>5</v>
      </c>
      <c r="D33" s="155">
        <f t="shared" si="18"/>
        <v>2.5078781892474176</v>
      </c>
      <c r="E33" s="156">
        <f t="shared" si="19"/>
        <v>2.5078781892474176</v>
      </c>
      <c r="F33" s="156">
        <f t="shared" si="20"/>
        <v>2.5078781892474176</v>
      </c>
      <c r="G33" s="156">
        <f t="shared" si="21"/>
        <v>2.5078781892474176</v>
      </c>
      <c r="H33" s="156">
        <f t="shared" si="22"/>
        <v>2.5078781892474176</v>
      </c>
      <c r="I33" s="341">
        <f t="shared" si="23"/>
        <v>2.5078781892474176</v>
      </c>
      <c r="J33" s="156">
        <f t="shared" si="24"/>
        <v>2.5078781892474176</v>
      </c>
      <c r="K33" s="156">
        <f t="shared" si="25"/>
        <v>2.5078781892474176</v>
      </c>
      <c r="L33" s="157">
        <f t="shared" si="26"/>
        <v>2.5078781892474176</v>
      </c>
      <c r="M33" s="382">
        <v>31</v>
      </c>
      <c r="N33" s="517"/>
      <c r="O33" s="520"/>
      <c r="P33" s="150" t="s">
        <v>15</v>
      </c>
      <c r="Q33" s="151" t="str">
        <f t="shared" si="17"/>
        <v/>
      </c>
      <c r="R33" s="152" t="str">
        <f t="shared" si="8"/>
        <v/>
      </c>
      <c r="S33" s="152" t="str">
        <f t="shared" si="9"/>
        <v/>
      </c>
      <c r="T33" s="152" t="str">
        <f t="shared" si="10"/>
        <v/>
      </c>
      <c r="U33" s="152" t="str">
        <f t="shared" si="11"/>
        <v/>
      </c>
      <c r="V33" s="376" t="str">
        <f t="shared" si="12"/>
        <v/>
      </c>
      <c r="W33" s="152" t="str">
        <f t="shared" si="13"/>
        <v/>
      </c>
      <c r="X33" s="152" t="str">
        <f t="shared" si="14"/>
        <v/>
      </c>
      <c r="Y33" s="153" t="str">
        <f t="shared" si="15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2.5078781892474176</v>
      </c>
      <c r="AG33" s="283">
        <v>2.5078781892474176</v>
      </c>
      <c r="AH33" s="283">
        <v>2.5078781892474176</v>
      </c>
      <c r="AI33" s="284">
        <v>2.5078781892474176</v>
      </c>
      <c r="AJ33" s="283">
        <v>2.5078781892474176</v>
      </c>
      <c r="AK33" s="283">
        <v>2.5078781892474176</v>
      </c>
      <c r="AL33" s="285">
        <v>2.5078781892474176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>
      <c r="A34" s="119"/>
      <c r="B34" s="496"/>
      <c r="C34" s="138" t="s">
        <v>17</v>
      </c>
      <c r="D34" s="139">
        <f t="shared" si="18"/>
        <v>77.73102699979998</v>
      </c>
      <c r="E34" s="140">
        <f t="shared" si="19"/>
        <v>77.73102699979998</v>
      </c>
      <c r="F34" s="140">
        <f t="shared" si="20"/>
        <v>77.73102699979998</v>
      </c>
      <c r="G34" s="140">
        <f t="shared" si="21"/>
        <v>77.73102699979998</v>
      </c>
      <c r="H34" s="140">
        <f t="shared" si="22"/>
        <v>77.73102699979998</v>
      </c>
      <c r="I34" s="340">
        <f t="shared" si="23"/>
        <v>77.73102699979998</v>
      </c>
      <c r="J34" s="140">
        <f t="shared" si="24"/>
        <v>77.73102699979998</v>
      </c>
      <c r="K34" s="140">
        <f t="shared" si="25"/>
        <v>77.73102699979998</v>
      </c>
      <c r="L34" s="141">
        <f t="shared" si="26"/>
        <v>77.73102699979998</v>
      </c>
      <c r="M34" s="382">
        <v>32</v>
      </c>
      <c r="N34" s="517"/>
      <c r="O34" s="520"/>
      <c r="P34" s="146" t="s">
        <v>16</v>
      </c>
      <c r="Q34" s="147" t="str">
        <f t="shared" si="17"/>
        <v/>
      </c>
      <c r="R34" s="148" t="str">
        <f t="shared" si="8"/>
        <v/>
      </c>
      <c r="S34" s="148" t="str">
        <f t="shared" si="9"/>
        <v/>
      </c>
      <c r="T34" s="148" t="str">
        <f t="shared" si="10"/>
        <v/>
      </c>
      <c r="U34" s="148" t="str">
        <f t="shared" si="11"/>
        <v/>
      </c>
      <c r="V34" s="375" t="str">
        <f t="shared" si="12"/>
        <v/>
      </c>
      <c r="W34" s="148" t="str">
        <f t="shared" si="13"/>
        <v/>
      </c>
      <c r="X34" s="148" t="str">
        <f t="shared" si="14"/>
        <v/>
      </c>
      <c r="Y34" s="149" t="str">
        <f t="shared" si="15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>
      <c r="A35" s="119"/>
      <c r="B35" s="496"/>
      <c r="C35" s="138" t="s">
        <v>18</v>
      </c>
      <c r="D35" s="139">
        <f t="shared" si="18"/>
        <v>2.408930000000002</v>
      </c>
      <c r="E35" s="140">
        <f t="shared" si="19"/>
        <v>2.4089300412823196</v>
      </c>
      <c r="F35" s="140">
        <f t="shared" si="20"/>
        <v>3.0327903898147528</v>
      </c>
      <c r="G35" s="140">
        <f t="shared" si="21"/>
        <v>3.0327906435633203</v>
      </c>
      <c r="H35" s="140">
        <f t="shared" si="22"/>
        <v>3.0327906765996269</v>
      </c>
      <c r="I35" s="340">
        <f t="shared" si="23"/>
        <v>3.0327906894297638</v>
      </c>
      <c r="J35" s="140">
        <f t="shared" si="24"/>
        <v>3.0327906894297638</v>
      </c>
      <c r="K35" s="140">
        <f t="shared" si="25"/>
        <v>3.0327906894297638</v>
      </c>
      <c r="L35" s="141">
        <f t="shared" si="26"/>
        <v>3.0327906894297638</v>
      </c>
      <c r="M35" s="382">
        <v>33</v>
      </c>
      <c r="N35" s="517"/>
      <c r="O35" s="520"/>
      <c r="P35" s="150" t="s">
        <v>4</v>
      </c>
      <c r="Q35" s="151" t="str">
        <f t="shared" si="17"/>
        <v/>
      </c>
      <c r="R35" s="152" t="str">
        <f t="shared" si="8"/>
        <v/>
      </c>
      <c r="S35" s="152" t="str">
        <f t="shared" si="9"/>
        <v/>
      </c>
      <c r="T35" s="152" t="str">
        <f t="shared" si="10"/>
        <v/>
      </c>
      <c r="U35" s="152" t="str">
        <f t="shared" si="11"/>
        <v/>
      </c>
      <c r="V35" s="376" t="str">
        <f t="shared" si="12"/>
        <v/>
      </c>
      <c r="W35" s="152" t="str">
        <f t="shared" si="13"/>
        <v/>
      </c>
      <c r="X35" s="152" t="str">
        <f t="shared" si="14"/>
        <v/>
      </c>
      <c r="Y35" s="153" t="str">
        <f t="shared" si="15"/>
        <v/>
      </c>
      <c r="AC35" s="383" t="s">
        <v>101</v>
      </c>
      <c r="AD35" s="275">
        <v>2.408930000000002</v>
      </c>
      <c r="AE35" s="10">
        <v>2.4089300412823196</v>
      </c>
      <c r="AF35" s="10">
        <v>3.0327903898147528</v>
      </c>
      <c r="AG35" s="10">
        <v>3.0327906435633203</v>
      </c>
      <c r="AH35" s="10">
        <v>3.0327906765996269</v>
      </c>
      <c r="AI35" s="276">
        <v>3.0327906894297638</v>
      </c>
      <c r="AJ35" s="10">
        <v>3.0327906894297638</v>
      </c>
      <c r="AK35" s="10">
        <v>3.0327906894297638</v>
      </c>
      <c r="AL35" s="277">
        <v>3.0327906894297638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>
      <c r="A36" s="119"/>
      <c r="B36" s="496"/>
      <c r="C36" s="138" t="s">
        <v>19</v>
      </c>
      <c r="D36" s="139">
        <f t="shared" si="18"/>
        <v>0.53979999999999995</v>
      </c>
      <c r="E36" s="140">
        <f t="shared" si="19"/>
        <v>0.53979999999999995</v>
      </c>
      <c r="F36" s="140">
        <f t="shared" si="20"/>
        <v>0.53979999999999995</v>
      </c>
      <c r="G36" s="140">
        <f t="shared" si="21"/>
        <v>0.53979999999999995</v>
      </c>
      <c r="H36" s="140">
        <f t="shared" si="22"/>
        <v>0.53979999999999995</v>
      </c>
      <c r="I36" s="340">
        <f t="shared" si="23"/>
        <v>0.53979999999999995</v>
      </c>
      <c r="J36" s="140">
        <f t="shared" si="24"/>
        <v>0.53979999999999995</v>
      </c>
      <c r="K36" s="140">
        <f t="shared" si="25"/>
        <v>0.53979999999999995</v>
      </c>
      <c r="L36" s="141">
        <f t="shared" si="26"/>
        <v>0.53979999999999995</v>
      </c>
      <c r="M36" s="382">
        <v>34</v>
      </c>
      <c r="N36" s="517"/>
      <c r="O36" s="520"/>
      <c r="P36" s="146" t="s">
        <v>5</v>
      </c>
      <c r="Q36" s="147" t="str">
        <f t="shared" si="17"/>
        <v/>
      </c>
      <c r="R36" s="148" t="str">
        <f t="shared" si="8"/>
        <v/>
      </c>
      <c r="S36" s="148" t="str">
        <f t="shared" si="9"/>
        <v/>
      </c>
      <c r="T36" s="148" t="str">
        <f t="shared" si="10"/>
        <v/>
      </c>
      <c r="U36" s="148" t="str">
        <f t="shared" si="11"/>
        <v/>
      </c>
      <c r="V36" s="375" t="str">
        <f t="shared" si="12"/>
        <v/>
      </c>
      <c r="W36" s="148" t="str">
        <f t="shared" si="13"/>
        <v/>
      </c>
      <c r="X36" s="148" t="str">
        <f t="shared" si="14"/>
        <v/>
      </c>
      <c r="Y36" s="149" t="str">
        <f t="shared" si="1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>
      <c r="A37" s="119"/>
      <c r="B37" s="496"/>
      <c r="C37" s="158" t="s">
        <v>20</v>
      </c>
      <c r="D37" s="159">
        <f t="shared" si="18"/>
        <v>25.537450000000003</v>
      </c>
      <c r="E37" s="160">
        <f t="shared" si="19"/>
        <v>25.537574046077218</v>
      </c>
      <c r="F37" s="160">
        <f t="shared" si="20"/>
        <v>25.537698136440145</v>
      </c>
      <c r="G37" s="160">
        <f t="shared" si="21"/>
        <v>25.537822717847078</v>
      </c>
      <c r="H37" s="160">
        <f t="shared" si="22"/>
        <v>25.543031439674557</v>
      </c>
      <c r="I37" s="342">
        <f t="shared" si="23"/>
        <v>25.54315597107475</v>
      </c>
      <c r="J37" s="160">
        <f t="shared" si="24"/>
        <v>25.543280307206551</v>
      </c>
      <c r="K37" s="160">
        <f t="shared" si="25"/>
        <v>25.54340452789679</v>
      </c>
      <c r="L37" s="161">
        <f t="shared" si="26"/>
        <v>25.543528653492327</v>
      </c>
      <c r="M37" s="382">
        <v>35</v>
      </c>
      <c r="N37" s="517"/>
      <c r="O37" s="521"/>
      <c r="P37" s="162" t="s">
        <v>20</v>
      </c>
      <c r="Q37" s="163" t="str">
        <f t="shared" si="17"/>
        <v/>
      </c>
      <c r="R37" s="164" t="str">
        <f t="shared" si="8"/>
        <v/>
      </c>
      <c r="S37" s="164" t="str">
        <f t="shared" si="9"/>
        <v/>
      </c>
      <c r="T37" s="164" t="str">
        <f t="shared" si="10"/>
        <v/>
      </c>
      <c r="U37" s="164" t="str">
        <f t="shared" si="11"/>
        <v/>
      </c>
      <c r="V37" s="377" t="str">
        <f t="shared" si="12"/>
        <v/>
      </c>
      <c r="W37" s="164" t="str">
        <f t="shared" si="13"/>
        <v/>
      </c>
      <c r="X37" s="164" t="str">
        <f t="shared" si="14"/>
        <v/>
      </c>
      <c r="Y37" s="165" t="str">
        <f t="shared" si="15"/>
        <v/>
      </c>
      <c r="AC37" s="383" t="s">
        <v>103</v>
      </c>
      <c r="AD37" s="263">
        <v>25.537450000000003</v>
      </c>
      <c r="AE37" s="264">
        <v>25.537574046077218</v>
      </c>
      <c r="AF37" s="264">
        <v>25.537698136440145</v>
      </c>
      <c r="AG37" s="264">
        <v>25.537822717847078</v>
      </c>
      <c r="AH37" s="264">
        <v>25.543031439674557</v>
      </c>
      <c r="AI37" s="265">
        <v>25.54315597107475</v>
      </c>
      <c r="AJ37" s="264">
        <v>25.543280307206551</v>
      </c>
      <c r="AK37" s="264">
        <v>25.54340452789679</v>
      </c>
      <c r="AL37" s="266">
        <v>25.543528653492327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>
      <c r="A38" s="119"/>
      <c r="B38" s="497"/>
      <c r="C38" s="166" t="s">
        <v>21</v>
      </c>
      <c r="D38" s="167">
        <f t="shared" si="18"/>
        <v>902.8469395231449</v>
      </c>
      <c r="E38" s="168">
        <f t="shared" si="19"/>
        <v>856.7757582520843</v>
      </c>
      <c r="F38" s="168">
        <f t="shared" si="20"/>
        <v>890.53020670485796</v>
      </c>
      <c r="G38" s="168">
        <f t="shared" si="21"/>
        <v>912.23138344736378</v>
      </c>
      <c r="H38" s="168">
        <f t="shared" si="22"/>
        <v>945.1633867667008</v>
      </c>
      <c r="I38" s="343">
        <f t="shared" si="23"/>
        <v>1009.3672659650269</v>
      </c>
      <c r="J38" s="168">
        <f t="shared" si="24"/>
        <v>1060.867061697506</v>
      </c>
      <c r="K38" s="168">
        <f t="shared" si="25"/>
        <v>1114.761044892429</v>
      </c>
      <c r="L38" s="169">
        <f t="shared" si="26"/>
        <v>1171.9077436187472</v>
      </c>
      <c r="M38" s="382">
        <v>36</v>
      </c>
      <c r="N38" s="517"/>
      <c r="O38" s="519" t="s">
        <v>58</v>
      </c>
      <c r="P38" s="142" t="s">
        <v>11</v>
      </c>
      <c r="Q38" s="143" t="str">
        <f t="shared" si="17"/>
        <v/>
      </c>
      <c r="R38" s="144" t="str">
        <f t="shared" si="8"/>
        <v/>
      </c>
      <c r="S38" s="144" t="str">
        <f t="shared" si="9"/>
        <v/>
      </c>
      <c r="T38" s="144" t="str">
        <f t="shared" si="10"/>
        <v/>
      </c>
      <c r="U38" s="144" t="str">
        <f t="shared" si="11"/>
        <v/>
      </c>
      <c r="V38" s="374" t="str">
        <f t="shared" si="12"/>
        <v/>
      </c>
      <c r="W38" s="144" t="str">
        <f t="shared" si="13"/>
        <v/>
      </c>
      <c r="X38" s="144" t="str">
        <f t="shared" si="14"/>
        <v/>
      </c>
      <c r="Y38" s="145" t="str">
        <f t="shared" si="15"/>
        <v/>
      </c>
      <c r="AC38" s="383" t="s">
        <v>104</v>
      </c>
      <c r="AD38" s="294">
        <v>902.8469395231449</v>
      </c>
      <c r="AE38" s="295">
        <v>856.7757582520843</v>
      </c>
      <c r="AF38" s="295">
        <v>890.53020670485796</v>
      </c>
      <c r="AG38" s="295">
        <v>912.23138344736378</v>
      </c>
      <c r="AH38" s="295">
        <v>945.1633867667008</v>
      </c>
      <c r="AI38" s="296">
        <v>1009.3672659650269</v>
      </c>
      <c r="AJ38" s="295">
        <v>1060.867061697506</v>
      </c>
      <c r="AK38" s="295">
        <v>1114.761044892429</v>
      </c>
      <c r="AL38" s="297">
        <v>1171.9077436187472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>
      <c r="A39" s="119"/>
      <c r="B39" s="522" t="s">
        <v>23</v>
      </c>
      <c r="C39" s="170" t="s">
        <v>1</v>
      </c>
      <c r="D39" s="171">
        <f t="shared" ref="D39:L39" si="27">IF(D28&lt;&gt;0,(D13+D14+D15)/(D28*8.76),0)</f>
        <v>0.74037714698331691</v>
      </c>
      <c r="E39" s="172">
        <f t="shared" si="27"/>
        <v>0.73228915020261542</v>
      </c>
      <c r="F39" s="172">
        <f t="shared" si="27"/>
        <v>0.73782685660365099</v>
      </c>
      <c r="G39" s="172">
        <f t="shared" si="27"/>
        <v>0.73966485583209163</v>
      </c>
      <c r="H39" s="172">
        <f t="shared" si="27"/>
        <v>0.74274153883456184</v>
      </c>
      <c r="I39" s="461">
        <f t="shared" si="27"/>
        <v>0.76026830916474319</v>
      </c>
      <c r="J39" s="172">
        <f t="shared" si="27"/>
        <v>0.76625367449979032</v>
      </c>
      <c r="K39" s="172">
        <f t="shared" si="27"/>
        <v>0.77101326899300837</v>
      </c>
      <c r="L39" s="173">
        <f t="shared" si="27"/>
        <v>0.77420668607042398</v>
      </c>
      <c r="M39" s="382">
        <v>37</v>
      </c>
      <c r="N39" s="517"/>
      <c r="O39" s="520"/>
      <c r="P39" s="146" t="s">
        <v>12</v>
      </c>
      <c r="Q39" s="147" t="str">
        <f t="shared" si="17"/>
        <v/>
      </c>
      <c r="R39" s="148" t="str">
        <f t="shared" si="8"/>
        <v/>
      </c>
      <c r="S39" s="148" t="str">
        <f t="shared" si="9"/>
        <v/>
      </c>
      <c r="T39" s="148" t="str">
        <f t="shared" si="10"/>
        <v/>
      </c>
      <c r="U39" s="148" t="str">
        <f t="shared" si="11"/>
        <v/>
      </c>
      <c r="V39" s="375" t="str">
        <f t="shared" si="12"/>
        <v/>
      </c>
      <c r="W39" s="148" t="str">
        <f t="shared" si="13"/>
        <v/>
      </c>
      <c r="X39" s="148" t="str">
        <f t="shared" si="14"/>
        <v/>
      </c>
      <c r="Y39" s="149" t="str">
        <f t="shared" si="1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>
      <c r="A40" s="119"/>
      <c r="B40" s="523"/>
      <c r="C40" s="170" t="s">
        <v>2</v>
      </c>
      <c r="D40" s="171">
        <f t="shared" ref="D40:L40" si="28">IF(D29&lt;&gt;0,(D16+D17+D18)/((D29+D30)*8.76),0)</f>
        <v>0.34160465225529013</v>
      </c>
      <c r="E40" s="172">
        <f t="shared" si="28"/>
        <v>0.25674420150885169</v>
      </c>
      <c r="F40" s="172">
        <f t="shared" si="28"/>
        <v>0.31678335611541708</v>
      </c>
      <c r="G40" s="172">
        <f t="shared" si="28"/>
        <v>0.34795613799023911</v>
      </c>
      <c r="H40" s="172">
        <f t="shared" si="28"/>
        <v>0.37234450506418221</v>
      </c>
      <c r="I40" s="344">
        <f t="shared" si="28"/>
        <v>0.28751454499671142</v>
      </c>
      <c r="J40" s="172">
        <f t="shared" si="28"/>
        <v>0.26203254055743253</v>
      </c>
      <c r="K40" s="172">
        <f t="shared" si="28"/>
        <v>0.25143129715049817</v>
      </c>
      <c r="L40" s="173">
        <f t="shared" si="28"/>
        <v>0.23365981593717067</v>
      </c>
      <c r="M40" s="382">
        <v>38</v>
      </c>
      <c r="N40" s="517"/>
      <c r="O40" s="520"/>
      <c r="P40" s="150" t="s">
        <v>13</v>
      </c>
      <c r="Q40" s="151" t="str">
        <f t="shared" si="17"/>
        <v/>
      </c>
      <c r="R40" s="152" t="str">
        <f t="shared" si="8"/>
        <v/>
      </c>
      <c r="S40" s="152" t="str">
        <f t="shared" si="9"/>
        <v/>
      </c>
      <c r="T40" s="152" t="str">
        <f t="shared" si="10"/>
        <v/>
      </c>
      <c r="U40" s="152" t="str">
        <f t="shared" si="11"/>
        <v/>
      </c>
      <c r="V40" s="376" t="str">
        <f t="shared" si="12"/>
        <v/>
      </c>
      <c r="W40" s="152" t="str">
        <f t="shared" si="13"/>
        <v/>
      </c>
      <c r="X40" s="152" t="str">
        <f t="shared" si="14"/>
        <v/>
      </c>
      <c r="Y40" s="153" t="str">
        <f t="shared" si="1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>
      <c r="A41" s="119"/>
      <c r="B41" s="523"/>
      <c r="C41" s="170" t="s">
        <v>3</v>
      </c>
      <c r="D41" s="171">
        <f t="shared" ref="D41:L41" si="29">IF(D31&lt;&gt;0,D19/(D31*8.76),0)</f>
        <v>8.8309673409871364E-3</v>
      </c>
      <c r="E41" s="172">
        <f t="shared" si="29"/>
        <v>8.8201387317453344E-3</v>
      </c>
      <c r="F41" s="172">
        <f t="shared" si="29"/>
        <v>8.8151211673522193E-3</v>
      </c>
      <c r="G41" s="172">
        <f t="shared" si="29"/>
        <v>8.8330690077006724E-3</v>
      </c>
      <c r="H41" s="172">
        <f t="shared" si="29"/>
        <v>8.8372237816499791E-3</v>
      </c>
      <c r="I41" s="344">
        <f t="shared" si="29"/>
        <v>8.8112399396336628E-3</v>
      </c>
      <c r="J41" s="172">
        <f t="shared" si="29"/>
        <v>8.8162214342246432E-3</v>
      </c>
      <c r="K41" s="172">
        <f t="shared" si="29"/>
        <v>8.8154369909677881E-3</v>
      </c>
      <c r="L41" s="173">
        <f t="shared" si="29"/>
        <v>8.8138121348769177E-3</v>
      </c>
      <c r="M41" s="382">
        <v>39</v>
      </c>
      <c r="N41" s="517"/>
      <c r="O41" s="520"/>
      <c r="P41" s="146" t="s">
        <v>14</v>
      </c>
      <c r="Q41" s="147" t="str">
        <f t="shared" si="17"/>
        <v/>
      </c>
      <c r="R41" s="148" t="str">
        <f t="shared" si="8"/>
        <v/>
      </c>
      <c r="S41" s="148" t="str">
        <f t="shared" si="9"/>
        <v/>
      </c>
      <c r="T41" s="148" t="str">
        <f t="shared" si="10"/>
        <v/>
      </c>
      <c r="U41" s="148" t="str">
        <f t="shared" si="11"/>
        <v/>
      </c>
      <c r="V41" s="375" t="str">
        <f t="shared" si="12"/>
        <v/>
      </c>
      <c r="W41" s="148" t="str">
        <f t="shared" si="13"/>
        <v/>
      </c>
      <c r="X41" s="148" t="str">
        <f t="shared" si="14"/>
        <v/>
      </c>
      <c r="Y41" s="149" t="str">
        <f t="shared" si="1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>
      <c r="A42" s="119"/>
      <c r="B42" s="523"/>
      <c r="C42" s="170" t="s">
        <v>4</v>
      </c>
      <c r="D42" s="171">
        <f t="shared" ref="D42:L42" si="30">IF(D32&lt;&gt;0,D20/(D32*8.76),0)</f>
        <v>0.90789978071139588</v>
      </c>
      <c r="E42" s="172">
        <f t="shared" si="30"/>
        <v>0.90789978071139588</v>
      </c>
      <c r="F42" s="172">
        <f t="shared" si="30"/>
        <v>0.90789978071139588</v>
      </c>
      <c r="G42" s="172">
        <f t="shared" si="30"/>
        <v>0.90789978071139588</v>
      </c>
      <c r="H42" s="172">
        <f t="shared" si="30"/>
        <v>0.90789978068413135</v>
      </c>
      <c r="I42" s="344">
        <f t="shared" si="30"/>
        <v>0.90789978007993688</v>
      </c>
      <c r="J42" s="172">
        <f t="shared" si="30"/>
        <v>0.907899779472918</v>
      </c>
      <c r="K42" s="172">
        <f t="shared" si="30"/>
        <v>0.90789977875826655</v>
      </c>
      <c r="L42" s="173">
        <f t="shared" si="30"/>
        <v>0.90789977904294039</v>
      </c>
      <c r="M42" s="382">
        <v>40</v>
      </c>
      <c r="N42" s="517"/>
      <c r="O42" s="520"/>
      <c r="P42" s="150" t="s">
        <v>15</v>
      </c>
      <c r="Q42" s="151" t="str">
        <f t="shared" si="17"/>
        <v/>
      </c>
      <c r="R42" s="152" t="str">
        <f t="shared" si="8"/>
        <v/>
      </c>
      <c r="S42" s="152" t="str">
        <f t="shared" si="9"/>
        <v/>
      </c>
      <c r="T42" s="152" t="str">
        <f t="shared" si="10"/>
        <v/>
      </c>
      <c r="U42" s="152" t="str">
        <f t="shared" si="11"/>
        <v/>
      </c>
      <c r="V42" s="376" t="str">
        <f t="shared" si="12"/>
        <v/>
      </c>
      <c r="W42" s="152" t="str">
        <f t="shared" si="13"/>
        <v/>
      </c>
      <c r="X42" s="152" t="str">
        <f t="shared" si="14"/>
        <v/>
      </c>
      <c r="Y42" s="153" t="str">
        <f t="shared" si="1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>
      <c r="A43" s="119"/>
      <c r="B43" s="523"/>
      <c r="C43" s="174" t="s">
        <v>5</v>
      </c>
      <c r="D43" s="175">
        <f t="shared" ref="D43:L43" si="31">IF(D33&lt;&gt;0,D21/(D33*8.76),0)</f>
        <v>0.82996029616628786</v>
      </c>
      <c r="E43" s="176">
        <f t="shared" si="31"/>
        <v>0.77144798421927685</v>
      </c>
      <c r="F43" s="176">
        <f t="shared" si="31"/>
        <v>0.79084521521145534</v>
      </c>
      <c r="G43" s="176">
        <f t="shared" si="31"/>
        <v>0.79084521516880191</v>
      </c>
      <c r="H43" s="176">
        <f t="shared" si="31"/>
        <v>0.79084521566894772</v>
      </c>
      <c r="I43" s="345">
        <f t="shared" si="31"/>
        <v>0.77083597638255674</v>
      </c>
      <c r="J43" s="176">
        <f t="shared" si="31"/>
        <v>0.77069146267291999</v>
      </c>
      <c r="K43" s="176">
        <f t="shared" si="31"/>
        <v>0.74532582000422198</v>
      </c>
      <c r="L43" s="177">
        <f t="shared" si="31"/>
        <v>0.74539987651688322</v>
      </c>
      <c r="M43" s="382">
        <v>41</v>
      </c>
      <c r="N43" s="517"/>
      <c r="O43" s="520"/>
      <c r="P43" s="146" t="s">
        <v>16</v>
      </c>
      <c r="Q43" s="147" t="str">
        <f t="shared" si="17"/>
        <v/>
      </c>
      <c r="R43" s="148" t="str">
        <f t="shared" si="8"/>
        <v/>
      </c>
      <c r="S43" s="148" t="str">
        <f t="shared" si="9"/>
        <v/>
      </c>
      <c r="T43" s="148" t="str">
        <f t="shared" si="10"/>
        <v/>
      </c>
      <c r="U43" s="148" t="str">
        <f t="shared" si="11"/>
        <v/>
      </c>
      <c r="V43" s="375" t="str">
        <f t="shared" si="12"/>
        <v/>
      </c>
      <c r="W43" s="148" t="str">
        <f t="shared" si="13"/>
        <v/>
      </c>
      <c r="X43" s="148" t="str">
        <f t="shared" si="14"/>
        <v/>
      </c>
      <c r="Y43" s="149" t="str">
        <f t="shared" si="1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>
      <c r="A44" s="119"/>
      <c r="B44" s="523"/>
      <c r="C44" s="170" t="s">
        <v>17</v>
      </c>
      <c r="D44" s="171">
        <f t="shared" ref="D44:L44" si="32">IF(D34&lt;&gt;0,D22/(D34*8.76),0)</f>
        <v>0.39401698830674192</v>
      </c>
      <c r="E44" s="172">
        <f t="shared" si="32"/>
        <v>0.39401698830674192</v>
      </c>
      <c r="F44" s="172">
        <f t="shared" si="32"/>
        <v>0.39401698830674192</v>
      </c>
      <c r="G44" s="172">
        <f t="shared" si="32"/>
        <v>0.39401698830674192</v>
      </c>
      <c r="H44" s="172">
        <f t="shared" si="32"/>
        <v>0.39401698830674192</v>
      </c>
      <c r="I44" s="344">
        <f t="shared" si="32"/>
        <v>0.39401698830674192</v>
      </c>
      <c r="J44" s="172">
        <f t="shared" si="32"/>
        <v>0.39401698830674192</v>
      </c>
      <c r="K44" s="172">
        <f t="shared" si="32"/>
        <v>0.39401698830674192</v>
      </c>
      <c r="L44" s="173">
        <f t="shared" si="32"/>
        <v>0.39401698830674192</v>
      </c>
      <c r="M44" s="382">
        <v>42</v>
      </c>
      <c r="N44" s="517"/>
      <c r="O44" s="520"/>
      <c r="P44" s="150" t="s">
        <v>4</v>
      </c>
      <c r="Q44" s="151" t="str">
        <f t="shared" si="17"/>
        <v/>
      </c>
      <c r="R44" s="152" t="str">
        <f t="shared" si="8"/>
        <v/>
      </c>
      <c r="S44" s="152" t="str">
        <f t="shared" si="9"/>
        <v/>
      </c>
      <c r="T44" s="152" t="str">
        <f t="shared" si="10"/>
        <v/>
      </c>
      <c r="U44" s="152" t="str">
        <f t="shared" si="11"/>
        <v/>
      </c>
      <c r="V44" s="376" t="str">
        <f t="shared" si="12"/>
        <v/>
      </c>
      <c r="W44" s="152" t="str">
        <f t="shared" si="13"/>
        <v/>
      </c>
      <c r="X44" s="152" t="str">
        <f t="shared" si="14"/>
        <v/>
      </c>
      <c r="Y44" s="153" t="str">
        <f t="shared" si="1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>
      <c r="A45" s="119"/>
      <c r="B45" s="523"/>
      <c r="C45" s="170" t="s">
        <v>18</v>
      </c>
      <c r="D45" s="171">
        <f t="shared" ref="D45:L45" si="33">IF(D35&lt;&gt;0,D23/(D35*8.76),0)</f>
        <v>0.87108493150684785</v>
      </c>
      <c r="E45" s="172">
        <f t="shared" si="33"/>
        <v>0.87108493110368113</v>
      </c>
      <c r="F45" s="172">
        <f t="shared" si="33"/>
        <v>0.87086175506047991</v>
      </c>
      <c r="G45" s="172">
        <f t="shared" si="33"/>
        <v>0.87086175465761329</v>
      </c>
      <c r="H45" s="172">
        <f t="shared" si="33"/>
        <v>0.8708617542400936</v>
      </c>
      <c r="I45" s="344">
        <f t="shared" si="33"/>
        <v>0.87086175278211864</v>
      </c>
      <c r="J45" s="172">
        <f t="shared" si="33"/>
        <v>0.87086175295797774</v>
      </c>
      <c r="K45" s="172">
        <f t="shared" si="33"/>
        <v>0.87086175334216565</v>
      </c>
      <c r="L45" s="173">
        <f t="shared" si="33"/>
        <v>0.87086175699868651</v>
      </c>
      <c r="M45" s="382">
        <v>43</v>
      </c>
      <c r="N45" s="517"/>
      <c r="O45" s="520"/>
      <c r="P45" s="146" t="s">
        <v>5</v>
      </c>
      <c r="Q45" s="147" t="str">
        <f t="shared" si="17"/>
        <v/>
      </c>
      <c r="R45" s="148" t="str">
        <f t="shared" si="8"/>
        <v/>
      </c>
      <c r="S45" s="148" t="str">
        <f t="shared" si="9"/>
        <v/>
      </c>
      <c r="T45" s="148" t="str">
        <f t="shared" si="10"/>
        <v/>
      </c>
      <c r="U45" s="148" t="str">
        <f t="shared" si="11"/>
        <v/>
      </c>
      <c r="V45" s="375" t="str">
        <f t="shared" si="12"/>
        <v/>
      </c>
      <c r="W45" s="148" t="str">
        <f t="shared" si="13"/>
        <v/>
      </c>
      <c r="X45" s="148" t="str">
        <f t="shared" si="14"/>
        <v/>
      </c>
      <c r="Y45" s="149" t="str">
        <f t="shared" si="1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>
      <c r="A46" s="119"/>
      <c r="B46" s="523"/>
      <c r="C46" s="170" t="s">
        <v>19</v>
      </c>
      <c r="D46" s="171">
        <f t="shared" ref="D46:L46" si="34">IF(D36&lt;&gt;0,D25/(D36*8.76),0)</f>
        <v>0.41271364216997969</v>
      </c>
      <c r="E46" s="172">
        <f t="shared" si="34"/>
        <v>0.41271364152590451</v>
      </c>
      <c r="F46" s="172">
        <f t="shared" si="34"/>
        <v>0.4127136408500503</v>
      </c>
      <c r="G46" s="172">
        <f t="shared" si="34"/>
        <v>0.41271363942062295</v>
      </c>
      <c r="H46" s="172">
        <f t="shared" si="34"/>
        <v>0.41271363834849883</v>
      </c>
      <c r="I46" s="344">
        <f t="shared" si="34"/>
        <v>0.41271363453163035</v>
      </c>
      <c r="J46" s="172">
        <f t="shared" si="34"/>
        <v>0.41271362939728118</v>
      </c>
      <c r="K46" s="172">
        <f t="shared" si="34"/>
        <v>0.41271361602501427</v>
      </c>
      <c r="L46" s="173">
        <f t="shared" si="34"/>
        <v>0.41271363677553424</v>
      </c>
      <c r="M46" s="382">
        <v>44</v>
      </c>
      <c r="N46" s="517"/>
      <c r="O46" s="521"/>
      <c r="P46" s="162" t="s">
        <v>20</v>
      </c>
      <c r="Q46" s="163" t="str">
        <f t="shared" si="17"/>
        <v/>
      </c>
      <c r="R46" s="164" t="str">
        <f t="shared" si="8"/>
        <v/>
      </c>
      <c r="S46" s="164" t="str">
        <f t="shared" si="9"/>
        <v/>
      </c>
      <c r="T46" s="164" t="str">
        <f t="shared" si="10"/>
        <v/>
      </c>
      <c r="U46" s="164" t="str">
        <f t="shared" si="11"/>
        <v/>
      </c>
      <c r="V46" s="377" t="str">
        <f t="shared" si="12"/>
        <v/>
      </c>
      <c r="W46" s="164" t="str">
        <f t="shared" si="13"/>
        <v/>
      </c>
      <c r="X46" s="164" t="str">
        <f t="shared" si="14"/>
        <v/>
      </c>
      <c r="Y46" s="165" t="str">
        <f t="shared" si="1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>
      <c r="A47" s="119"/>
      <c r="B47" s="524"/>
      <c r="C47" s="170" t="s">
        <v>20</v>
      </c>
      <c r="D47" s="179">
        <f t="shared" ref="D47:L47" si="35">IF(D37&lt;&gt;0,D26/(D37*8.76),0)</f>
        <v>0.38434671596403552</v>
      </c>
      <c r="E47" s="180">
        <f t="shared" si="35"/>
        <v>0.38434759241967104</v>
      </c>
      <c r="F47" s="180">
        <f t="shared" si="35"/>
        <v>0.38434844268007723</v>
      </c>
      <c r="G47" s="180">
        <f t="shared" si="35"/>
        <v>0.38434926963713117</v>
      </c>
      <c r="H47" s="180">
        <f t="shared" si="35"/>
        <v>0.38438440746076447</v>
      </c>
      <c r="I47" s="346">
        <f t="shared" si="35"/>
        <v>0.38438464355931107</v>
      </c>
      <c r="J47" s="180">
        <f t="shared" si="35"/>
        <v>0.38438485203301115</v>
      </c>
      <c r="K47" s="180">
        <f t="shared" si="35"/>
        <v>0.38438503357739362</v>
      </c>
      <c r="L47" s="181">
        <f t="shared" si="35"/>
        <v>0.38438519065033122</v>
      </c>
      <c r="M47" s="382">
        <v>45</v>
      </c>
      <c r="N47" s="517"/>
      <c r="O47" s="519" t="s">
        <v>61</v>
      </c>
      <c r="P47" s="142" t="s">
        <v>11</v>
      </c>
      <c r="Q47" s="143" t="str">
        <f t="shared" si="17"/>
        <v/>
      </c>
      <c r="R47" s="144" t="str">
        <f t="shared" si="8"/>
        <v/>
      </c>
      <c r="S47" s="144" t="str">
        <f t="shared" si="9"/>
        <v/>
      </c>
      <c r="T47" s="144" t="str">
        <f t="shared" si="10"/>
        <v/>
      </c>
      <c r="U47" s="144" t="str">
        <f t="shared" si="11"/>
        <v/>
      </c>
      <c r="V47" s="374" t="str">
        <f t="shared" si="12"/>
        <v/>
      </c>
      <c r="W47" s="144" t="str">
        <f t="shared" si="13"/>
        <v/>
      </c>
      <c r="X47" s="144" t="str">
        <f t="shared" si="14"/>
        <v/>
      </c>
      <c r="Y47" s="145" t="str">
        <f t="shared" si="1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>
      <c r="A48" s="119"/>
      <c r="B48" s="525" t="s">
        <v>24</v>
      </c>
      <c r="C48" s="182" t="s">
        <v>11</v>
      </c>
      <c r="D48" s="183">
        <f t="shared" ref="D48:D57" si="36">IF(AD48&lt;&gt;"eps",AD48,0)</f>
        <v>0</v>
      </c>
      <c r="E48" s="184">
        <f t="shared" ref="E48:E57" si="37">IF(AE48&lt;&gt;"eps",AE48,0)</f>
        <v>0</v>
      </c>
      <c r="F48" s="184">
        <f t="shared" ref="F48:F57" si="38">IF(AF48&lt;&gt;"eps",AF48,0)</f>
        <v>0</v>
      </c>
      <c r="G48" s="184">
        <f t="shared" ref="G48:G57" si="39">IF(AG48&lt;&gt;"eps",AG48,0)</f>
        <v>0</v>
      </c>
      <c r="H48" s="184">
        <f t="shared" ref="H48:H57" si="40">IF(AH48&lt;&gt;"eps",AH48,0)</f>
        <v>0</v>
      </c>
      <c r="I48" s="347">
        <f t="shared" ref="I48:I57" si="41">IF(AI48&lt;&gt;"eps",AI48,0)</f>
        <v>0</v>
      </c>
      <c r="J48" s="184">
        <f t="shared" ref="J48:J57" si="42">IF(AJ48&lt;&gt;"eps",AJ48,0)</f>
        <v>0</v>
      </c>
      <c r="K48" s="184">
        <f t="shared" ref="K48:K57" si="43">IF(AK48&lt;&gt;"eps",AK48,0)</f>
        <v>0</v>
      </c>
      <c r="L48" s="185">
        <f t="shared" ref="L48:L57" si="44">IF(AL48&lt;&gt;"eps",AL48,0)</f>
        <v>0</v>
      </c>
      <c r="M48" s="382">
        <v>46</v>
      </c>
      <c r="N48" s="517"/>
      <c r="O48" s="520"/>
      <c r="P48" s="146" t="s">
        <v>12</v>
      </c>
      <c r="Q48" s="147" t="str">
        <f t="shared" si="17"/>
        <v/>
      </c>
      <c r="R48" s="148" t="str">
        <f t="shared" si="8"/>
        <v/>
      </c>
      <c r="S48" s="148" t="str">
        <f t="shared" si="9"/>
        <v/>
      </c>
      <c r="T48" s="148" t="str">
        <f t="shared" si="10"/>
        <v/>
      </c>
      <c r="U48" s="148" t="str">
        <f t="shared" si="11"/>
        <v/>
      </c>
      <c r="V48" s="375" t="str">
        <f t="shared" si="12"/>
        <v/>
      </c>
      <c r="W48" s="148" t="str">
        <f t="shared" si="13"/>
        <v/>
      </c>
      <c r="X48" s="148" t="str">
        <f t="shared" si="14"/>
        <v/>
      </c>
      <c r="Y48" s="149" t="str">
        <f t="shared" si="1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>
      <c r="A49" s="119"/>
      <c r="B49" s="526"/>
      <c r="C49" s="186" t="s">
        <v>12</v>
      </c>
      <c r="D49" s="187">
        <f t="shared" si="36"/>
        <v>0</v>
      </c>
      <c r="E49" s="188">
        <f t="shared" si="37"/>
        <v>0</v>
      </c>
      <c r="F49" s="188">
        <f t="shared" si="38"/>
        <v>0</v>
      </c>
      <c r="G49" s="188">
        <f t="shared" si="39"/>
        <v>2.8158104491102251E-8</v>
      </c>
      <c r="H49" s="188">
        <f t="shared" si="40"/>
        <v>3.3518160585203866E-7</v>
      </c>
      <c r="I49" s="348">
        <f t="shared" si="41"/>
        <v>54.017431444843112</v>
      </c>
      <c r="J49" s="188">
        <f t="shared" si="42"/>
        <v>99.16570262717029</v>
      </c>
      <c r="K49" s="188">
        <f t="shared" si="43"/>
        <v>137.3209413997028</v>
      </c>
      <c r="L49" s="189">
        <f t="shared" si="44"/>
        <v>183.58640702335578</v>
      </c>
      <c r="M49" s="382">
        <v>47</v>
      </c>
      <c r="N49" s="517"/>
      <c r="O49" s="520"/>
      <c r="P49" s="150" t="s">
        <v>13</v>
      </c>
      <c r="Q49" s="151" t="str">
        <f t="shared" si="17"/>
        <v/>
      </c>
      <c r="R49" s="152" t="str">
        <f t="shared" si="8"/>
        <v/>
      </c>
      <c r="S49" s="152" t="str">
        <f t="shared" si="9"/>
        <v/>
      </c>
      <c r="T49" s="152" t="str">
        <f t="shared" si="10"/>
        <v/>
      </c>
      <c r="U49" s="152" t="str">
        <f t="shared" si="11"/>
        <v/>
      </c>
      <c r="V49" s="376" t="str">
        <f t="shared" si="12"/>
        <v/>
      </c>
      <c r="W49" s="152" t="str">
        <f t="shared" si="13"/>
        <v/>
      </c>
      <c r="X49" s="152" t="str">
        <f t="shared" si="14"/>
        <v/>
      </c>
      <c r="Y49" s="153" t="str">
        <f t="shared" si="15"/>
        <v/>
      </c>
      <c r="AC49" s="383" t="s">
        <v>115</v>
      </c>
      <c r="AD49" s="275" t="s">
        <v>132</v>
      </c>
      <c r="AE49" s="10" t="s">
        <v>132</v>
      </c>
      <c r="AF49" s="10" t="s">
        <v>132</v>
      </c>
      <c r="AG49" s="10">
        <v>2.8158104491102251E-8</v>
      </c>
      <c r="AH49" s="10">
        <v>3.3518160585203866E-7</v>
      </c>
      <c r="AI49" s="276">
        <v>54.017431444843112</v>
      </c>
      <c r="AJ49" s="10">
        <v>99.16570262717029</v>
      </c>
      <c r="AK49" s="10">
        <v>137.3209413997028</v>
      </c>
      <c r="AL49" s="277">
        <v>183.58640702335578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>
      <c r="A50" s="119"/>
      <c r="B50" s="526"/>
      <c r="C50" s="190" t="s">
        <v>13</v>
      </c>
      <c r="D50" s="191">
        <f t="shared" si="36"/>
        <v>0</v>
      </c>
      <c r="E50" s="192">
        <f t="shared" si="37"/>
        <v>0</v>
      </c>
      <c r="F50" s="192">
        <f t="shared" si="38"/>
        <v>0</v>
      </c>
      <c r="G50" s="192">
        <f t="shared" si="39"/>
        <v>0</v>
      </c>
      <c r="H50" s="192">
        <f t="shared" si="40"/>
        <v>0</v>
      </c>
      <c r="I50" s="349">
        <f t="shared" si="41"/>
        <v>0</v>
      </c>
      <c r="J50" s="192">
        <f t="shared" si="42"/>
        <v>0</v>
      </c>
      <c r="K50" s="192">
        <f t="shared" si="43"/>
        <v>0</v>
      </c>
      <c r="L50" s="193">
        <f t="shared" si="44"/>
        <v>0</v>
      </c>
      <c r="M50" s="382">
        <v>48</v>
      </c>
      <c r="N50" s="517"/>
      <c r="O50" s="520"/>
      <c r="P50" s="146" t="s">
        <v>14</v>
      </c>
      <c r="Q50" s="147" t="str">
        <f t="shared" si="17"/>
        <v/>
      </c>
      <c r="R50" s="148" t="str">
        <f t="shared" si="8"/>
        <v/>
      </c>
      <c r="S50" s="148" t="str">
        <f t="shared" si="9"/>
        <v/>
      </c>
      <c r="T50" s="148" t="str">
        <f t="shared" si="10"/>
        <v/>
      </c>
      <c r="U50" s="148" t="str">
        <f t="shared" si="11"/>
        <v/>
      </c>
      <c r="V50" s="375" t="str">
        <f t="shared" si="12"/>
        <v/>
      </c>
      <c r="W50" s="148" t="str">
        <f t="shared" si="13"/>
        <v/>
      </c>
      <c r="X50" s="148" t="str">
        <f t="shared" si="14"/>
        <v/>
      </c>
      <c r="Y50" s="149" t="str">
        <f t="shared" si="1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>
      <c r="A51" s="119"/>
      <c r="B51" s="526"/>
      <c r="C51" s="186" t="s">
        <v>14</v>
      </c>
      <c r="D51" s="187">
        <f t="shared" si="36"/>
        <v>0</v>
      </c>
      <c r="E51" s="188">
        <f t="shared" si="37"/>
        <v>1.7945821796419442E-7</v>
      </c>
      <c r="F51" s="188">
        <f t="shared" si="38"/>
        <v>5.2268094847651757E-7</v>
      </c>
      <c r="G51" s="188">
        <f t="shared" si="39"/>
        <v>9.0653722152786287</v>
      </c>
      <c r="H51" s="188">
        <f t="shared" si="40"/>
        <v>37.716292704905108</v>
      </c>
      <c r="I51" s="348">
        <f t="shared" si="41"/>
        <v>92.383152171777795</v>
      </c>
      <c r="J51" s="188">
        <f t="shared" si="42"/>
        <v>97.704632543402496</v>
      </c>
      <c r="K51" s="188">
        <f t="shared" si="43"/>
        <v>108.96820502667428</v>
      </c>
      <c r="L51" s="189">
        <f t="shared" si="44"/>
        <v>115.74226447790303</v>
      </c>
      <c r="M51" s="382">
        <v>49</v>
      </c>
      <c r="N51" s="517"/>
      <c r="O51" s="520"/>
      <c r="P51" s="150" t="s">
        <v>15</v>
      </c>
      <c r="Q51" s="151" t="str">
        <f t="shared" si="17"/>
        <v/>
      </c>
      <c r="R51" s="152" t="str">
        <f t="shared" si="8"/>
        <v/>
      </c>
      <c r="S51" s="152" t="str">
        <f t="shared" si="9"/>
        <v/>
      </c>
      <c r="T51" s="152" t="str">
        <f t="shared" si="10"/>
        <v/>
      </c>
      <c r="U51" s="152" t="str">
        <f t="shared" si="11"/>
        <v/>
      </c>
      <c r="V51" s="376" t="str">
        <f t="shared" si="12"/>
        <v/>
      </c>
      <c r="W51" s="152" t="str">
        <f t="shared" si="13"/>
        <v/>
      </c>
      <c r="X51" s="152" t="str">
        <f t="shared" si="14"/>
        <v/>
      </c>
      <c r="Y51" s="153" t="str">
        <f t="shared" si="15"/>
        <v/>
      </c>
      <c r="AC51" s="383" t="s">
        <v>117</v>
      </c>
      <c r="AD51" s="275" t="s">
        <v>132</v>
      </c>
      <c r="AE51" s="10">
        <v>1.7945821796419442E-7</v>
      </c>
      <c r="AF51" s="10">
        <v>5.2268094847651757E-7</v>
      </c>
      <c r="AG51" s="10">
        <v>9.0653722152786287</v>
      </c>
      <c r="AH51" s="10">
        <v>37.716292704905108</v>
      </c>
      <c r="AI51" s="276">
        <v>92.383152171777795</v>
      </c>
      <c r="AJ51" s="10">
        <v>97.704632543402496</v>
      </c>
      <c r="AK51" s="10">
        <v>108.96820502667428</v>
      </c>
      <c r="AL51" s="277">
        <v>115.74226447790303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>
      <c r="A52" s="119"/>
      <c r="B52" s="526"/>
      <c r="C52" s="190" t="s">
        <v>15</v>
      </c>
      <c r="D52" s="191">
        <f t="shared" si="36"/>
        <v>0</v>
      </c>
      <c r="E52" s="192">
        <f t="shared" si="37"/>
        <v>0</v>
      </c>
      <c r="F52" s="192">
        <f t="shared" si="38"/>
        <v>0</v>
      </c>
      <c r="G52" s="192">
        <f t="shared" si="39"/>
        <v>0</v>
      </c>
      <c r="H52" s="192">
        <f t="shared" si="40"/>
        <v>0</v>
      </c>
      <c r="I52" s="349">
        <f t="shared" si="41"/>
        <v>6.2702936667322846E-8</v>
      </c>
      <c r="J52" s="192">
        <f t="shared" si="42"/>
        <v>1.3652540606874808E-7</v>
      </c>
      <c r="K52" s="192">
        <f t="shared" si="43"/>
        <v>1.8862451583294538E-7</v>
      </c>
      <c r="L52" s="193">
        <f t="shared" si="44"/>
        <v>1.8862451583294538E-7</v>
      </c>
      <c r="M52" s="382">
        <v>50</v>
      </c>
      <c r="N52" s="517"/>
      <c r="O52" s="520"/>
      <c r="P52" s="146" t="s">
        <v>16</v>
      </c>
      <c r="Q52" s="147" t="str">
        <f t="shared" si="17"/>
        <v/>
      </c>
      <c r="R52" s="148" t="str">
        <f t="shared" si="8"/>
        <v/>
      </c>
      <c r="S52" s="148" t="str">
        <f t="shared" si="9"/>
        <v/>
      </c>
      <c r="T52" s="148" t="str">
        <f t="shared" si="10"/>
        <v/>
      </c>
      <c r="U52" s="148" t="str">
        <f t="shared" si="11"/>
        <v/>
      </c>
      <c r="V52" s="375" t="str">
        <f t="shared" si="12"/>
        <v/>
      </c>
      <c r="W52" s="148" t="str">
        <f t="shared" si="13"/>
        <v/>
      </c>
      <c r="X52" s="148" t="str">
        <f t="shared" si="14"/>
        <v/>
      </c>
      <c r="Y52" s="149" t="str">
        <f t="shared" si="1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>
        <v>6.2702936667322846E-8</v>
      </c>
      <c r="AJ52" s="279">
        <v>1.3652540606874808E-7</v>
      </c>
      <c r="AK52" s="279">
        <v>1.8862451583294538E-7</v>
      </c>
      <c r="AL52" s="281">
        <v>1.8862451583294538E-7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>
      <c r="A53" s="119"/>
      <c r="B53" s="526"/>
      <c r="C53" s="186" t="s">
        <v>16</v>
      </c>
      <c r="D53" s="187">
        <f t="shared" si="36"/>
        <v>0</v>
      </c>
      <c r="E53" s="188">
        <f t="shared" si="37"/>
        <v>1.6547040740916409E-7</v>
      </c>
      <c r="F53" s="188">
        <f t="shared" si="38"/>
        <v>3.8884110101075023E-7</v>
      </c>
      <c r="G53" s="188">
        <f t="shared" si="39"/>
        <v>7.5875734258480986E-7</v>
      </c>
      <c r="H53" s="188">
        <f t="shared" si="40"/>
        <v>1.26490202259171E-6</v>
      </c>
      <c r="I53" s="348">
        <f t="shared" si="41"/>
        <v>1.601501332951117E-6</v>
      </c>
      <c r="J53" s="188">
        <f t="shared" si="42"/>
        <v>1.9570142719786918E-6</v>
      </c>
      <c r="K53" s="188">
        <f t="shared" si="43"/>
        <v>2.314976346135412E-6</v>
      </c>
      <c r="L53" s="189">
        <f t="shared" si="44"/>
        <v>2.6363984567844781E-6</v>
      </c>
      <c r="M53" s="382">
        <v>51</v>
      </c>
      <c r="N53" s="517"/>
      <c r="O53" s="520"/>
      <c r="P53" s="150" t="s">
        <v>4</v>
      </c>
      <c r="Q53" s="151" t="str">
        <f t="shared" si="17"/>
        <v/>
      </c>
      <c r="R53" s="152" t="str">
        <f t="shared" si="8"/>
        <v/>
      </c>
      <c r="S53" s="152" t="str">
        <f t="shared" si="9"/>
        <v/>
      </c>
      <c r="T53" s="152" t="str">
        <f t="shared" si="10"/>
        <v/>
      </c>
      <c r="U53" s="152" t="str">
        <f t="shared" si="11"/>
        <v/>
      </c>
      <c r="V53" s="376" t="str">
        <f t="shared" si="12"/>
        <v/>
      </c>
      <c r="W53" s="152" t="str">
        <f t="shared" si="13"/>
        <v/>
      </c>
      <c r="X53" s="152" t="str">
        <f t="shared" si="14"/>
        <v/>
      </c>
      <c r="Y53" s="153" t="str">
        <f t="shared" si="15"/>
        <v/>
      </c>
      <c r="AC53" s="383" t="s">
        <v>119</v>
      </c>
      <c r="AD53" s="275" t="s">
        <v>132</v>
      </c>
      <c r="AE53" s="10">
        <v>1.6547040740916409E-7</v>
      </c>
      <c r="AF53" s="10">
        <v>3.8884110101075023E-7</v>
      </c>
      <c r="AG53" s="10">
        <v>7.5875734258480986E-7</v>
      </c>
      <c r="AH53" s="10">
        <v>1.26490202259171E-6</v>
      </c>
      <c r="AI53" s="276">
        <v>1.601501332951117E-6</v>
      </c>
      <c r="AJ53" s="10">
        <v>1.9570142719786918E-6</v>
      </c>
      <c r="AK53" s="10">
        <v>2.314976346135412E-6</v>
      </c>
      <c r="AL53" s="277">
        <v>2.6363984567844781E-6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>
      <c r="A54" s="119"/>
      <c r="B54" s="526"/>
      <c r="C54" s="190" t="s">
        <v>4</v>
      </c>
      <c r="D54" s="191">
        <f t="shared" si="36"/>
        <v>0</v>
      </c>
      <c r="E54" s="192">
        <f t="shared" si="37"/>
        <v>0</v>
      </c>
      <c r="F54" s="192">
        <f t="shared" si="38"/>
        <v>0</v>
      </c>
      <c r="G54" s="192">
        <f t="shared" si="39"/>
        <v>0</v>
      </c>
      <c r="H54" s="192">
        <f t="shared" si="40"/>
        <v>1.2503960061782535E-8</v>
      </c>
      <c r="I54" s="349">
        <f t="shared" si="41"/>
        <v>1.5768870742412909E-7</v>
      </c>
      <c r="J54" s="192">
        <f t="shared" si="42"/>
        <v>3.081283562348076E-7</v>
      </c>
      <c r="K54" s="192">
        <f t="shared" si="43"/>
        <v>4.5630348233301715E-7</v>
      </c>
      <c r="L54" s="193">
        <f t="shared" si="44"/>
        <v>5.5583729894614705E-7</v>
      </c>
      <c r="M54" s="382">
        <v>52</v>
      </c>
      <c r="N54" s="517"/>
      <c r="O54" s="521"/>
      <c r="P54" s="162" t="s">
        <v>5</v>
      </c>
      <c r="Q54" s="163" t="str">
        <f t="shared" si="17"/>
        <v/>
      </c>
      <c r="R54" s="164" t="str">
        <f t="shared" si="8"/>
        <v/>
      </c>
      <c r="S54" s="164" t="str">
        <f t="shared" si="9"/>
        <v/>
      </c>
      <c r="T54" s="164" t="str">
        <f t="shared" si="10"/>
        <v/>
      </c>
      <c r="U54" s="164" t="str">
        <f t="shared" si="11"/>
        <v/>
      </c>
      <c r="V54" s="377" t="str">
        <f t="shared" si="12"/>
        <v/>
      </c>
      <c r="W54" s="164" t="str">
        <f t="shared" si="13"/>
        <v/>
      </c>
      <c r="X54" s="164" t="str">
        <f t="shared" si="14"/>
        <v/>
      </c>
      <c r="Y54" s="165" t="str">
        <f t="shared" si="1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>
        <v>1.2503960061782535E-8</v>
      </c>
      <c r="AI54" s="280">
        <v>1.5768870742412909E-7</v>
      </c>
      <c r="AJ54" s="279">
        <v>3.081283562348076E-7</v>
      </c>
      <c r="AK54" s="279">
        <v>4.5630348233301715E-7</v>
      </c>
      <c r="AL54" s="281">
        <v>5.5583729894614705E-7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>
      <c r="A55" s="119"/>
      <c r="B55" s="526"/>
      <c r="C55" s="186" t="s">
        <v>5</v>
      </c>
      <c r="D55" s="187">
        <f t="shared" si="36"/>
        <v>0</v>
      </c>
      <c r="E55" s="188">
        <f t="shared" si="37"/>
        <v>0</v>
      </c>
      <c r="F55" s="188">
        <f t="shared" si="38"/>
        <v>0</v>
      </c>
      <c r="G55" s="188">
        <f t="shared" si="39"/>
        <v>0</v>
      </c>
      <c r="H55" s="188">
        <f t="shared" si="40"/>
        <v>0</v>
      </c>
      <c r="I55" s="348">
        <f t="shared" si="41"/>
        <v>0</v>
      </c>
      <c r="J55" s="188">
        <f t="shared" si="42"/>
        <v>0</v>
      </c>
      <c r="K55" s="188">
        <f t="shared" si="43"/>
        <v>0</v>
      </c>
      <c r="L55" s="189">
        <f t="shared" si="44"/>
        <v>0</v>
      </c>
      <c r="M55" s="382">
        <v>53</v>
      </c>
      <c r="N55" s="517"/>
      <c r="O55" s="520" t="s">
        <v>62</v>
      </c>
      <c r="P55" s="146" t="s">
        <v>1</v>
      </c>
      <c r="Q55" s="147" t="str">
        <f t="shared" si="17"/>
        <v/>
      </c>
      <c r="R55" s="148" t="str">
        <f t="shared" si="8"/>
        <v/>
      </c>
      <c r="S55" s="148" t="str">
        <f t="shared" si="9"/>
        <v/>
      </c>
      <c r="T55" s="148" t="str">
        <f t="shared" si="10"/>
        <v/>
      </c>
      <c r="U55" s="148" t="str">
        <f t="shared" si="11"/>
        <v/>
      </c>
      <c r="V55" s="375" t="str">
        <f t="shared" si="12"/>
        <v/>
      </c>
      <c r="W55" s="148" t="str">
        <f t="shared" si="13"/>
        <v/>
      </c>
      <c r="X55" s="148" t="str">
        <f t="shared" si="14"/>
        <v/>
      </c>
      <c r="Y55" s="149" t="str">
        <f t="shared" si="15"/>
        <v/>
      </c>
      <c r="AC55" s="383" t="s">
        <v>121</v>
      </c>
      <c r="AD55" s="275" t="s">
        <v>132</v>
      </c>
      <c r="AE55" s="10" t="s">
        <v>132</v>
      </c>
      <c r="AF55" s="10" t="s">
        <v>132</v>
      </c>
      <c r="AG55" s="10" t="s">
        <v>132</v>
      </c>
      <c r="AH55" s="10" t="s">
        <v>132</v>
      </c>
      <c r="AI55" s="276" t="s">
        <v>132</v>
      </c>
      <c r="AJ55" s="10" t="s">
        <v>132</v>
      </c>
      <c r="AK55" s="10" t="s">
        <v>132</v>
      </c>
      <c r="AL55" s="277" t="s">
        <v>132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>
      <c r="A56" s="119"/>
      <c r="B56" s="526"/>
      <c r="C56" s="186" t="s">
        <v>18</v>
      </c>
      <c r="D56" s="187">
        <f t="shared" si="36"/>
        <v>0</v>
      </c>
      <c r="E56" s="188">
        <f t="shared" si="37"/>
        <v>4.1282317559039678E-8</v>
      </c>
      <c r="F56" s="188">
        <f t="shared" si="38"/>
        <v>0.62386038981475067</v>
      </c>
      <c r="G56" s="188">
        <f t="shared" si="39"/>
        <v>0.62386064356331838</v>
      </c>
      <c r="H56" s="188">
        <f t="shared" si="40"/>
        <v>0.62386067659962474</v>
      </c>
      <c r="I56" s="348">
        <f t="shared" si="41"/>
        <v>0.62386068942976158</v>
      </c>
      <c r="J56" s="188">
        <f t="shared" si="42"/>
        <v>0.62386068942976158</v>
      </c>
      <c r="K56" s="188">
        <f t="shared" si="43"/>
        <v>0.62386068942976158</v>
      </c>
      <c r="L56" s="189">
        <f t="shared" si="44"/>
        <v>0.62386068942976158</v>
      </c>
      <c r="M56" s="382">
        <v>54</v>
      </c>
      <c r="N56" s="517"/>
      <c r="O56" s="520"/>
      <c r="P56" s="146" t="s">
        <v>2</v>
      </c>
      <c r="Q56" s="147" t="str">
        <f t="shared" si="17"/>
        <v/>
      </c>
      <c r="R56" s="148" t="str">
        <f t="shared" si="8"/>
        <v/>
      </c>
      <c r="S56" s="148" t="str">
        <f t="shared" si="9"/>
        <v/>
      </c>
      <c r="T56" s="148" t="str">
        <f t="shared" si="10"/>
        <v/>
      </c>
      <c r="U56" s="148" t="str">
        <f t="shared" si="11"/>
        <v/>
      </c>
      <c r="V56" s="375" t="str">
        <f t="shared" si="12"/>
        <v/>
      </c>
      <c r="W56" s="148" t="str">
        <f t="shared" si="13"/>
        <v/>
      </c>
      <c r="X56" s="148" t="str">
        <f t="shared" si="14"/>
        <v/>
      </c>
      <c r="Y56" s="149" t="str">
        <f t="shared" si="15"/>
        <v/>
      </c>
      <c r="AC56" s="383" t="s">
        <v>122</v>
      </c>
      <c r="AD56" s="275" t="s">
        <v>132</v>
      </c>
      <c r="AE56" s="10">
        <v>4.1282317559039678E-8</v>
      </c>
      <c r="AF56" s="10">
        <v>0.62386038981475067</v>
      </c>
      <c r="AG56" s="10">
        <v>0.62386064356331838</v>
      </c>
      <c r="AH56" s="10">
        <v>0.62386067659962474</v>
      </c>
      <c r="AI56" s="276">
        <v>0.62386068942976158</v>
      </c>
      <c r="AJ56" s="10">
        <v>0.62386068942976158</v>
      </c>
      <c r="AK56" s="10">
        <v>0.62386068942976158</v>
      </c>
      <c r="AL56" s="277">
        <v>0.62386068942976158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>
      <c r="A57" s="119"/>
      <c r="B57" s="527"/>
      <c r="C57" s="194" t="s">
        <v>20</v>
      </c>
      <c r="D57" s="195">
        <f t="shared" si="36"/>
        <v>0</v>
      </c>
      <c r="E57" s="196">
        <f t="shared" si="37"/>
        <v>1.2404607721382686E-4</v>
      </c>
      <c r="F57" s="196">
        <f t="shared" si="38"/>
        <v>2.4813644014329869E-4</v>
      </c>
      <c r="G57" s="196">
        <f t="shared" si="39"/>
        <v>3.7271784707382721E-4</v>
      </c>
      <c r="H57" s="196">
        <f t="shared" si="40"/>
        <v>5.5814396745554476E-3</v>
      </c>
      <c r="I57" s="350">
        <f t="shared" si="41"/>
        <v>5.7059710747454214E-3</v>
      </c>
      <c r="J57" s="196">
        <f t="shared" si="42"/>
        <v>5.8303072065492697E-3</v>
      </c>
      <c r="K57" s="196">
        <f t="shared" si="43"/>
        <v>5.9545278967859322E-3</v>
      </c>
      <c r="L57" s="197">
        <f t="shared" si="44"/>
        <v>6.0786534923216468E-3</v>
      </c>
      <c r="M57" s="382">
        <v>55</v>
      </c>
      <c r="N57" s="517"/>
      <c r="O57" s="520"/>
      <c r="P57" s="146" t="s">
        <v>4</v>
      </c>
      <c r="Q57" s="147" t="str">
        <f t="shared" si="17"/>
        <v/>
      </c>
      <c r="R57" s="148" t="str">
        <f t="shared" si="8"/>
        <v/>
      </c>
      <c r="S57" s="148" t="str">
        <f t="shared" si="9"/>
        <v/>
      </c>
      <c r="T57" s="148" t="str">
        <f t="shared" si="10"/>
        <v/>
      </c>
      <c r="U57" s="148" t="str">
        <f t="shared" si="11"/>
        <v/>
      </c>
      <c r="V57" s="375" t="str">
        <f t="shared" si="12"/>
        <v/>
      </c>
      <c r="W57" s="148" t="str">
        <f t="shared" si="13"/>
        <v/>
      </c>
      <c r="X57" s="148" t="str">
        <f t="shared" si="14"/>
        <v/>
      </c>
      <c r="Y57" s="149" t="str">
        <f t="shared" si="15"/>
        <v/>
      </c>
      <c r="AC57" s="383" t="s">
        <v>123</v>
      </c>
      <c r="AD57" s="294" t="s">
        <v>132</v>
      </c>
      <c r="AE57" s="295">
        <v>1.2404607721382686E-4</v>
      </c>
      <c r="AF57" s="295">
        <v>2.4813644014329869E-4</v>
      </c>
      <c r="AG57" s="295">
        <v>3.7271784707382721E-4</v>
      </c>
      <c r="AH57" s="295">
        <v>5.5814396745554476E-3</v>
      </c>
      <c r="AI57" s="296">
        <v>5.7059710747454214E-3</v>
      </c>
      <c r="AJ57" s="295">
        <v>5.8303072065492697E-3</v>
      </c>
      <c r="AK57" s="295">
        <v>5.9545278967859322E-3</v>
      </c>
      <c r="AL57" s="297">
        <v>6.0786534923216468E-3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16"/>
        <v/>
      </c>
      <c r="E58" s="199" t="str">
        <f t="shared" si="0"/>
        <v/>
      </c>
      <c r="F58" s="199" t="str">
        <f t="shared" si="1"/>
        <v/>
      </c>
      <c r="G58" s="199" t="str">
        <f t="shared" si="2"/>
        <v/>
      </c>
      <c r="H58" s="199" t="str">
        <f t="shared" si="3"/>
        <v/>
      </c>
      <c r="I58" s="351" t="str">
        <f t="shared" si="4"/>
        <v/>
      </c>
      <c r="J58" s="199" t="str">
        <f t="shared" si="5"/>
        <v/>
      </c>
      <c r="K58" s="199" t="str">
        <f t="shared" si="6"/>
        <v/>
      </c>
      <c r="L58" s="200" t="str">
        <f t="shared" si="7"/>
        <v/>
      </c>
      <c r="M58" s="382">
        <v>56</v>
      </c>
      <c r="N58" s="517"/>
      <c r="O58" s="521"/>
      <c r="P58" s="162" t="s">
        <v>5</v>
      </c>
      <c r="Q58" s="163" t="str">
        <f t="shared" si="17"/>
        <v/>
      </c>
      <c r="R58" s="164" t="str">
        <f t="shared" si="8"/>
        <v/>
      </c>
      <c r="S58" s="164" t="str">
        <f t="shared" si="9"/>
        <v/>
      </c>
      <c r="T58" s="164" t="str">
        <f t="shared" si="10"/>
        <v/>
      </c>
      <c r="U58" s="164" t="str">
        <f t="shared" si="11"/>
        <v/>
      </c>
      <c r="V58" s="377" t="str">
        <f t="shared" si="12"/>
        <v/>
      </c>
      <c r="W58" s="164" t="str">
        <f t="shared" si="13"/>
        <v/>
      </c>
      <c r="X58" s="164" t="str">
        <f t="shared" si="14"/>
        <v/>
      </c>
      <c r="Y58" s="165" t="str">
        <f t="shared" si="1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>
      <c r="A59" s="119"/>
      <c r="B59" s="493"/>
      <c r="C59" s="93" t="str">
        <f>"SCR (total: "&amp;ROUND(SUM(D59:L59),0)&amp;")"</f>
        <v>SCR (total: 0)</v>
      </c>
      <c r="D59" s="201" t="str">
        <f t="shared" si="16"/>
        <v/>
      </c>
      <c r="E59" s="202" t="str">
        <f t="shared" si="0"/>
        <v/>
      </c>
      <c r="F59" s="202" t="str">
        <f t="shared" si="1"/>
        <v/>
      </c>
      <c r="G59" s="202" t="str">
        <f t="shared" si="2"/>
        <v/>
      </c>
      <c r="H59" s="202" t="str">
        <f t="shared" si="3"/>
        <v/>
      </c>
      <c r="I59" s="352" t="str">
        <f t="shared" si="4"/>
        <v/>
      </c>
      <c r="J59" s="202" t="str">
        <f t="shared" si="5"/>
        <v/>
      </c>
      <c r="K59" s="202" t="str">
        <f t="shared" si="6"/>
        <v/>
      </c>
      <c r="L59" s="203" t="str">
        <f t="shared" si="7"/>
        <v/>
      </c>
      <c r="M59" s="382">
        <v>57</v>
      </c>
      <c r="N59" s="518"/>
      <c r="O59" s="528" t="str">
        <f>"Seq. Costs (at $15/MTC)"</f>
        <v>Seq. Costs (at $15/MTC)</v>
      </c>
      <c r="P59" s="529"/>
      <c r="Q59" s="163" t="str">
        <f t="shared" si="17"/>
        <v/>
      </c>
      <c r="R59" s="164" t="str">
        <f t="shared" si="8"/>
        <v/>
      </c>
      <c r="S59" s="164" t="str">
        <f t="shared" si="9"/>
        <v/>
      </c>
      <c r="T59" s="164" t="str">
        <f t="shared" si="10"/>
        <v/>
      </c>
      <c r="U59" s="164" t="str">
        <f t="shared" si="11"/>
        <v/>
      </c>
      <c r="V59" s="377" t="str">
        <f t="shared" si="12"/>
        <v/>
      </c>
      <c r="W59" s="164" t="str">
        <f t="shared" si="13"/>
        <v/>
      </c>
      <c r="X59" s="164" t="str">
        <f t="shared" si="14"/>
        <v/>
      </c>
      <c r="Y59" s="165" t="str">
        <f t="shared" si="1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>
      <c r="A60" s="119"/>
      <c r="B60" s="494"/>
      <c r="C60" s="95" t="str">
        <f>"ACI/FF (total: "&amp;ROUND(SUM(D60:L60),0)&amp;")"</f>
        <v>ACI/FF (total: 0)</v>
      </c>
      <c r="D60" s="204" t="str">
        <f t="shared" si="16"/>
        <v/>
      </c>
      <c r="E60" s="205" t="str">
        <f t="shared" si="0"/>
        <v/>
      </c>
      <c r="F60" s="205" t="str">
        <f t="shared" si="1"/>
        <v/>
      </c>
      <c r="G60" s="205" t="str">
        <f t="shared" si="2"/>
        <v/>
      </c>
      <c r="H60" s="205" t="str">
        <f t="shared" si="3"/>
        <v/>
      </c>
      <c r="I60" s="353" t="str">
        <f t="shared" si="4"/>
        <v/>
      </c>
      <c r="J60" s="205" t="str">
        <f t="shared" si="5"/>
        <v/>
      </c>
      <c r="K60" s="205" t="str">
        <f t="shared" si="6"/>
        <v/>
      </c>
      <c r="L60" s="206" t="str">
        <f t="shared" si="7"/>
        <v/>
      </c>
      <c r="M60" s="382">
        <v>58</v>
      </c>
      <c r="N60" s="208" t="s">
        <v>66</v>
      </c>
      <c r="O60" s="209"/>
      <c r="P60" s="210"/>
      <c r="Q60" s="211" t="str">
        <f t="shared" si="17"/>
        <v/>
      </c>
      <c r="R60" s="212" t="str">
        <f t="shared" si="8"/>
        <v/>
      </c>
      <c r="S60" s="212" t="str">
        <f t="shared" si="9"/>
        <v/>
      </c>
      <c r="T60" s="212" t="str">
        <f t="shared" si="10"/>
        <v/>
      </c>
      <c r="U60" s="212" t="str">
        <f t="shared" si="11"/>
        <v/>
      </c>
      <c r="V60" s="378" t="str">
        <f t="shared" si="12"/>
        <v/>
      </c>
      <c r="W60" s="212" t="str">
        <f t="shared" si="13"/>
        <v/>
      </c>
      <c r="X60" s="212" t="str">
        <f t="shared" si="14"/>
        <v/>
      </c>
      <c r="Y60" s="213" t="str">
        <f t="shared" si="1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>
      <c r="A61" s="119"/>
      <c r="B61" s="509" t="s">
        <v>26</v>
      </c>
      <c r="C61" s="214" t="str">
        <f>"Coal  (total: "&amp;ROUND(SUM(D61:L61),0)&amp;")"</f>
        <v>Coal  (total: 0)</v>
      </c>
      <c r="D61" s="215">
        <f t="shared" ref="D61:L63" si="45">IF(AD61&lt;&gt;"eps",AD61,0)</f>
        <v>0</v>
      </c>
      <c r="E61" s="216">
        <f t="shared" si="45"/>
        <v>0</v>
      </c>
      <c r="F61" s="216">
        <f t="shared" si="45"/>
        <v>0</v>
      </c>
      <c r="G61" s="216">
        <f t="shared" si="45"/>
        <v>0</v>
      </c>
      <c r="H61" s="216">
        <f t="shared" si="45"/>
        <v>0</v>
      </c>
      <c r="I61" s="354">
        <f t="shared" si="45"/>
        <v>0</v>
      </c>
      <c r="J61" s="216">
        <f t="shared" si="45"/>
        <v>0</v>
      </c>
      <c r="K61" s="216">
        <f t="shared" si="45"/>
        <v>0</v>
      </c>
      <c r="L61" s="217">
        <f t="shared" si="45"/>
        <v>0</v>
      </c>
      <c r="M61" s="382">
        <v>59</v>
      </c>
      <c r="N61" s="218" t="s">
        <v>67</v>
      </c>
      <c r="O61" s="219"/>
      <c r="P61" s="219"/>
      <c r="Q61" s="220" t="str">
        <f t="shared" si="17"/>
        <v/>
      </c>
      <c r="R61" s="221" t="str">
        <f t="shared" si="8"/>
        <v/>
      </c>
      <c r="S61" s="221" t="str">
        <f t="shared" si="9"/>
        <v/>
      </c>
      <c r="T61" s="221" t="str">
        <f t="shared" si="10"/>
        <v/>
      </c>
      <c r="U61" s="221" t="str">
        <f t="shared" si="11"/>
        <v/>
      </c>
      <c r="V61" s="379" t="str">
        <f t="shared" si="12"/>
        <v/>
      </c>
      <c r="W61" s="221" t="str">
        <f t="shared" si="13"/>
        <v/>
      </c>
      <c r="X61" s="221" t="str">
        <f t="shared" si="14"/>
        <v/>
      </c>
      <c r="Y61" s="222" t="str">
        <f t="shared" si="15"/>
        <v/>
      </c>
      <c r="AC61" s="383" t="s">
        <v>127</v>
      </c>
      <c r="AD61" s="290" t="s">
        <v>132</v>
      </c>
      <c r="AE61" s="291" t="s">
        <v>132</v>
      </c>
      <c r="AF61" s="291" t="s">
        <v>132</v>
      </c>
      <c r="AG61" s="291" t="s">
        <v>132</v>
      </c>
      <c r="AH61" s="291" t="s">
        <v>132</v>
      </c>
      <c r="AI61" s="292" t="s">
        <v>132</v>
      </c>
      <c r="AJ61" s="291" t="s">
        <v>132</v>
      </c>
      <c r="AK61" s="291" t="s">
        <v>132</v>
      </c>
      <c r="AL61" s="293" t="s">
        <v>132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>
      <c r="A62" s="119"/>
      <c r="B62" s="510"/>
      <c r="C62" s="223" t="str">
        <f>"Oil (total: "&amp;ROUND(SUM(D62:L62),0)&amp;")"</f>
        <v>Oil (total: 0)</v>
      </c>
      <c r="D62" s="224">
        <f t="shared" si="45"/>
        <v>0</v>
      </c>
      <c r="E62" s="225">
        <f t="shared" si="45"/>
        <v>0</v>
      </c>
      <c r="F62" s="225">
        <f t="shared" si="45"/>
        <v>0</v>
      </c>
      <c r="G62" s="225">
        <f t="shared" si="45"/>
        <v>0</v>
      </c>
      <c r="H62" s="225">
        <f t="shared" si="45"/>
        <v>0</v>
      </c>
      <c r="I62" s="355">
        <f t="shared" si="45"/>
        <v>0</v>
      </c>
      <c r="J62" s="225">
        <f t="shared" si="45"/>
        <v>0</v>
      </c>
      <c r="K62" s="225">
        <f t="shared" si="45"/>
        <v>0</v>
      </c>
      <c r="L62" s="226">
        <f t="shared" si="45"/>
        <v>0</v>
      </c>
      <c r="M62" s="382">
        <v>60</v>
      </c>
      <c r="N62" s="227" t="s">
        <v>68</v>
      </c>
      <c r="O62" s="228"/>
      <c r="P62" s="228"/>
      <c r="Q62" s="229" t="str">
        <f t="shared" si="17"/>
        <v/>
      </c>
      <c r="R62" s="230" t="str">
        <f t="shared" si="8"/>
        <v/>
      </c>
      <c r="S62" s="230" t="str">
        <f t="shared" si="9"/>
        <v/>
      </c>
      <c r="T62" s="230" t="str">
        <f t="shared" si="10"/>
        <v/>
      </c>
      <c r="U62" s="230" t="str">
        <f t="shared" si="11"/>
        <v/>
      </c>
      <c r="V62" s="380" t="str">
        <f t="shared" si="12"/>
        <v/>
      </c>
      <c r="W62" s="230" t="str">
        <f t="shared" si="13"/>
        <v/>
      </c>
      <c r="X62" s="230" t="str">
        <f t="shared" si="14"/>
        <v/>
      </c>
      <c r="Y62" s="231" t="str">
        <f t="shared" si="1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>
      <c r="A63" s="119"/>
      <c r="B63" s="511"/>
      <c r="C63" s="73" t="str">
        <f>"Turbine (total: "&amp;ROUND(SUM(D63:L63),0)&amp;")"</f>
        <v>Turbine (total: 0)</v>
      </c>
      <c r="D63" s="232">
        <f t="shared" si="45"/>
        <v>0</v>
      </c>
      <c r="E63" s="233">
        <f t="shared" si="45"/>
        <v>0</v>
      </c>
      <c r="F63" s="233">
        <f t="shared" si="45"/>
        <v>0</v>
      </c>
      <c r="G63" s="233">
        <f t="shared" si="45"/>
        <v>0</v>
      </c>
      <c r="H63" s="233">
        <f t="shared" si="45"/>
        <v>0</v>
      </c>
      <c r="I63" s="356">
        <f t="shared" si="45"/>
        <v>0</v>
      </c>
      <c r="J63" s="233">
        <f t="shared" si="45"/>
        <v>0</v>
      </c>
      <c r="K63" s="233">
        <f t="shared" si="45"/>
        <v>0</v>
      </c>
      <c r="L63" s="234">
        <f t="shared" si="45"/>
        <v>0</v>
      </c>
      <c r="M63" s="382">
        <v>61</v>
      </c>
      <c r="N63" s="236" t="s">
        <v>69</v>
      </c>
      <c r="O63" s="237"/>
      <c r="P63" s="237"/>
      <c r="Q63" s="238" t="str">
        <f t="shared" si="17"/>
        <v/>
      </c>
      <c r="R63" s="239" t="str">
        <f t="shared" si="8"/>
        <v/>
      </c>
      <c r="S63" s="239" t="str">
        <f t="shared" si="9"/>
        <v/>
      </c>
      <c r="T63" s="239" t="str">
        <f t="shared" si="10"/>
        <v/>
      </c>
      <c r="U63" s="239" t="str">
        <f t="shared" si="11"/>
        <v/>
      </c>
      <c r="V63" s="381" t="str">
        <f t="shared" si="12"/>
        <v/>
      </c>
      <c r="W63" s="239" t="str">
        <f t="shared" si="13"/>
        <v/>
      </c>
      <c r="X63" s="239" t="str">
        <f t="shared" si="14"/>
        <v/>
      </c>
      <c r="Y63" s="240" t="str">
        <f t="shared" si="1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>
      <c r="A66" s="119"/>
      <c r="M66" s="10"/>
    </row>
    <row r="67" spans="1:38">
      <c r="A67" s="119"/>
      <c r="M67" s="10"/>
    </row>
    <row r="68" spans="1:38">
      <c r="A68" s="119"/>
      <c r="M68" s="241"/>
    </row>
    <row r="69" spans="1:38">
      <c r="A69" s="119"/>
      <c r="M69" s="10"/>
    </row>
    <row r="71" spans="1:38">
      <c r="M71" s="242"/>
    </row>
    <row r="80" spans="1:38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B13:B27"/>
    <mergeCell ref="N17:N27"/>
    <mergeCell ref="O17:O20"/>
    <mergeCell ref="O21:O23"/>
    <mergeCell ref="O24:O27"/>
    <mergeCell ref="N8:O13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RES-USA</vt:lpstr>
      <vt:lpstr>CES-USA</vt:lpstr>
      <vt:lpstr>CarbTax-USA</vt:lpstr>
      <vt:lpstr>Baseline-USA</vt:lpstr>
      <vt:lpstr>'Baseline-USA'!Print_Area</vt:lpstr>
      <vt:lpstr>'CarbTax-USA'!Print_Area</vt:lpstr>
      <vt:lpstr>'CES-USA'!Print_Area</vt:lpstr>
      <vt:lpstr>'RES-USA'!Print_Area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Patrick Sullivan</cp:lastModifiedBy>
  <dcterms:created xsi:type="dcterms:W3CDTF">2011-04-10T00:34:33Z</dcterms:created>
  <dcterms:modified xsi:type="dcterms:W3CDTF">2012-04-18T23:17:59Z</dcterms:modified>
</cp:coreProperties>
</file>