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lan\Repos\mea-flowsheet\eNRTL\MEA_H2O_fitting\"/>
    </mc:Choice>
  </mc:AlternateContent>
  <xr:revisionPtr revIDLastSave="0" documentId="13_ncr:1_{09D62390-247D-48D5-9D3F-83FEFC752762}" xr6:coauthVersionLast="47" xr6:coauthVersionMax="47" xr10:uidLastSave="{00000000-0000-0000-0000-000000000000}"/>
  <bookViews>
    <workbookView xWindow="-120" yWindow="-120" windowWidth="29040" windowHeight="15840" xr2:uid="{703ECB74-864A-4F9F-B3CA-E3D8298457D8}"/>
  </bookViews>
  <sheets>
    <sheet name="Sheet1" sheetId="1" r:id="rId1"/>
  </sheets>
  <definedNames>
    <definedName name="A">Sheet1!$B$19</definedName>
    <definedName name="alpha">Sheet1!$B$28</definedName>
    <definedName name="B">Sheet1!$B$20</definedName>
    <definedName name="D">Sheet1!$B$22</definedName>
    <definedName name="solver_adj" localSheetId="0" hidden="1">Sheet1!$B$19,Sheet1!$B$21,Sheet1!$B$22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Sheet1!$Q$17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T">Sheet1!$B$21</definedName>
    <definedName name="tau_A_H2O_MEA">Sheet1!$B$26</definedName>
    <definedName name="tau_A_MEA_H2O">Sheet1!$B$24</definedName>
    <definedName name="tau_B_H2O_MEA">Sheet1!$B$27</definedName>
    <definedName name="tau_B_MEA_H2O">Sheet1!$B$25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I7" i="1"/>
  <c r="J7" i="1"/>
  <c r="K7" i="1"/>
  <c r="J8" i="1"/>
  <c r="J9" i="1"/>
  <c r="J10" i="1"/>
  <c r="K10" i="1"/>
  <c r="J11" i="1"/>
  <c r="J12" i="1"/>
  <c r="K12" i="1"/>
  <c r="K13" i="1"/>
  <c r="K14" i="1"/>
  <c r="K15" i="1"/>
  <c r="K16" i="1"/>
  <c r="H3" i="1"/>
  <c r="H4" i="1"/>
  <c r="H5" i="1"/>
  <c r="H6" i="1"/>
  <c r="H7" i="1"/>
  <c r="H8" i="1"/>
  <c r="H9" i="1"/>
  <c r="H10" i="1"/>
  <c r="H11" i="1"/>
  <c r="H1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L3" i="1" l="1"/>
  <c r="M3" i="1" s="1"/>
  <c r="L4" i="1"/>
  <c r="M4" i="1" s="1"/>
  <c r="L5" i="1"/>
  <c r="M5" i="1" s="1"/>
  <c r="L6" i="1"/>
  <c r="L7" i="1"/>
  <c r="L8" i="1"/>
  <c r="L9" i="1"/>
  <c r="L10" i="1"/>
  <c r="L11" i="1"/>
  <c r="L12" i="1"/>
  <c r="L13" i="1"/>
  <c r="P13" i="1" s="1"/>
  <c r="L14" i="1"/>
  <c r="P14" i="1" s="1"/>
  <c r="L15" i="1"/>
  <c r="P15" i="1" s="1"/>
  <c r="L16" i="1"/>
  <c r="P16" i="1" s="1"/>
  <c r="L2" i="1"/>
  <c r="M2" i="1" s="1"/>
  <c r="N7" i="1" l="1"/>
  <c r="N17" i="1" s="1"/>
  <c r="O7" i="1"/>
  <c r="P7" i="1"/>
  <c r="M7" i="1"/>
  <c r="O11" i="1"/>
  <c r="M11" i="1"/>
  <c r="O8" i="1"/>
  <c r="M8" i="1"/>
  <c r="P12" i="1"/>
  <c r="O12" i="1"/>
  <c r="M12" i="1"/>
  <c r="O10" i="1"/>
  <c r="M10" i="1"/>
  <c r="P10" i="1"/>
  <c r="M9" i="1"/>
  <c r="O9" i="1"/>
  <c r="O6" i="1"/>
  <c r="M6" i="1"/>
  <c r="P17" i="1" l="1"/>
  <c r="M17" i="1"/>
  <c r="O17" i="1"/>
  <c r="Q17" i="1" l="1"/>
</calcChain>
</file>

<file path=xl/sharedStrings.xml><?xml version="1.0" encoding="utf-8"?>
<sst xmlns="http://schemas.openxmlformats.org/spreadsheetml/2006/main" count="16" uniqueCount="16">
  <si>
    <t>temperature (K)</t>
  </si>
  <si>
    <t>Kim et al., 1987</t>
  </si>
  <si>
    <t>Bates et al 1954</t>
  </si>
  <si>
    <t>Hamborg and Versteeg, 2009</t>
  </si>
  <si>
    <t>Kim et al., 2011</t>
  </si>
  <si>
    <t>A</t>
  </si>
  <si>
    <t>B</t>
  </si>
  <si>
    <t>C</t>
  </si>
  <si>
    <t>D</t>
  </si>
  <si>
    <t>tau_A_MEA_H2O</t>
  </si>
  <si>
    <t>tau_B_MEA_H2O</t>
  </si>
  <si>
    <t>tau_A_H2O_MEA</t>
  </si>
  <si>
    <t>tau_B_H2O_MEA</t>
  </si>
  <si>
    <t>alpha</t>
  </si>
  <si>
    <t>log_gamma_inf_MEA</t>
  </si>
  <si>
    <t>Corrected value for protonation rxn with conversion from molality and symmetric activity convention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</si>
</sst>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Keq vs Temperature</a:t>
            </a:r>
          </a:p>
        </c:rich>
      </c:tx>
      <c:layout>
        <c:manualLayout>
          <c:xMode val="edge"/>
          <c:yMode val="edge"/>
          <c:x val="0.4094930008748907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273.14999999999998</c:v>
                </c:pt>
                <c:pt idx="1">
                  <c:v>278.14999999999998</c:v>
                </c:pt>
                <c:pt idx="2">
                  <c:v>283.14999999999998</c:v>
                </c:pt>
                <c:pt idx="3">
                  <c:v>288.14999999999998</c:v>
                </c:pt>
                <c:pt idx="4">
                  <c:v>293.14999999999998</c:v>
                </c:pt>
                <c:pt idx="5">
                  <c:v>298.14999999999998</c:v>
                </c:pt>
                <c:pt idx="6">
                  <c:v>303.14999999999998</c:v>
                </c:pt>
                <c:pt idx="7">
                  <c:v>308.14999999999998</c:v>
                </c:pt>
                <c:pt idx="8">
                  <c:v>313.14999999999998</c:v>
                </c:pt>
                <c:pt idx="9">
                  <c:v>318.14999999999998</c:v>
                </c:pt>
                <c:pt idx="10">
                  <c:v>323.14999999999998</c:v>
                </c:pt>
                <c:pt idx="11">
                  <c:v>333.15</c:v>
                </c:pt>
                <c:pt idx="12">
                  <c:v>343.15</c:v>
                </c:pt>
                <c:pt idx="13">
                  <c:v>353.15</c:v>
                </c:pt>
                <c:pt idx="14">
                  <c:v>363.15</c:v>
                </c:pt>
              </c:numCache>
            </c:numRef>
          </c:xVal>
          <c:yVal>
            <c:numRef>
              <c:f>Sheet1!$H$2:$H$16</c:f>
              <c:numCache>
                <c:formatCode>General</c:formatCode>
                <c:ptCount val="15"/>
                <c:pt idx="0">
                  <c:v>29.789410639212424</c:v>
                </c:pt>
                <c:pt idx="1">
                  <c:v>29.280628683110155</c:v>
                </c:pt>
                <c:pt idx="2">
                  <c:v>28.797959039271284</c:v>
                </c:pt>
                <c:pt idx="3">
                  <c:v>28.32093277470025</c:v>
                </c:pt>
                <c:pt idx="4">
                  <c:v>27.869125796669401</c:v>
                </c:pt>
                <c:pt idx="5">
                  <c:v>27.44215376981629</c:v>
                </c:pt>
                <c:pt idx="6">
                  <c:v>27.019667694775368</c:v>
                </c:pt>
                <c:pt idx="7">
                  <c:v>26.611350051668285</c:v>
                </c:pt>
                <c:pt idx="8">
                  <c:v>26.216911427382144</c:v>
                </c:pt>
                <c:pt idx="9">
                  <c:v>25.856087558423152</c:v>
                </c:pt>
                <c:pt idx="10">
                  <c:v>25.488636731765769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D4-4F04-B61F-A2119A3A857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273.14999999999998</c:v>
                </c:pt>
                <c:pt idx="1">
                  <c:v>278.14999999999998</c:v>
                </c:pt>
                <c:pt idx="2">
                  <c:v>283.14999999999998</c:v>
                </c:pt>
                <c:pt idx="3">
                  <c:v>288.14999999999998</c:v>
                </c:pt>
                <c:pt idx="4">
                  <c:v>293.14999999999998</c:v>
                </c:pt>
                <c:pt idx="5">
                  <c:v>298.14999999999998</c:v>
                </c:pt>
                <c:pt idx="6">
                  <c:v>303.14999999999998</c:v>
                </c:pt>
                <c:pt idx="7">
                  <c:v>308.14999999999998</c:v>
                </c:pt>
                <c:pt idx="8">
                  <c:v>313.14999999999998</c:v>
                </c:pt>
                <c:pt idx="9">
                  <c:v>318.14999999999998</c:v>
                </c:pt>
                <c:pt idx="10">
                  <c:v>323.14999999999998</c:v>
                </c:pt>
                <c:pt idx="11">
                  <c:v>333.15</c:v>
                </c:pt>
                <c:pt idx="12">
                  <c:v>343.15</c:v>
                </c:pt>
                <c:pt idx="13">
                  <c:v>353.15</c:v>
                </c:pt>
                <c:pt idx="14">
                  <c:v>363.15</c:v>
                </c:pt>
              </c:numCache>
            </c:numRef>
          </c:xVal>
          <c:yVal>
            <c:numRef>
              <c:f>Sheet1!$I$2:$I$16</c:f>
              <c:numCache>
                <c:formatCode>General</c:formatCode>
                <c:ptCount val="15"/>
                <c:pt idx="5">
                  <c:v>27.472153769816288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D4-4F04-B61F-A2119A3A857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273.14999999999998</c:v>
                </c:pt>
                <c:pt idx="1">
                  <c:v>278.14999999999998</c:v>
                </c:pt>
                <c:pt idx="2">
                  <c:v>283.14999999999998</c:v>
                </c:pt>
                <c:pt idx="3">
                  <c:v>288.14999999999998</c:v>
                </c:pt>
                <c:pt idx="4">
                  <c:v>293.14999999999998</c:v>
                </c:pt>
                <c:pt idx="5">
                  <c:v>298.14999999999998</c:v>
                </c:pt>
                <c:pt idx="6">
                  <c:v>303.14999999999998</c:v>
                </c:pt>
                <c:pt idx="7">
                  <c:v>308.14999999999998</c:v>
                </c:pt>
                <c:pt idx="8">
                  <c:v>313.14999999999998</c:v>
                </c:pt>
                <c:pt idx="9">
                  <c:v>318.14999999999998</c:v>
                </c:pt>
                <c:pt idx="10">
                  <c:v>323.14999999999998</c:v>
                </c:pt>
                <c:pt idx="11">
                  <c:v>333.15</c:v>
                </c:pt>
                <c:pt idx="12">
                  <c:v>343.15</c:v>
                </c:pt>
                <c:pt idx="13">
                  <c:v>353.15</c:v>
                </c:pt>
                <c:pt idx="14">
                  <c:v>363.15</c:v>
                </c:pt>
              </c:numCache>
            </c:numRef>
          </c:xVal>
          <c:yVal>
            <c:numRef>
              <c:f>Sheet1!$J$2:$J$16</c:f>
              <c:numCache>
                <c:formatCode>General</c:formatCode>
                <c:ptCount val="15"/>
                <c:pt idx="4">
                  <c:v>27.739125796669398</c:v>
                </c:pt>
                <c:pt idx="5">
                  <c:v>27.312153769816288</c:v>
                </c:pt>
                <c:pt idx="6">
                  <c:v>26.909667694775369</c:v>
                </c:pt>
                <c:pt idx="7">
                  <c:v>26.511350051668288</c:v>
                </c:pt>
                <c:pt idx="8">
                  <c:v>26.136911427382145</c:v>
                </c:pt>
                <c:pt idx="9">
                  <c:v>25.766087558423152</c:v>
                </c:pt>
                <c:pt idx="10">
                  <c:v>25.408636731765771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D4-4F04-B61F-A2119A3A857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273.14999999999998</c:v>
                </c:pt>
                <c:pt idx="1">
                  <c:v>278.14999999999998</c:v>
                </c:pt>
                <c:pt idx="2">
                  <c:v>283.14999999999998</c:v>
                </c:pt>
                <c:pt idx="3">
                  <c:v>288.14999999999998</c:v>
                </c:pt>
                <c:pt idx="4">
                  <c:v>293.14999999999998</c:v>
                </c:pt>
                <c:pt idx="5">
                  <c:v>298.14999999999998</c:v>
                </c:pt>
                <c:pt idx="6">
                  <c:v>303.14999999999998</c:v>
                </c:pt>
                <c:pt idx="7">
                  <c:v>308.14999999999998</c:v>
                </c:pt>
                <c:pt idx="8">
                  <c:v>313.14999999999998</c:v>
                </c:pt>
                <c:pt idx="9">
                  <c:v>318.14999999999998</c:v>
                </c:pt>
                <c:pt idx="10">
                  <c:v>323.14999999999998</c:v>
                </c:pt>
                <c:pt idx="11">
                  <c:v>333.15</c:v>
                </c:pt>
                <c:pt idx="12">
                  <c:v>343.15</c:v>
                </c:pt>
                <c:pt idx="13">
                  <c:v>353.15</c:v>
                </c:pt>
                <c:pt idx="14">
                  <c:v>363.15</c:v>
                </c:pt>
              </c:numCache>
            </c:numRef>
          </c:xVal>
          <c:yVal>
            <c:numRef>
              <c:f>Sheet1!$K$2:$K$16</c:f>
              <c:numCache>
                <c:formatCode>General</c:formatCode>
                <c:ptCount val="15"/>
                <c:pt idx="5">
                  <c:v>27.42215376981629</c:v>
                </c:pt>
                <c:pt idx="8">
                  <c:v>26.176911427382144</c:v>
                </c:pt>
                <c:pt idx="10">
                  <c:v>25.44863673176577</c:v>
                </c:pt>
                <c:pt idx="11">
                  <c:v>24.782986633954714</c:v>
                </c:pt>
                <c:pt idx="12">
                  <c:v>24.038397841182853</c:v>
                </c:pt>
                <c:pt idx="13">
                  <c:v>23.40354626705609</c:v>
                </c:pt>
                <c:pt idx="14">
                  <c:v>22.937304037102475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D4-4F04-B61F-A2119A3A857A}"/>
            </c:ext>
          </c:extLst>
        </c:ser>
        <c:ser>
          <c:idx val="4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273.14999999999998</c:v>
                </c:pt>
                <c:pt idx="1">
                  <c:v>278.14999999999998</c:v>
                </c:pt>
                <c:pt idx="2">
                  <c:v>283.14999999999998</c:v>
                </c:pt>
                <c:pt idx="3">
                  <c:v>288.14999999999998</c:v>
                </c:pt>
                <c:pt idx="4">
                  <c:v>293.14999999999998</c:v>
                </c:pt>
                <c:pt idx="5">
                  <c:v>298.14999999999998</c:v>
                </c:pt>
                <c:pt idx="6">
                  <c:v>303.14999999999998</c:v>
                </c:pt>
                <c:pt idx="7">
                  <c:v>308.14999999999998</c:v>
                </c:pt>
                <c:pt idx="8">
                  <c:v>313.14999999999998</c:v>
                </c:pt>
                <c:pt idx="9">
                  <c:v>318.14999999999998</c:v>
                </c:pt>
                <c:pt idx="10">
                  <c:v>323.14999999999998</c:v>
                </c:pt>
                <c:pt idx="11">
                  <c:v>333.15</c:v>
                </c:pt>
                <c:pt idx="12">
                  <c:v>343.15</c:v>
                </c:pt>
                <c:pt idx="13">
                  <c:v>353.15</c:v>
                </c:pt>
                <c:pt idx="14">
                  <c:v>363.15</c:v>
                </c:pt>
              </c:numCache>
            </c:numRef>
          </c:xVal>
          <c:yVal>
            <c:numRef>
              <c:f>Sheet1!$L$2:$L$16</c:f>
              <c:numCache>
                <c:formatCode>General</c:formatCode>
                <c:ptCount val="15"/>
                <c:pt idx="0">
                  <c:v>29.79154263993383</c:v>
                </c:pt>
                <c:pt idx="1">
                  <c:v>29.279544638313631</c:v>
                </c:pt>
                <c:pt idx="2">
                  <c:v>28.785754494383504</c:v>
                </c:pt>
                <c:pt idx="3">
                  <c:v>28.309534739996472</c:v>
                </c:pt>
                <c:pt idx="4">
                  <c:v>27.850280809090354</c:v>
                </c:pt>
                <c:pt idx="5">
                  <c:v>27.407418811667089</c:v>
                </c:pt>
                <c:pt idx="6">
                  <c:v>26.980403492900027</c:v>
                </c:pt>
                <c:pt idx="7">
                  <c:v>26.568716359194799</c:v>
                </c:pt>
                <c:pt idx="8">
                  <c:v>26.171863955078209</c:v>
                </c:pt>
                <c:pt idx="9">
                  <c:v>25.789376276578892</c:v>
                </c:pt>
                <c:pt idx="10">
                  <c:v>25.420805308326379</c:v>
                </c:pt>
                <c:pt idx="11">
                  <c:v>24.723723382727997</c:v>
                </c:pt>
                <c:pt idx="12">
                  <c:v>24.077424986367667</c:v>
                </c:pt>
                <c:pt idx="13">
                  <c:v>23.478992163076946</c:v>
                </c:pt>
                <c:pt idx="14">
                  <c:v>22.925751442120053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D4-4F04-B61F-A2119A3A8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39488"/>
        <c:axId val="320974912"/>
      </c:scatterChart>
      <c:valAx>
        <c:axId val="389339488"/>
        <c:scaling>
          <c:orientation val="minMax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74912"/>
        <c:crosses val="autoZero"/>
        <c:crossBetween val="midCat"/>
      </c:valAx>
      <c:valAx>
        <c:axId val="320974912"/>
        <c:scaling>
          <c:orientation val="minMax"/>
          <c:max val="32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3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18</xdr:row>
      <xdr:rowOff>109537</xdr:rowOff>
    </xdr:from>
    <xdr:to>
      <xdr:col>19</xdr:col>
      <xdr:colOff>0</xdr:colOff>
      <xdr:row>41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DA9944-8004-1C23-7E6E-3E07B49A2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17A0-FA74-4E8F-8357-F0B2354BA46F}">
  <dimension ref="A1:Q28"/>
  <sheetViews>
    <sheetView tabSelected="1" topLeftCell="A4" workbookViewId="0">
      <selection activeCell="B22" sqref="B22"/>
    </sheetView>
  </sheetViews>
  <sheetFormatPr defaultRowHeight="15" x14ac:dyDescent="0.25"/>
  <cols>
    <col min="6" max="6" width="18.42578125" customWidth="1"/>
  </cols>
  <sheetData>
    <row r="1" spans="2:16" x14ac:dyDescent="0.25">
      <c r="B1" t="s">
        <v>0</v>
      </c>
      <c r="C1" t="s">
        <v>2</v>
      </c>
      <c r="D1" t="s">
        <v>1</v>
      </c>
      <c r="E1" t="s">
        <v>3</v>
      </c>
      <c r="F1" t="s">
        <v>4</v>
      </c>
      <c r="G1" t="s">
        <v>14</v>
      </c>
      <c r="H1" t="s">
        <v>15</v>
      </c>
    </row>
    <row r="2" spans="2:16" x14ac:dyDescent="0.25">
      <c r="B2" s="2">
        <v>273.14999999999998</v>
      </c>
      <c r="C2" s="1">
        <v>-23.73</v>
      </c>
      <c r="D2" s="1"/>
      <c r="E2" s="1"/>
      <c r="F2" s="1"/>
      <c r="G2">
        <f>EXP(-alpha*(tau_A_MEA_H2O+tau_B_MEA_H2O/B2))*(tau_A_MEA_H2O+tau_B_MEA_H2O/B2)+(tau_A_H2O_MEA+tau_B_H2O_MEA/B2)</f>
        <v>-2.0428767570810287</v>
      </c>
      <c r="H2">
        <f>-C2-LN(0.0180153)-$G2</f>
        <v>29.789410639212424</v>
      </c>
      <c r="L2">
        <f>A+B/B2+T*LN(B2)+D*B2</f>
        <v>29.79154263993383</v>
      </c>
      <c r="M2">
        <f>$L2-H2</f>
        <v>2.1320007214065129E-3</v>
      </c>
    </row>
    <row r="3" spans="2:16" x14ac:dyDescent="0.25">
      <c r="B3" s="1">
        <v>278.14999999999998</v>
      </c>
      <c r="C3" s="1">
        <v>-23.33</v>
      </c>
      <c r="D3" s="1"/>
      <c r="E3" s="1"/>
      <c r="F3" s="1"/>
      <c r="G3">
        <f>EXP(-alpha*(tau_A_MEA_H2O+tau_B_MEA_H2O/B3))*(tau_A_MEA_H2O+tau_B_MEA_H2O/B3)+(tau_A_H2O_MEA+tau_B_H2O_MEA/B3)</f>
        <v>-1.934094800978762</v>
      </c>
      <c r="H3">
        <f t="shared" ref="H3:H16" si="0">-C3-LN(0.0180153)-$G3</f>
        <v>29.280628683110155</v>
      </c>
      <c r="L3">
        <f>A+B/B3+T*LN(B3)+D*B3</f>
        <v>29.279544638313631</v>
      </c>
      <c r="M3">
        <f t="shared" ref="M3:M16" si="1">$L3-H3</f>
        <v>-1.0840447965243527E-3</v>
      </c>
    </row>
    <row r="4" spans="2:16" x14ac:dyDescent="0.25">
      <c r="B4" s="1">
        <v>283.14999999999998</v>
      </c>
      <c r="C4" s="1">
        <v>-22.95</v>
      </c>
      <c r="D4" s="1"/>
      <c r="E4" s="1"/>
      <c r="F4" s="1"/>
      <c r="G4">
        <f>EXP(-alpha*(tau_A_MEA_H2O+tau_B_MEA_H2O/B4))*(tau_A_MEA_H2O+tau_B_MEA_H2O/B4)+(tau_A_H2O_MEA+tau_B_H2O_MEA/B4)</f>
        <v>-1.8314251571398912</v>
      </c>
      <c r="H4">
        <f t="shared" si="0"/>
        <v>28.797959039271284</v>
      </c>
      <c r="L4">
        <f>A+B/B4+T*LN(B4)+D*B4</f>
        <v>28.785754494383504</v>
      </c>
      <c r="M4">
        <f t="shared" si="1"/>
        <v>-1.2204544887779889E-2</v>
      </c>
    </row>
    <row r="5" spans="2:16" x14ac:dyDescent="0.25">
      <c r="B5" s="1">
        <v>288.14999999999998</v>
      </c>
      <c r="C5" s="1">
        <v>-22.57</v>
      </c>
      <c r="D5" s="1"/>
      <c r="E5" s="1"/>
      <c r="F5" s="1"/>
      <c r="G5">
        <f>EXP(-alpha*(tau_A_MEA_H2O+tau_B_MEA_H2O/B5))*(tau_A_MEA_H2O+tau_B_MEA_H2O/B5)+(tau_A_H2O_MEA+tau_B_H2O_MEA/B5)</f>
        <v>-1.7343988925688534</v>
      </c>
      <c r="H5">
        <f t="shared" si="0"/>
        <v>28.32093277470025</v>
      </c>
      <c r="L5">
        <f>A+B/B5+T*LN(B5)+D*B5</f>
        <v>28.309534739996472</v>
      </c>
      <c r="M5">
        <f t="shared" si="1"/>
        <v>-1.1398034703777427E-2</v>
      </c>
    </row>
    <row r="6" spans="2:16" x14ac:dyDescent="0.25">
      <c r="B6" s="1">
        <v>293.14999999999998</v>
      </c>
      <c r="C6" s="1">
        <v>-22.21</v>
      </c>
      <c r="D6" s="1"/>
      <c r="E6" s="1">
        <v>-22.08</v>
      </c>
      <c r="F6" s="1"/>
      <c r="G6">
        <f>EXP(-alpha*(tau_A_MEA_H2O+tau_B_MEA_H2O/B6))*(tau_A_MEA_H2O+tau_B_MEA_H2O/B6)+(tau_A_H2O_MEA+tau_B_H2O_MEA/B6)</f>
        <v>-1.642591914538007</v>
      </c>
      <c r="H6">
        <f t="shared" si="0"/>
        <v>27.869125796669401</v>
      </c>
      <c r="J6">
        <f t="shared" ref="I2:K16" si="2">-E6-LN(0.0180153)-$G6</f>
        <v>27.739125796669398</v>
      </c>
      <c r="L6">
        <f>A+B/B6+T*LN(B6)+D*B6</f>
        <v>27.850280809090354</v>
      </c>
      <c r="M6">
        <f t="shared" si="1"/>
        <v>-1.8844987579047512E-2</v>
      </c>
      <c r="O6">
        <f t="shared" ref="N2:P16" si="3">$L6-J6</f>
        <v>0.11115501242095505</v>
      </c>
    </row>
    <row r="7" spans="2:16" x14ac:dyDescent="0.25">
      <c r="B7" s="1">
        <v>298.14999999999998</v>
      </c>
      <c r="C7" s="1">
        <v>-21.87</v>
      </c>
      <c r="D7" s="1">
        <v>-21.9</v>
      </c>
      <c r="E7" s="1">
        <v>-21.74</v>
      </c>
      <c r="F7" s="1">
        <v>-21.85</v>
      </c>
      <c r="G7">
        <f>EXP(-alpha*(tau_A_MEA_H2O+tau_B_MEA_H2O/B7))*(tau_A_MEA_H2O+tau_B_MEA_H2O/B7)+(tau_A_H2O_MEA+tau_B_H2O_MEA/B7)</f>
        <v>-1.5556198876848939</v>
      </c>
      <c r="H7">
        <f t="shared" si="0"/>
        <v>27.44215376981629</v>
      </c>
      <c r="I7">
        <f t="shared" si="2"/>
        <v>27.472153769816288</v>
      </c>
      <c r="J7">
        <f t="shared" si="2"/>
        <v>27.312153769816288</v>
      </c>
      <c r="K7">
        <f t="shared" si="2"/>
        <v>27.42215376981629</v>
      </c>
      <c r="L7">
        <f>A+B/B7+T*LN(B7)+D*B7</f>
        <v>27.407418811667089</v>
      </c>
      <c r="M7">
        <f t="shared" si="1"/>
        <v>-3.4734958149201134E-2</v>
      </c>
      <c r="N7">
        <f t="shared" si="3"/>
        <v>-6.4734958149198718E-2</v>
      </c>
      <c r="O7">
        <f t="shared" si="3"/>
        <v>9.5265041850801424E-2</v>
      </c>
      <c r="P7">
        <f t="shared" si="3"/>
        <v>-1.473495814920156E-2</v>
      </c>
    </row>
    <row r="8" spans="2:16" x14ac:dyDescent="0.25">
      <c r="B8" s="1">
        <v>303.14999999999998</v>
      </c>
      <c r="C8" s="1">
        <v>-21.53</v>
      </c>
      <c r="D8" s="1"/>
      <c r="E8" s="1">
        <v>-21.42</v>
      </c>
      <c r="F8" s="1"/>
      <c r="G8">
        <f>EXP(-alpha*(tau_A_MEA_H2O+tau_B_MEA_H2O/B8))*(tau_A_MEA_H2O+tau_B_MEA_H2O/B8)+(tau_A_H2O_MEA+tau_B_H2O_MEA/B8)</f>
        <v>-1.4731338126439737</v>
      </c>
      <c r="H8">
        <f t="shared" si="0"/>
        <v>27.019667694775368</v>
      </c>
      <c r="J8">
        <f t="shared" si="2"/>
        <v>26.909667694775369</v>
      </c>
      <c r="L8">
        <f>A+B/B8+T*LN(B8)+D*B8</f>
        <v>26.980403492900027</v>
      </c>
      <c r="M8">
        <f t="shared" si="1"/>
        <v>-3.9264201875340632E-2</v>
      </c>
      <c r="O8">
        <f t="shared" si="3"/>
        <v>7.07357981246588E-2</v>
      </c>
    </row>
    <row r="9" spans="2:16" x14ac:dyDescent="0.25">
      <c r="B9" s="1">
        <v>308.14999999999998</v>
      </c>
      <c r="C9" s="1">
        <v>-21.2</v>
      </c>
      <c r="D9" s="1"/>
      <c r="E9" s="1">
        <v>-21.1</v>
      </c>
      <c r="F9" s="1"/>
      <c r="G9">
        <f>EXP(-alpha*(tau_A_MEA_H2O+tau_B_MEA_H2O/B9))*(tau_A_MEA_H2O+tau_B_MEA_H2O/B9)+(tau_A_H2O_MEA+tau_B_H2O_MEA/B9)</f>
        <v>-1.394816169536893</v>
      </c>
      <c r="H9">
        <f t="shared" si="0"/>
        <v>26.611350051668285</v>
      </c>
      <c r="J9">
        <f t="shared" si="2"/>
        <v>26.511350051668288</v>
      </c>
      <c r="L9">
        <f>A+B/B9+T*LN(B9)+D*B9</f>
        <v>26.568716359194799</v>
      </c>
      <c r="M9">
        <f t="shared" si="1"/>
        <v>-4.2633692473486917E-2</v>
      </c>
      <c r="O9">
        <f t="shared" si="3"/>
        <v>5.7366307526510951E-2</v>
      </c>
    </row>
    <row r="10" spans="2:16" x14ac:dyDescent="0.25">
      <c r="B10" s="1">
        <v>313.14999999999998</v>
      </c>
      <c r="C10" s="1">
        <v>-20.88</v>
      </c>
      <c r="D10" s="1"/>
      <c r="E10" s="1">
        <v>-20.8</v>
      </c>
      <c r="F10" s="1">
        <v>-20.84</v>
      </c>
      <c r="G10">
        <f>EXP(-alpha*(tau_A_MEA_H2O+tau_B_MEA_H2O/B10))*(tau_A_MEA_H2O+tau_B_MEA_H2O/B10)+(tau_A_H2O_MEA+tau_B_H2O_MEA/B10)</f>
        <v>-1.3203775452507511</v>
      </c>
      <c r="H10">
        <f t="shared" si="0"/>
        <v>26.216911427382144</v>
      </c>
      <c r="J10">
        <f t="shared" si="2"/>
        <v>26.136911427382145</v>
      </c>
      <c r="K10">
        <f t="shared" si="2"/>
        <v>26.176911427382144</v>
      </c>
      <c r="L10">
        <f>A+B/B10+T*LN(B10)+D*B10</f>
        <v>26.171863955078209</v>
      </c>
      <c r="M10">
        <f t="shared" si="1"/>
        <v>-4.504747230393491E-2</v>
      </c>
      <c r="O10">
        <f t="shared" si="3"/>
        <v>3.4952527696063385E-2</v>
      </c>
      <c r="P10">
        <f t="shared" si="3"/>
        <v>-5.0474723039357627E-3</v>
      </c>
    </row>
    <row r="11" spans="2:16" x14ac:dyDescent="0.25">
      <c r="B11" s="1">
        <v>318.14999999999998</v>
      </c>
      <c r="C11" s="1">
        <v>-20.59</v>
      </c>
      <c r="D11" s="1"/>
      <c r="E11" s="1">
        <v>-20.5</v>
      </c>
      <c r="F11" s="1"/>
      <c r="G11">
        <f>EXP(-alpha*(tau_A_MEA_H2O+tau_B_MEA_H2O/B11))*(tau_A_MEA_H2O+tau_B_MEA_H2O/B11)+(tau_A_H2O_MEA+tau_B_H2O_MEA/B11)</f>
        <v>-1.2495536762917583</v>
      </c>
      <c r="H11">
        <f t="shared" si="0"/>
        <v>25.856087558423152</v>
      </c>
      <c r="J11">
        <f t="shared" si="2"/>
        <v>25.766087558423152</v>
      </c>
      <c r="L11">
        <f>A+B/B11+T*LN(B11)+D*B11</f>
        <v>25.789376276578892</v>
      </c>
      <c r="M11">
        <f t="shared" si="1"/>
        <v>-6.6711281844259673E-2</v>
      </c>
      <c r="O11">
        <f t="shared" si="3"/>
        <v>2.3288718155740185E-2</v>
      </c>
    </row>
    <row r="12" spans="2:16" x14ac:dyDescent="0.25">
      <c r="B12" s="1">
        <v>323.14999999999998</v>
      </c>
      <c r="C12" s="1">
        <v>-20.29</v>
      </c>
      <c r="D12" s="1"/>
      <c r="E12" s="1">
        <v>-20.21</v>
      </c>
      <c r="F12" s="1">
        <v>-20.25</v>
      </c>
      <c r="G12">
        <f>EXP(-alpha*(tau_A_MEA_H2O+tau_B_MEA_H2O/B12))*(tau_A_MEA_H2O+tau_B_MEA_H2O/B12)+(tau_A_H2O_MEA+tau_B_H2O_MEA/B12)</f>
        <v>-1.1821028496343766</v>
      </c>
      <c r="H12">
        <f t="shared" si="0"/>
        <v>25.488636731765769</v>
      </c>
      <c r="J12">
        <f t="shared" si="2"/>
        <v>25.408636731765771</v>
      </c>
      <c r="K12">
        <f t="shared" si="2"/>
        <v>25.44863673176577</v>
      </c>
      <c r="L12">
        <f>A+B/B12+T*LN(B12)+D*B12</f>
        <v>25.420805308326379</v>
      </c>
      <c r="M12">
        <f t="shared" si="1"/>
        <v>-6.7831423439390193E-2</v>
      </c>
      <c r="O12">
        <f t="shared" si="3"/>
        <v>1.2168576560608102E-2</v>
      </c>
      <c r="P12">
        <f t="shared" si="3"/>
        <v>-2.7831423439391045E-2</v>
      </c>
    </row>
    <row r="13" spans="2:16" x14ac:dyDescent="0.25">
      <c r="B13" s="1">
        <v>333.15</v>
      </c>
      <c r="C13" s="1"/>
      <c r="D13" s="1"/>
      <c r="E13" s="1"/>
      <c r="F13" s="1">
        <v>-19.71</v>
      </c>
      <c r="G13">
        <f>EXP(-alpha*(tau_A_MEA_H2O+tau_B_MEA_H2O/B13))*(tau_A_MEA_H2O+tau_B_MEA_H2O/B13)+(tau_A_H2O_MEA+tau_B_H2O_MEA/B13)</f>
        <v>-1.0564527518233187</v>
      </c>
      <c r="K13">
        <f t="shared" si="2"/>
        <v>24.782986633954714</v>
      </c>
      <c r="L13">
        <f>A+B/B13+T*LN(B13)+D*B13</f>
        <v>24.723723382727997</v>
      </c>
      <c r="P13">
        <f t="shared" si="3"/>
        <v>-5.9263251226717273E-2</v>
      </c>
    </row>
    <row r="14" spans="2:16" x14ac:dyDescent="0.25">
      <c r="B14" s="1">
        <v>343.15</v>
      </c>
      <c r="C14" s="1"/>
      <c r="D14" s="1"/>
      <c r="E14" s="1"/>
      <c r="F14" s="1">
        <v>-19.079999999999998</v>
      </c>
      <c r="G14">
        <f>EXP(-alpha*(tau_A_MEA_H2O+tau_B_MEA_H2O/B14))*(tau_A_MEA_H2O+tau_B_MEA_H2O/B14)+(tau_A_H2O_MEA+tau_B_H2O_MEA/B14)</f>
        <v>-0.94186395905146036</v>
      </c>
      <c r="K14">
        <f t="shared" si="2"/>
        <v>24.038397841182853</v>
      </c>
      <c r="L14">
        <f>A+B/B14+T*LN(B14)+D*B14</f>
        <v>24.077424986367667</v>
      </c>
      <c r="P14">
        <f t="shared" si="3"/>
        <v>3.9027145184814316E-2</v>
      </c>
    </row>
    <row r="15" spans="2:16" x14ac:dyDescent="0.25">
      <c r="B15" s="1">
        <v>353.15</v>
      </c>
      <c r="C15" s="1"/>
      <c r="D15" s="1"/>
      <c r="E15" s="1"/>
      <c r="F15" s="1">
        <v>-18.55</v>
      </c>
      <c r="G15">
        <f>EXP(-alpha*(tau_A_MEA_H2O+tau_B_MEA_H2O/B15))*(tau_A_MEA_H2O+tau_B_MEA_H2O/B15)+(tau_A_H2O_MEA+tau_B_H2O_MEA/B15)</f>
        <v>-0.83701238492469598</v>
      </c>
      <c r="K15">
        <f t="shared" si="2"/>
        <v>23.40354626705609</v>
      </c>
      <c r="L15">
        <f>A+B/B15+T*LN(B15)+D*B15</f>
        <v>23.478992163076946</v>
      </c>
      <c r="P15">
        <f t="shared" si="3"/>
        <v>7.544589602085594E-2</v>
      </c>
    </row>
    <row r="16" spans="2:16" x14ac:dyDescent="0.25">
      <c r="B16" s="1">
        <v>363.15</v>
      </c>
      <c r="C16" s="1"/>
      <c r="D16" s="1"/>
      <c r="E16" s="1"/>
      <c r="F16" s="1">
        <v>-18.18</v>
      </c>
      <c r="G16">
        <f>EXP(-alpha*(tau_A_MEA_H2O+tau_B_MEA_H2O/B16))*(tau_A_MEA_H2O+tau_B_MEA_H2O/B16)+(tau_A_H2O_MEA+tau_B_H2O_MEA/B16)</f>
        <v>-0.7407701549710809</v>
      </c>
      <c r="K16">
        <f t="shared" si="2"/>
        <v>22.937304037102475</v>
      </c>
      <c r="L16">
        <f>A+B/B16+T*LN(B16)+D*B16</f>
        <v>22.925751442120053</v>
      </c>
      <c r="P16">
        <f t="shared" si="3"/>
        <v>-1.1552594982422448E-2</v>
      </c>
    </row>
    <row r="17" spans="1:17" x14ac:dyDescent="0.25">
      <c r="M17">
        <f>SUMSQ(M2:M12)</f>
        <v>1.6286318740627751E-2</v>
      </c>
      <c r="N17">
        <f>SUMSQ(N7)</f>
        <v>4.1906148065785093E-3</v>
      </c>
      <c r="O17">
        <f>SUMSQ(O6:O12)</f>
        <v>3.1637429201889292E-2</v>
      </c>
      <c r="P17">
        <f>SUMSQ(P7:P16)</f>
        <v>1.1877980783435684E-2</v>
      </c>
      <c r="Q17">
        <f>SUM(M17:P17)</f>
        <v>6.3992343532531235E-2</v>
      </c>
    </row>
    <row r="19" spans="1:17" x14ac:dyDescent="0.25">
      <c r="A19" t="s">
        <v>5</v>
      </c>
      <c r="B19" s="1">
        <v>317.99400345648201</v>
      </c>
    </row>
    <row r="20" spans="1:17" x14ac:dyDescent="0.25">
      <c r="A20" t="s">
        <v>6</v>
      </c>
      <c r="B20">
        <v>0</v>
      </c>
    </row>
    <row r="21" spans="1:17" x14ac:dyDescent="0.25">
      <c r="A21" t="s">
        <v>7</v>
      </c>
      <c r="B21">
        <v>-56.338696329604147</v>
      </c>
    </row>
    <row r="22" spans="1:17" x14ac:dyDescent="0.25">
      <c r="A22" t="s">
        <v>8</v>
      </c>
      <c r="B22">
        <v>0.101990898950808</v>
      </c>
    </row>
    <row r="24" spans="1:17" x14ac:dyDescent="0.25">
      <c r="A24" t="s">
        <v>9</v>
      </c>
      <c r="B24">
        <v>1.5201</v>
      </c>
    </row>
    <row r="25" spans="1:17" x14ac:dyDescent="0.25">
      <c r="A25" t="s">
        <v>10</v>
      </c>
      <c r="B25">
        <v>-910.3</v>
      </c>
    </row>
    <row r="26" spans="1:17" x14ac:dyDescent="0.25">
      <c r="A26" t="s">
        <v>11</v>
      </c>
      <c r="B26">
        <v>0.15590000000000001</v>
      </c>
    </row>
    <row r="27" spans="1:17" x14ac:dyDescent="0.25">
      <c r="A27" t="s">
        <v>12</v>
      </c>
      <c r="B27">
        <v>110.8</v>
      </c>
    </row>
    <row r="28" spans="1:17" x14ac:dyDescent="0.25">
      <c r="A28" t="s">
        <v>13</v>
      </c>
      <c r="B28">
        <v>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Sheet1</vt:lpstr>
      <vt:lpstr>A</vt:lpstr>
      <vt:lpstr>alpha</vt:lpstr>
      <vt:lpstr>B</vt:lpstr>
      <vt:lpstr>D</vt:lpstr>
      <vt:lpstr>T</vt:lpstr>
      <vt:lpstr>tau_A_H2O_MEA</vt:lpstr>
      <vt:lpstr>tau_A_MEA_H2O</vt:lpstr>
      <vt:lpstr>tau_B_H2O_MEA</vt:lpstr>
      <vt:lpstr>tau_B_MEA_H2O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Allan</dc:creator>
  <cp:lastModifiedBy>Douglas Allan</cp:lastModifiedBy>
  <dcterms:created xsi:type="dcterms:W3CDTF">2023-12-26T17:18:13Z</dcterms:created>
  <dcterms:modified xsi:type="dcterms:W3CDTF">2023-12-26T22:14:32Z</dcterms:modified>
</cp:coreProperties>
</file>