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rillium-my.sharepoint.com/personal/ibach_terillium_com/Documents/Desktop/Purdue MSBA/Business Analytics/HW/"/>
    </mc:Choice>
  </mc:AlternateContent>
  <xr:revisionPtr revIDLastSave="395" documentId="8_{23B28ABF-8DC2-4CA4-95CA-5D76E3A908B9}" xr6:coauthVersionLast="47" xr6:coauthVersionMax="47" xr10:uidLastSave="{72B87CA4-0297-4D7F-892B-03995C5478FB}"/>
  <bookViews>
    <workbookView xWindow="43095" yWindow="0" windowWidth="14610" windowHeight="15585" activeTab="4" xr2:uid="{6743D5AF-98DA-4CD7-AAC2-B649BA1FD0A8}"/>
  </bookViews>
  <sheets>
    <sheet name="Question 2" sheetId="1" r:id="rId1"/>
    <sheet name="Quiz 3" sheetId="3" r:id="rId2"/>
    <sheet name="Sheet1" sheetId="4" r:id="rId3"/>
    <sheet name="Question 3" sheetId="2" r:id="rId4"/>
    <sheet name="Sheet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" i="5" l="1"/>
  <c r="A28" i="5"/>
  <c r="A27" i="5"/>
  <c r="A25" i="5"/>
  <c r="A24" i="5"/>
  <c r="A23" i="5"/>
  <c r="A20" i="5"/>
  <c r="A19" i="5"/>
  <c r="A18" i="5"/>
  <c r="A14" i="5"/>
  <c r="A13" i="5"/>
  <c r="A15" i="5"/>
  <c r="A10" i="5"/>
  <c r="A9" i="5"/>
  <c r="A8" i="5"/>
  <c r="A7" i="5"/>
  <c r="A6" i="5"/>
  <c r="E12" i="2"/>
  <c r="A30" i="5" l="1"/>
  <c r="E7" i="2" l="1"/>
  <c r="E6" i="2"/>
  <c r="E4" i="2"/>
  <c r="A1" i="4"/>
  <c r="Q6" i="3"/>
  <c r="Q5" i="3"/>
  <c r="N7" i="3"/>
  <c r="N6" i="3"/>
  <c r="I8" i="3"/>
  <c r="I10" i="3" s="1"/>
  <c r="K10" i="3" s="1"/>
  <c r="E8" i="3"/>
  <c r="E7" i="3"/>
  <c r="E6" i="3"/>
  <c r="A2" i="3"/>
  <c r="A1" i="3"/>
  <c r="E9" i="2"/>
  <c r="E10" i="2"/>
  <c r="E11" i="2"/>
  <c r="I9" i="3" l="1"/>
  <c r="K9" i="3" s="1"/>
  <c r="H11" i="3" s="1"/>
  <c r="E2" i="2"/>
  <c r="E1" i="2"/>
  <c r="A17" i="1" a="1"/>
  <c r="A17" i="1" s="1"/>
  <c r="B8" i="1"/>
  <c r="B13" i="1"/>
  <c r="B10" i="1"/>
  <c r="B11" i="1"/>
  <c r="B9" i="1"/>
  <c r="B14" i="1" l="1"/>
  <c r="B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<sst xmlns="http://schemas.openxmlformats.org/spreadsheetml/2006/main" count="59" uniqueCount="51">
  <si>
    <t>Mean</t>
  </si>
  <si>
    <t>Standard error of mean</t>
  </si>
  <si>
    <t>Margin of Error</t>
  </si>
  <si>
    <t>Upper Limit</t>
  </si>
  <si>
    <t>Lower Limit</t>
  </si>
  <si>
    <t>Count /Sample Size</t>
  </si>
  <si>
    <t>AVERAGE(A1:F6)</t>
  </si>
  <si>
    <t>STDEV(A1:F6)</t>
  </si>
  <si>
    <t>COUNT(A1:F6)</t>
  </si>
  <si>
    <t>STDEV.S(A1:F6)/SQRT(COUNT(A1:F6))</t>
  </si>
  <si>
    <t>36-1 = 35</t>
  </si>
  <si>
    <t xml:space="preserve">Degrees of freedom </t>
  </si>
  <si>
    <t>1.96*(STDEV.S(A1:F6) / SQRT(36))</t>
  </si>
  <si>
    <t>B8+B13</t>
  </si>
  <si>
    <t>B8-B13</t>
  </si>
  <si>
    <t>THeight</t>
  </si>
  <si>
    <t>Sample Mean</t>
  </si>
  <si>
    <t xml:space="preserve">Standard Deviation </t>
  </si>
  <si>
    <t>Degrees of Freedom</t>
  </si>
  <si>
    <t>SEM</t>
  </si>
  <si>
    <t>AVERAGE(A2:A25)</t>
  </si>
  <si>
    <t>STDEV.S(A2:A25)</t>
  </si>
  <si>
    <t>STDEV.S(A2:A25)/SQRT(COUNT(A2:A25))</t>
  </si>
  <si>
    <t>COUNT(A2:A25)-1</t>
  </si>
  <si>
    <t>P Value</t>
  </si>
  <si>
    <t>T Stat</t>
  </si>
  <si>
    <t>Standard Deviation</t>
  </si>
  <si>
    <t>STD</t>
  </si>
  <si>
    <t>Sample Size</t>
  </si>
  <si>
    <t>Lower</t>
  </si>
  <si>
    <t>Upper</t>
  </si>
  <si>
    <t>Z score Upper</t>
  </si>
  <si>
    <t>Z score Lower</t>
  </si>
  <si>
    <t>Z = x – mean / STD</t>
  </si>
  <si>
    <t>NORM.DIST(I9,0,1,TRUE)</t>
  </si>
  <si>
    <t>NORM.DIST(I10,0,1,TRUE)</t>
  </si>
  <si>
    <t>I2/SQRT(I3)</t>
  </si>
  <si>
    <t>Population Mean</t>
  </si>
  <si>
    <t>Population STD</t>
  </si>
  <si>
    <t>Z score</t>
  </si>
  <si>
    <t>Standard Normal Distribution</t>
  </si>
  <si>
    <t>Popultaion Mean</t>
  </si>
  <si>
    <t>Sampel Mean</t>
  </si>
  <si>
    <t xml:space="preserve">Z score </t>
  </si>
  <si>
    <t>z value corresponding to probability'</t>
  </si>
  <si>
    <t>(Q1-Q2)/Q5*SQRT(Q3)</t>
  </si>
  <si>
    <t>C</t>
  </si>
  <si>
    <t>Significance Level</t>
  </si>
  <si>
    <t>(E1-E3)/(E2/SQRT(E4))</t>
  </si>
  <si>
    <t>P value</t>
  </si>
  <si>
    <t>You will receive $500 in one year, $1000 in two years, and $2000 in three years. If the discount rate is 10%, what is the present value of these cash flows?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</si>
</sst>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0.0000000"/>
    <numFmt numFmtId="165" formatCode="0.000"/>
    <numFmt numFmtId="166" formatCode="0.0000"/>
  </numFmts>
  <fonts count="7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D0D0D"/>
      <name val="Calibri"/>
      <family val="2"/>
      <scheme val="minor"/>
    </font>
    <font>
      <sz val="11"/>
      <color theme="1"/>
      <name val="Var(--font-family-body)"/>
    </font>
    <font>
      <sz val="12"/>
      <color rgb="FF0D0D0D"/>
      <name val="Söhne Mono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4" fontId="3" fillId="2" borderId="0" xfId="1" applyNumberFormat="1" applyFont="1" applyFill="1" applyBorder="1"/>
    <xf numFmtId="4" fontId="2" fillId="0" borderId="0" xfId="1" applyNumberFormat="1" applyBorder="1"/>
    <xf numFmtId="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0" fillId="0" borderId="0" xfId="0" applyAlignment="1">
      <alignment vertical="center"/>
    </xf>
    <xf numFmtId="166" fontId="0" fillId="0" borderId="0" xfId="0" applyNumberFormat="1"/>
    <xf numFmtId="0" fontId="4" fillId="0" borderId="0" xfId="0" applyFont="1"/>
    <xf numFmtId="0" fontId="5" fillId="0" borderId="0" xfId="0" applyFont="1" applyAlignment="1">
      <alignment vertical="center"/>
    </xf>
    <xf numFmtId="8" fontId="0" fillId="0" borderId="0" xfId="0" applyNumberFormat="1"/>
    <xf numFmtId="8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8" fontId="6" fillId="0" borderId="0" xfId="0" applyNumberFormat="1" applyFont="1"/>
  </cellXfs>
  <cellStyles count="2">
    <cellStyle name="Normal" xfId="0" builtinId="0"/>
    <cellStyle name="Normal 2" xfId="1" xr:uid="{F6430A73-4C41-45BF-8D9E-AA3840038B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21</xdr:row>
      <xdr:rowOff>0</xdr:rowOff>
    </xdr:from>
    <xdr:to>
      <xdr:col>7</xdr:col>
      <xdr:colOff>67310</xdr:colOff>
      <xdr:row>28</xdr:row>
      <xdr:rowOff>21590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AAC1E7-342B-1D69-B82E-D325D390B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3800475"/>
          <a:ext cx="5687060" cy="12884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D50C-3CFE-45B1-A4BB-3A42D98392CB}">
  <dimension ref="A1:F17"/>
  <sheetViews>
    <sheetView topLeftCell="A6" workbookViewId="0">
      <selection activeCell="C36" sqref="C36"/>
    </sheetView>
  </sheetViews>
  <sheetFormatPr defaultRowHeight="14.4"/>
  <cols>
    <col min="1" max="1" width="20.21875" bestFit="1" customWidth="1"/>
    <col min="2" max="2" width="12.21875" customWidth="1"/>
    <col min="3" max="3" width="31.88671875" bestFit="1" customWidth="1"/>
  </cols>
  <sheetData>
    <row r="1" spans="1:6" ht="15.6" thickBot="1">
      <c r="A1" s="1">
        <v>2869</v>
      </c>
      <c r="B1" s="2">
        <v>3770</v>
      </c>
      <c r="C1" s="2">
        <v>2854</v>
      </c>
      <c r="D1" s="2">
        <v>2750</v>
      </c>
      <c r="E1" s="2">
        <v>2574</v>
      </c>
      <c r="F1" s="2">
        <v>2972</v>
      </c>
    </row>
    <row r="2" spans="1:6" ht="15.6" thickBot="1">
      <c r="A2" s="3">
        <v>2549</v>
      </c>
      <c r="B2" s="4">
        <v>3267</v>
      </c>
      <c r="C2" s="4">
        <v>3013</v>
      </c>
      <c r="D2" s="4">
        <v>2707</v>
      </c>
      <c r="E2" s="4">
        <v>2794</v>
      </c>
      <c r="F2" s="4">
        <v>1189</v>
      </c>
    </row>
    <row r="3" spans="1:6" ht="15.6" thickBot="1">
      <c r="A3" s="3">
        <v>2230</v>
      </c>
      <c r="B3" s="4">
        <v>2178</v>
      </c>
      <c r="C3" s="4">
        <v>3032</v>
      </c>
      <c r="D3" s="4">
        <v>3485</v>
      </c>
      <c r="E3" s="4">
        <v>2679</v>
      </c>
      <c r="F3" s="4">
        <v>2010</v>
      </c>
    </row>
    <row r="4" spans="1:6" ht="15.6" thickBot="1">
      <c r="A4" s="3">
        <v>1994</v>
      </c>
      <c r="B4" s="4">
        <v>2768</v>
      </c>
      <c r="C4" s="4">
        <v>3853</v>
      </c>
      <c r="D4" s="4">
        <v>2064</v>
      </c>
      <c r="E4" s="4">
        <v>3244</v>
      </c>
      <c r="F4" s="4">
        <v>2738</v>
      </c>
    </row>
    <row r="5" spans="1:6" ht="15.6" thickBot="1">
      <c r="A5" s="3">
        <v>2807</v>
      </c>
      <c r="B5" s="4">
        <v>2395</v>
      </c>
      <c r="C5" s="4">
        <v>3405</v>
      </c>
      <c r="D5" s="4">
        <v>3006</v>
      </c>
      <c r="E5" s="4">
        <v>3368</v>
      </c>
      <c r="F5" s="4">
        <v>2691</v>
      </c>
    </row>
    <row r="6" spans="1:6" ht="15.6" thickBot="1">
      <c r="A6" s="3">
        <v>1996</v>
      </c>
      <c r="B6" s="4">
        <v>3008</v>
      </c>
      <c r="C6" s="4">
        <v>2518</v>
      </c>
      <c r="D6" s="4">
        <v>2674</v>
      </c>
      <c r="E6" s="4">
        <v>2730</v>
      </c>
      <c r="F6" s="4">
        <v>3719</v>
      </c>
    </row>
    <row r="8" spans="1:6">
      <c r="A8" t="s">
        <v>16</v>
      </c>
      <c r="B8">
        <f>AVERAGE(A1:F6)</f>
        <v>2775</v>
      </c>
      <c r="C8" t="s">
        <v>6</v>
      </c>
    </row>
    <row r="9" spans="1:6">
      <c r="A9" t="s">
        <v>26</v>
      </c>
      <c r="B9">
        <f>STDEV(A1:F6)</f>
        <v>556.95606392502555</v>
      </c>
      <c r="C9" t="s">
        <v>7</v>
      </c>
    </row>
    <row r="10" spans="1:6">
      <c r="A10" t="s">
        <v>1</v>
      </c>
      <c r="B10" s="5">
        <f>_xlfn.STDEV.S(A1:F6)/SQRT(COUNT(A1:F6))</f>
        <v>92.826010654170929</v>
      </c>
      <c r="C10" t="s">
        <v>9</v>
      </c>
    </row>
    <row r="11" spans="1:6">
      <c r="A11" t="s">
        <v>5</v>
      </c>
      <c r="B11">
        <f>COUNT(A1:F6)</f>
        <v>36</v>
      </c>
      <c r="C11" t="s">
        <v>8</v>
      </c>
    </row>
    <row r="12" spans="1:6">
      <c r="A12" s="6" t="s">
        <v>11</v>
      </c>
      <c r="B12">
        <v>35</v>
      </c>
      <c r="C12" t="s">
        <v>10</v>
      </c>
    </row>
    <row r="13" spans="1:6">
      <c r="A13" t="s">
        <v>2</v>
      </c>
      <c r="B13">
        <f>1.96*(_xlfn.STDEV.S(A1:F6) / SQRT(36))</f>
        <v>181.93898088217503</v>
      </c>
      <c r="C13" t="s">
        <v>12</v>
      </c>
    </row>
    <row r="14" spans="1:6">
      <c r="A14" t="s">
        <v>3</v>
      </c>
      <c r="B14" s="7">
        <f>B8+B13</f>
        <v>2956.9389808821752</v>
      </c>
      <c r="C14" t="s">
        <v>13</v>
      </c>
    </row>
    <row r="15" spans="1:6">
      <c r="A15" t="s">
        <v>4</v>
      </c>
      <c r="B15" s="7">
        <f>B8-B13</f>
        <v>2593.0610191178248</v>
      </c>
      <c r="C15" t="s">
        <v>14</v>
      </c>
    </row>
    <row r="17" spans="1:1">
      <c r="A17" t="e" cm="1">
        <f t="array" ref="A17">ST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0387-9789-409A-99AD-5B2FBBEE1E27}">
  <dimension ref="A1:Q11"/>
  <sheetViews>
    <sheetView topLeftCell="D1" workbookViewId="0">
      <selection activeCell="S1" sqref="S1"/>
    </sheetView>
  </sheetViews>
  <sheetFormatPr defaultRowHeight="14.4"/>
  <cols>
    <col min="8" max="8" width="16.33203125" bestFit="1" customWidth="1"/>
    <col min="10" max="10" width="22.5546875" customWidth="1"/>
    <col min="13" max="13" width="19.21875" customWidth="1"/>
    <col min="14" max="14" width="15.77734375" bestFit="1" customWidth="1"/>
    <col min="16" max="16" width="20.77734375" customWidth="1"/>
  </cols>
  <sheetData>
    <row r="1" spans="1:17">
      <c r="A1">
        <f>_xlfn.NORM.DIST(0.75,0.35,0.33,TRUE)</f>
        <v>0.88726700749774645</v>
      </c>
      <c r="E1">
        <v>336.25</v>
      </c>
      <c r="H1" t="s">
        <v>0</v>
      </c>
      <c r="I1">
        <v>80</v>
      </c>
      <c r="M1">
        <v>284</v>
      </c>
      <c r="N1" t="s">
        <v>16</v>
      </c>
      <c r="P1" t="s">
        <v>41</v>
      </c>
      <c r="Q1">
        <v>2.2999999999999998</v>
      </c>
    </row>
    <row r="2" spans="1:17">
      <c r="A2">
        <f>1- A1</f>
        <v>0.11273299250225355</v>
      </c>
      <c r="E2">
        <v>80</v>
      </c>
      <c r="H2" t="s">
        <v>27</v>
      </c>
      <c r="I2">
        <v>8</v>
      </c>
      <c r="M2">
        <v>275</v>
      </c>
      <c r="N2" t="s">
        <v>37</v>
      </c>
      <c r="P2" t="s">
        <v>42</v>
      </c>
      <c r="Q2">
        <v>2</v>
      </c>
    </row>
    <row r="3" spans="1:17">
      <c r="E3">
        <v>300</v>
      </c>
      <c r="H3" t="s">
        <v>28</v>
      </c>
      <c r="I3">
        <v>64</v>
      </c>
      <c r="M3">
        <v>14</v>
      </c>
      <c r="N3" t="s">
        <v>38</v>
      </c>
      <c r="P3" t="s">
        <v>28</v>
      </c>
      <c r="Q3">
        <v>64</v>
      </c>
    </row>
    <row r="4" spans="1:17" ht="43.2">
      <c r="E4">
        <v>500</v>
      </c>
      <c r="H4" t="s">
        <v>29</v>
      </c>
      <c r="I4">
        <v>78</v>
      </c>
      <c r="M4">
        <v>8</v>
      </c>
      <c r="N4" t="s">
        <v>28</v>
      </c>
      <c r="P4" s="6" t="s">
        <v>44</v>
      </c>
      <c r="Q4">
        <v>0.1</v>
      </c>
    </row>
    <row r="5" spans="1:17">
      <c r="H5" t="s">
        <v>30</v>
      </c>
      <c r="I5">
        <v>82</v>
      </c>
      <c r="P5" s="6" t="s">
        <v>43</v>
      </c>
      <c r="Q5">
        <f>_xlfn.NORM.S.INV(0.1)</f>
        <v>-1.2815515655446006</v>
      </c>
    </row>
    <row r="6" spans="1:17">
      <c r="E6">
        <f>_xlfn.NORM.DIST(300,336.25,80,TRUE)</f>
        <v>0.32522936716432738</v>
      </c>
      <c r="H6" s="13" t="s">
        <v>33</v>
      </c>
      <c r="M6" t="s">
        <v>39</v>
      </c>
      <c r="N6">
        <f>(M1-M2)/(M3/SQRT(M4))</f>
        <v>1.8182745801939793</v>
      </c>
      <c r="P6" t="s">
        <v>45</v>
      </c>
      <c r="Q6">
        <f>(Q1-Q2)/Q5*SQRT(Q3)</f>
        <v>-1.8727299505737085</v>
      </c>
    </row>
    <row r="7" spans="1:17" ht="57.6">
      <c r="E7">
        <f>_xlfn.NORM.DIST(500,336.25,80,TRUE)</f>
        <v>0.97966482034432656</v>
      </c>
      <c r="M7" s="6" t="s">
        <v>40</v>
      </c>
      <c r="N7" s="14">
        <f>1-_xlfn.NORM.S.DIST(N6,TRUE)</f>
        <v>3.4511087991728084E-2</v>
      </c>
    </row>
    <row r="8" spans="1:17">
      <c r="E8">
        <f>E7-E6</f>
        <v>0.65443545317999918</v>
      </c>
      <c r="H8" t="s">
        <v>19</v>
      </c>
      <c r="I8">
        <f>I2/SQRT(I3)</f>
        <v>1</v>
      </c>
      <c r="J8" t="s">
        <v>36</v>
      </c>
    </row>
    <row r="9" spans="1:17">
      <c r="H9" t="s">
        <v>31</v>
      </c>
      <c r="I9">
        <f>(I4-I1)/I8</f>
        <v>-2</v>
      </c>
      <c r="J9" t="s">
        <v>34</v>
      </c>
      <c r="K9">
        <f>_xlfn.NORM.DIST(I9,0,1,TRUE)</f>
        <v>2.2750131948179191E-2</v>
      </c>
    </row>
    <row r="10" spans="1:17">
      <c r="H10" t="s">
        <v>32</v>
      </c>
      <c r="I10">
        <f>(I5-I1)/I8</f>
        <v>2</v>
      </c>
      <c r="J10" t="s">
        <v>35</v>
      </c>
      <c r="K10">
        <f>_xlfn.NORM.DIST(I10,0,1,TRUE)</f>
        <v>0.97724986805182079</v>
      </c>
    </row>
    <row r="11" spans="1:17">
      <c r="H11">
        <f>K10-K9</f>
        <v>0.95449973610364158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EBD3-FF6A-49DD-BCBC-8012112D8317}">
  <dimension ref="A1"/>
  <sheetViews>
    <sheetView workbookViewId="0"/>
  </sheetViews>
  <sheetFormatPr defaultRowHeight="14.4"/>
  <cols>
    <col min="1" max="1" width="14.33203125" customWidth="1"/>
  </cols>
  <sheetData>
    <row r="1" spans="1:1">
      <c r="A1" s="7">
        <f>1.96*(21.5/SQRT(200))</f>
        <v>2.9797479759201111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6B95-00AE-4DF2-86D5-F0F28820653F}">
  <dimension ref="A1:E25"/>
  <sheetViews>
    <sheetView workbookViewId="0">
      <selection activeCell="H16" sqref="H16"/>
    </sheetView>
  </sheetViews>
  <sheetFormatPr defaultRowHeight="14.4"/>
  <cols>
    <col min="3" max="3" width="18.6640625" customWidth="1"/>
    <col min="4" max="4" width="55.21875" bestFit="1" customWidth="1"/>
  </cols>
  <sheetData>
    <row r="1" spans="1:5">
      <c r="A1" s="8" t="s">
        <v>15</v>
      </c>
      <c r="C1" t="s">
        <v>16</v>
      </c>
      <c r="D1" t="s">
        <v>20</v>
      </c>
      <c r="E1" s="12">
        <f>AVERAGE(A2:A25)</f>
        <v>66.31208333333332</v>
      </c>
    </row>
    <row r="2" spans="1:5">
      <c r="A2" s="9">
        <v>67.05</v>
      </c>
      <c r="C2" t="s">
        <v>17</v>
      </c>
      <c r="D2" t="s">
        <v>21</v>
      </c>
      <c r="E2" s="7">
        <f>_xlfn.STDEV.S(A2:A25)</f>
        <v>0.69803437791674927</v>
      </c>
    </row>
    <row r="3" spans="1:5">
      <c r="A3" s="9">
        <v>66.61</v>
      </c>
      <c r="C3" t="s">
        <v>37</v>
      </c>
      <c r="E3">
        <v>66</v>
      </c>
    </row>
    <row r="4" spans="1:5">
      <c r="A4" s="9">
        <v>65.58</v>
      </c>
      <c r="C4" t="s">
        <v>28</v>
      </c>
      <c r="D4" t="s">
        <v>46</v>
      </c>
      <c r="E4">
        <f>COUNT(A2:A25)</f>
        <v>24</v>
      </c>
    </row>
    <row r="5" spans="1:5">
      <c r="A5" s="9">
        <v>65.260000000000005</v>
      </c>
      <c r="C5" t="s">
        <v>47</v>
      </c>
      <c r="E5">
        <v>0.01</v>
      </c>
    </row>
    <row r="6" spans="1:5">
      <c r="A6" s="9">
        <v>66.23</v>
      </c>
      <c r="C6" t="s">
        <v>39</v>
      </c>
      <c r="D6" s="15" t="s">
        <v>48</v>
      </c>
      <c r="E6">
        <f>(E1-E3)/(E2/SQRT(E4))</f>
        <v>2.1902787257412717</v>
      </c>
    </row>
    <row r="7" spans="1:5">
      <c r="A7" s="9">
        <v>65.69</v>
      </c>
      <c r="C7" t="s">
        <v>49</v>
      </c>
      <c r="E7">
        <f>2*(1-_xlfn.NORM.S.DIST(E6,TRUE))</f>
        <v>2.8504028757242006E-2</v>
      </c>
    </row>
    <row r="8" spans="1:5">
      <c r="A8" s="9">
        <v>64.900000000000006</v>
      </c>
    </row>
    <row r="9" spans="1:5">
      <c r="A9" s="9">
        <v>67.67</v>
      </c>
      <c r="C9" t="s">
        <v>19</v>
      </c>
      <c r="D9" t="s">
        <v>22</v>
      </c>
      <c r="E9" s="7">
        <f>_xlfn.STDEV.S(A2:A25)/SQRT(COUNT(A2:A25))</f>
        <v>0.14248567073475951</v>
      </c>
    </row>
    <row r="10" spans="1:5">
      <c r="A10" s="9">
        <v>65.77</v>
      </c>
      <c r="C10" t="s">
        <v>18</v>
      </c>
      <c r="D10" t="s">
        <v>23</v>
      </c>
      <c r="E10" s="10">
        <f>COUNT(A2:A25)-1</f>
        <v>23</v>
      </c>
    </row>
    <row r="11" spans="1:5">
      <c r="A11" s="9">
        <v>66.13</v>
      </c>
      <c r="D11" t="s">
        <v>25</v>
      </c>
      <c r="E11">
        <f>(AVERAGE(A2:A25)-66)/(_xlfn.STDEV.S(A2:A25)/SQRT(COUNT(A2:A25)))</f>
        <v>2.1902787257412717</v>
      </c>
    </row>
    <row r="12" spans="1:5">
      <c r="A12" s="9">
        <v>67.430000000000007</v>
      </c>
      <c r="D12" t="s">
        <v>24</v>
      </c>
      <c r="E12" s="11">
        <f>_xlfn.T.DIST.2T(E11,E10)</f>
        <v>3.890372855188113E-2</v>
      </c>
    </row>
    <row r="13" spans="1:5">
      <c r="A13" s="9">
        <v>65.77</v>
      </c>
    </row>
    <row r="14" spans="1:5">
      <c r="A14" s="9">
        <v>66.459999999999994</v>
      </c>
    </row>
    <row r="15" spans="1:5">
      <c r="A15" s="9">
        <v>66.31</v>
      </c>
    </row>
    <row r="16" spans="1:5">
      <c r="A16" s="9">
        <v>66.39</v>
      </c>
    </row>
    <row r="17" spans="1:1">
      <c r="A17" s="9">
        <v>66.099999999999994</v>
      </c>
    </row>
    <row r="18" spans="1:1">
      <c r="A18" s="9">
        <v>66.58</v>
      </c>
    </row>
    <row r="19" spans="1:1">
      <c r="A19" s="9">
        <v>66.98</v>
      </c>
    </row>
    <row r="20" spans="1:1">
      <c r="A20" s="9">
        <v>67.13</v>
      </c>
    </row>
    <row r="21" spans="1:1">
      <c r="A21" s="9">
        <v>65.81</v>
      </c>
    </row>
    <row r="22" spans="1:1">
      <c r="A22" s="9">
        <v>66.86</v>
      </c>
    </row>
    <row r="23" spans="1:1">
      <c r="A23" s="9">
        <v>66.260000000000005</v>
      </c>
    </row>
    <row r="24" spans="1:1">
      <c r="A24" s="9">
        <v>66.97</v>
      </c>
    </row>
    <row r="25" spans="1:1">
      <c r="A25" s="9">
        <v>65.55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3C14-3687-42D8-A055-C5E45E2313CB}">
  <dimension ref="A1:A30"/>
  <sheetViews>
    <sheetView tabSelected="1" workbookViewId="0">
      <selection activeCell="A27" sqref="A27:A30"/>
    </sheetView>
  </sheetViews>
  <sheetFormatPr defaultRowHeight="14.4"/>
  <cols>
    <col min="1" max="1" width="11.5546875" bestFit="1" customWidth="1"/>
  </cols>
  <sheetData>
    <row r="1" spans="1:1">
      <c r="A1" s="16" t="s">
        <v>50</v>
      </c>
    </row>
    <row r="2" spans="1:1">
      <c r="A2" s="17"/>
    </row>
    <row r="3" spans="1:1">
      <c r="A3" s="18"/>
    </row>
    <row r="4" spans="1:1">
      <c r="A4" s="18"/>
    </row>
    <row r="5" spans="1:1">
      <c r="A5" s="18"/>
    </row>
    <row r="6" spans="1:1">
      <c r="A6" s="18">
        <f>NPV(0.1,500,1000,2000)</f>
        <v>2783.6213373403452</v>
      </c>
    </row>
    <row r="7" spans="1:1">
      <c r="A7" s="13">
        <f>500/(1+0.1)^1</f>
        <v>454.5454545454545</v>
      </c>
    </row>
    <row r="8" spans="1:1">
      <c r="A8" s="13">
        <f>1000/(1+0.1)^2</f>
        <v>826.44628099173542</v>
      </c>
    </row>
    <row r="9" spans="1:1">
      <c r="A9" s="13">
        <f>2000/(1+0.1)^3</f>
        <v>1502.6296018031551</v>
      </c>
    </row>
    <row r="10" spans="1:1">
      <c r="A10" s="19">
        <f>SUM(A7:A9)</f>
        <v>2783.6213373403452</v>
      </c>
    </row>
    <row r="11" spans="1:1">
      <c r="A11" s="13"/>
    </row>
    <row r="12" spans="1:1">
      <c r="A12" s="13"/>
    </row>
    <row r="13" spans="1:1" ht="15.6">
      <c r="A13" s="20">
        <f>FV(0.09, 2, 0, -500)</f>
        <v>594.05000000000007</v>
      </c>
    </row>
    <row r="14" spans="1:1" ht="15.6">
      <c r="A14" s="20">
        <f>FV(0.09, 1, 0, -600)</f>
        <v>654</v>
      </c>
    </row>
    <row r="15" spans="1:1">
      <c r="A15" s="18">
        <f>SUM(A13:A14)</f>
        <v>1248.0500000000002</v>
      </c>
    </row>
    <row r="16" spans="1:1">
      <c r="A16" s="13"/>
    </row>
    <row r="17" spans="1:1">
      <c r="A17" s="13"/>
    </row>
    <row r="18" spans="1:1" ht="15.6">
      <c r="A18" s="20">
        <f>FV(9%, 5, 0, -500)</f>
        <v>769.3119774500002</v>
      </c>
    </row>
    <row r="19" spans="1:1" ht="15.6">
      <c r="A19" s="20">
        <f>FV(9%, 4, 0, -600)</f>
        <v>846.94896600000015</v>
      </c>
    </row>
    <row r="20" spans="1:1">
      <c r="A20" s="17">
        <f>SUM(A18:A19)</f>
        <v>1616.2609434500005</v>
      </c>
    </row>
    <row r="23" spans="1:1" ht="15.6">
      <c r="A23" s="20">
        <f>FV(8%, 4, 0, -100)</f>
        <v>136.04889600000004</v>
      </c>
    </row>
    <row r="24" spans="1:1" ht="15.6">
      <c r="A24" s="20">
        <f>FV(8%, 2, 0, -300)</f>
        <v>349.92</v>
      </c>
    </row>
    <row r="25" spans="1:1">
      <c r="A25" s="17">
        <f>SUM(A23:A24)</f>
        <v>485.96889600000009</v>
      </c>
    </row>
    <row r="27" spans="1:1">
      <c r="A27" s="17">
        <f>FV(10%,4-1,0,-500)</f>
        <v>665.50000000000023</v>
      </c>
    </row>
    <row r="28" spans="1:1">
      <c r="A28" s="17">
        <f>FV(10%,4-2,0,-1000)</f>
        <v>1210.0000000000002</v>
      </c>
    </row>
    <row r="29" spans="1:1">
      <c r="A29" s="17">
        <f>FV(10%,4-3,0,-2000)</f>
        <v>2200</v>
      </c>
    </row>
    <row r="30" spans="1:1">
      <c r="A30" s="17">
        <f>SUM(A27:A29)</f>
        <v>4075.5000000000005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 2</vt:lpstr>
      <vt:lpstr>Quiz 3</vt:lpstr>
      <vt:lpstr>Sheet1</vt:lpstr>
      <vt:lpstr>Question 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Bach</dc:creator>
  <cp:lastModifiedBy>Ian Bach</cp:lastModifiedBy>
  <dcterms:created xsi:type="dcterms:W3CDTF">2024-02-09T18:15:48Z</dcterms:created>
  <dcterms:modified xsi:type="dcterms:W3CDTF">2024-02-12T20:54:12Z</dcterms:modified>
</cp:coreProperties>
</file>