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autoCompressPictures="0"/>
  <mc:AlternateContent xmlns:mc="http://schemas.openxmlformats.org/markup-compatibility/2006">
    <mc:Choice Requires="x15">
      <x15ac:absPath xmlns:x15ac="http://schemas.microsoft.com/office/spreadsheetml/2010/11/ac" url="C:\Users\idstar\Documents\UiPath\KPSG\PT ARCHROMA INDONESIA\RGARCJK\December\"/>
    </mc:Choice>
  </mc:AlternateContent>
  <bookViews>
    <workbookView xWindow="0" yWindow="0" windowWidth="20460" windowHeight="7560" tabRatio="837" firstSheet="10" activeTab="12"/>
  </bookViews>
  <sheets>
    <sheet name="Revision History" sheetId="29" r:id="rId1"/>
    <sheet name="Flexi Form Guidelines" sheetId="25" r:id="rId2"/>
    <sheet name="1. New Employee Data" sheetId="2" r:id="rId3"/>
    <sheet name="2. Variable Income&amp;Deductio IDR" sheetId="23" r:id="rId4"/>
    <sheet name="2.Variable Income&amp;Deduction USD" sheetId="24" state="hidden" r:id="rId5"/>
    <sheet name="3. BPJS Healthcare" sheetId="26" state="hidden" r:id="rId6"/>
    <sheet name="4a. Overtime Summary (Opt 1)" sheetId="31" state="hidden" r:id="rId7"/>
    <sheet name="4b. Overtime Summary (Opt 2)" sheetId="32" state="hidden" r:id="rId8"/>
    <sheet name="4c. Overtime Daily (Opt 3)" sheetId="33" state="hidden" r:id="rId9"/>
    <sheet name="3_Overtime" sheetId="40" r:id="rId10"/>
    <sheet name="5. Fixed Deduction" sheetId="6" r:id="rId11"/>
    <sheet name="6. Hold Salary" sheetId="7" r:id="rId12"/>
    <sheet name="7. Salary Change" sheetId="8" r:id="rId13"/>
    <sheet name="8. Mutation" sheetId="9" r:id="rId14"/>
    <sheet name="9. Resign" sheetId="10" r:id="rId15"/>
    <sheet name="10. BankAccountChange" sheetId="11" r:id="rId16"/>
    <sheet name="11. Tax Status Change" sheetId="15" r:id="rId17"/>
    <sheet name="12. Other Personal Data Change" sheetId="19" r:id="rId18"/>
    <sheet name="13. Unpaid Leave" sheetId="28" r:id="rId19"/>
    <sheet name="14. SPT 1721 A1 Ex Company" sheetId="41" r:id="rId20"/>
    <sheet name="3_Overtime (Temp)" sheetId="30" r:id="rId21"/>
    <sheet name="1. New Employee Data(Temp)" sheetId="34" r:id="rId22"/>
  </sheets>
  <externalReferences>
    <externalReference r:id="rId23"/>
    <externalReference r:id="rId24"/>
    <externalReference r:id="rId25"/>
  </externalReferences>
  <definedNames>
    <definedName name="_xlnm._FilterDatabase" localSheetId="9" hidden="1">'3_Overtime'!$A$8:$P$102</definedName>
    <definedName name="_xlnm._FilterDatabase" localSheetId="12" hidden="1">'7. Salary Change'!$A$14:$AH$41</definedName>
    <definedName name="INTERN">'1. New Employee Data'!$J$21</definedName>
    <definedName name="_xlnm.Print_Area" localSheetId="15">'10. BankAccountChange'!$B$1:$F$41</definedName>
    <definedName name="_xlnm.Print_Area" localSheetId="16">'11. Tax Status Change'!$B$1:$D$37</definedName>
    <definedName name="_xlnm.Print_Area" localSheetId="18">'13. Unpaid Leave'!$A$1:$E$21</definedName>
    <definedName name="_xlnm.Print_Area" localSheetId="9">'3_Overtime'!$A$1:$C$6</definedName>
    <definedName name="_xlnm.Print_Area" localSheetId="6">'4a. Overtime Summary (Opt 1)'!$A$1:$O$9</definedName>
    <definedName name="_xlnm.Print_Area" localSheetId="7">'4b. Overtime Summary (Opt 2)'!$A$1:$O$9</definedName>
    <definedName name="_xlnm.Print_Area" localSheetId="8">'4c. Overtime Daily (Opt 3)'!$A$1:$O$9</definedName>
    <definedName name="_xlnm.Print_Area" localSheetId="10">'5. Fixed Deduction'!$A$1:$I$22</definedName>
    <definedName name="_xlnm.Print_Area" localSheetId="12">'7. Salary Change'!$A$1:$AH$41</definedName>
  </definedNames>
  <calcPr calcId="162913"/>
  <extLst>
    <x:ext xmlns:x="http://schemas.openxmlformats.org/spreadsheetml/2006/main" xmlns:mx="http://schemas.microsoft.com/office/mac/excel/2008/main" uri="{7523E5D3-25F3-A5E0-1632-64F254C22452}">
      <mx:ArchID Flags="2"/>
    </x:ext>
  </extLst>
</workbook>
</file>

<file path=xl/calcChain.xml><?xml version="1.0" encoding="utf-8"?>
<calcChain xmlns="http://schemas.openxmlformats.org/spreadsheetml/2006/main">
  <c r="J96" i="40" l="1"/>
  <c r="J97" i="40"/>
  <c r="J98" i="40"/>
  <c r="J99" i="40"/>
  <c r="J100" i="40"/>
  <c r="J101" i="40"/>
  <c r="C2" i="41"/>
  <c r="C3" i="28"/>
  <c r="C3" i="19"/>
  <c r="B2" i="15"/>
  <c r="C4" i="11"/>
  <c r="C3" i="11"/>
  <c r="C4" i="10"/>
  <c r="C3" i="10"/>
  <c r="C4" i="9"/>
  <c r="C3" i="9"/>
  <c r="AF41" i="8"/>
  <c r="AE41" i="8"/>
  <c r="AD41" i="8"/>
  <c r="AA41" i="8"/>
  <c r="Z41" i="8"/>
  <c r="X41" i="8"/>
  <c r="V41" i="8"/>
  <c r="T41" i="8"/>
  <c r="S41" i="8"/>
  <c r="P41" i="8"/>
  <c r="O41" i="8"/>
  <c r="N41" i="8"/>
  <c r="AE40" i="8"/>
  <c r="AD40" i="8"/>
  <c r="AB40" i="8"/>
  <c r="Z40" i="8"/>
  <c r="X40" i="8"/>
  <c r="W40" i="8"/>
  <c r="T40" i="8"/>
  <c r="S40" i="8"/>
  <c r="R40" i="8"/>
  <c r="O40" i="8"/>
  <c r="N40" i="8"/>
  <c r="AF39" i="8"/>
  <c r="AD39" i="8"/>
  <c r="AB39" i="8"/>
  <c r="AA39" i="8"/>
  <c r="X39" i="8"/>
  <c r="W39" i="8"/>
  <c r="V39" i="8"/>
  <c r="S39" i="8"/>
  <c r="R39" i="8"/>
  <c r="P39" i="8"/>
  <c r="N39" i="8"/>
  <c r="AF38" i="8"/>
  <c r="AE38" i="8"/>
  <c r="AB38" i="8"/>
  <c r="AA38" i="8"/>
  <c r="Z38" i="8"/>
  <c r="W38" i="8"/>
  <c r="V38" i="8"/>
  <c r="T38" i="8"/>
  <c r="R38" i="8"/>
  <c r="P38" i="8"/>
  <c r="O38" i="8"/>
  <c r="AF37" i="8"/>
  <c r="AE37" i="8"/>
  <c r="AD37" i="8"/>
  <c r="AA37" i="8"/>
  <c r="Z37" i="8"/>
  <c r="X37" i="8"/>
  <c r="V37" i="8"/>
  <c r="T37" i="8"/>
  <c r="S37" i="8"/>
  <c r="P37" i="8"/>
  <c r="O37" i="8"/>
  <c r="N37" i="8"/>
  <c r="AE36" i="8"/>
  <c r="AD36" i="8"/>
  <c r="AB36" i="8"/>
  <c r="Z36" i="8"/>
  <c r="X36" i="8"/>
  <c r="W36" i="8"/>
  <c r="T36" i="8"/>
  <c r="S36" i="8"/>
  <c r="R36" i="8"/>
  <c r="O36" i="8"/>
  <c r="N36" i="8"/>
  <c r="AF35" i="8"/>
  <c r="AD35" i="8"/>
  <c r="AB35" i="8"/>
  <c r="AA35" i="8"/>
  <c r="X35" i="8"/>
  <c r="W35" i="8"/>
  <c r="V35" i="8"/>
  <c r="S35" i="8"/>
  <c r="R35" i="8"/>
  <c r="P35" i="8"/>
  <c r="N35" i="8"/>
  <c r="AF34" i="8"/>
  <c r="AE34" i="8"/>
  <c r="AB34" i="8"/>
  <c r="AA34" i="8"/>
  <c r="Z34" i="8"/>
  <c r="W34" i="8"/>
  <c r="V34" i="8"/>
  <c r="T34" i="8"/>
  <c r="R34" i="8"/>
  <c r="P34" i="8"/>
  <c r="O34" i="8"/>
  <c r="AF33" i="8"/>
  <c r="AE33" i="8"/>
  <c r="AD33" i="8"/>
  <c r="AA33" i="8"/>
  <c r="Z33" i="8"/>
  <c r="X33" i="8"/>
  <c r="V33" i="8"/>
  <c r="T33" i="8"/>
  <c r="S33" i="8"/>
  <c r="P33" i="8"/>
  <c r="O33" i="8"/>
  <c r="N33" i="8"/>
  <c r="AE32" i="8"/>
  <c r="AD32" i="8"/>
  <c r="AB32" i="8"/>
  <c r="Z32" i="8"/>
  <c r="X32" i="8"/>
  <c r="W32" i="8"/>
  <c r="T32" i="8"/>
  <c r="S32" i="8"/>
  <c r="R32" i="8"/>
  <c r="O32" i="8"/>
  <c r="N32" i="8"/>
  <c r="AF31" i="8"/>
  <c r="AD31" i="8"/>
  <c r="AB31" i="8"/>
  <c r="AA31" i="8"/>
  <c r="X31" i="8"/>
  <c r="W31" i="8"/>
  <c r="V31" i="8"/>
  <c r="S31" i="8"/>
  <c r="R31" i="8"/>
  <c r="P31" i="8"/>
  <c r="N31" i="8"/>
  <c r="AF30" i="8"/>
  <c r="AE30" i="8"/>
  <c r="AB30" i="8"/>
  <c r="AA30" i="8"/>
  <c r="Z30" i="8"/>
  <c r="W30" i="8"/>
  <c r="V30" i="8"/>
  <c r="T30" i="8"/>
  <c r="R30" i="8"/>
  <c r="P30" i="8"/>
  <c r="O30" i="8"/>
  <c r="AF29" i="8"/>
  <c r="AE29" i="8"/>
  <c r="AD29" i="8"/>
  <c r="AA29" i="8"/>
  <c r="Z29" i="8"/>
  <c r="X29" i="8"/>
  <c r="V29" i="8"/>
  <c r="T29" i="8"/>
  <c r="S29" i="8"/>
  <c r="P29" i="8"/>
  <c r="O29" i="8"/>
  <c r="N29" i="8"/>
  <c r="AE28" i="8"/>
  <c r="AD28" i="8"/>
  <c r="AB28" i="8"/>
  <c r="Z28" i="8"/>
  <c r="X28" i="8"/>
  <c r="W28" i="8"/>
  <c r="T28" i="8"/>
  <c r="S28" i="8"/>
  <c r="R28" i="8"/>
  <c r="O28" i="8"/>
  <c r="N28" i="8"/>
  <c r="AF27" i="8"/>
  <c r="AD27" i="8"/>
  <c r="AB27" i="8"/>
  <c r="AA27" i="8"/>
  <c r="X27" i="8"/>
  <c r="W27" i="8"/>
  <c r="V27" i="8"/>
  <c r="S27" i="8"/>
  <c r="R27" i="8"/>
  <c r="P27" i="8"/>
  <c r="N27" i="8"/>
  <c r="AF26" i="8"/>
  <c r="AE26" i="8"/>
  <c r="AB26" i="8"/>
  <c r="AA26" i="8"/>
  <c r="Z26" i="8"/>
  <c r="W26" i="8"/>
  <c r="V26" i="8"/>
  <c r="T26" i="8"/>
  <c r="R26" i="8"/>
  <c r="P26" i="8"/>
  <c r="O26" i="8"/>
  <c r="AF25" i="8"/>
  <c r="AE25" i="8"/>
  <c r="AD25" i="8"/>
  <c r="AA25" i="8"/>
  <c r="Z25" i="8"/>
  <c r="Y25" i="8"/>
  <c r="W25" i="8"/>
  <c r="V25" i="8"/>
  <c r="U25" i="8"/>
  <c r="S25" i="8"/>
  <c r="R25" i="8"/>
  <c r="Q25" i="8"/>
  <c r="O25" i="8"/>
  <c r="N25" i="8"/>
  <c r="AG24" i="8"/>
  <c r="AE24" i="8"/>
  <c r="AD24" i="8"/>
  <c r="AC24" i="8"/>
  <c r="AA24" i="8"/>
  <c r="Z24" i="8"/>
  <c r="Y24" i="8"/>
  <c r="W24" i="8"/>
  <c r="V24" i="8"/>
  <c r="U24" i="8"/>
  <c r="S24" i="8"/>
  <c r="R24" i="8"/>
  <c r="Q24" i="8"/>
  <c r="O24" i="8"/>
  <c r="N24" i="8"/>
  <c r="AG23" i="8"/>
  <c r="AE23" i="8"/>
  <c r="AD23" i="8"/>
  <c r="AC23" i="8"/>
  <c r="AA23" i="8"/>
  <c r="Z23" i="8"/>
  <c r="Y23" i="8"/>
  <c r="W23" i="8"/>
  <c r="V23" i="8"/>
  <c r="U23" i="8"/>
  <c r="S23" i="8"/>
  <c r="R23" i="8"/>
  <c r="Q23" i="8"/>
  <c r="O23" i="8"/>
  <c r="N23" i="8"/>
  <c r="AG22" i="8"/>
  <c r="AE22" i="8"/>
  <c r="AD22" i="8"/>
  <c r="AC22" i="8"/>
  <c r="AA22" i="8"/>
  <c r="Z22" i="8"/>
  <c r="Y22" i="8"/>
  <c r="W22" i="8"/>
  <c r="V22" i="8"/>
  <c r="U22" i="8"/>
  <c r="S22" i="8"/>
  <c r="R22" i="8"/>
  <c r="Q22" i="8"/>
  <c r="O22" i="8"/>
  <c r="N22" i="8"/>
  <c r="AG21" i="8"/>
  <c r="AE21" i="8"/>
  <c r="AD21" i="8"/>
  <c r="AC21" i="8"/>
  <c r="AA21" i="8"/>
  <c r="Z21" i="8"/>
  <c r="Y21" i="8"/>
  <c r="W21" i="8"/>
  <c r="V21" i="8"/>
  <c r="U21" i="8"/>
  <c r="S21" i="8"/>
  <c r="R21" i="8"/>
  <c r="Q21" i="8"/>
  <c r="O21" i="8"/>
  <c r="N21" i="8"/>
  <c r="AG20" i="8"/>
  <c r="AE20" i="8"/>
  <c r="AD20" i="8"/>
  <c r="AC20" i="8"/>
  <c r="AA20" i="8"/>
  <c r="Z20" i="8"/>
  <c r="Y20" i="8"/>
  <c r="W20" i="8"/>
  <c r="V20" i="8"/>
  <c r="U20" i="8"/>
  <c r="S20" i="8"/>
  <c r="R20" i="8"/>
  <c r="Q20" i="8"/>
  <c r="O20" i="8"/>
  <c r="N20" i="8"/>
  <c r="AG19" i="8"/>
  <c r="AE19" i="8"/>
  <c r="AD19" i="8"/>
  <c r="AC19" i="8"/>
  <c r="AA19" i="8"/>
  <c r="Z19" i="8"/>
  <c r="Y19" i="8"/>
  <c r="W19" i="8"/>
  <c r="V19" i="8"/>
  <c r="U19" i="8"/>
  <c r="S19" i="8"/>
  <c r="R19" i="8"/>
  <c r="Q19" i="8"/>
  <c r="O19" i="8"/>
  <c r="N19" i="8"/>
  <c r="AG18" i="8"/>
  <c r="AE18" i="8"/>
  <c r="AD18" i="8"/>
  <c r="AC18" i="8"/>
  <c r="AA18" i="8"/>
  <c r="Z18" i="8"/>
  <c r="Y18" i="8"/>
  <c r="V18" i="8"/>
  <c r="U18" i="8"/>
  <c r="T18" i="8"/>
  <c r="R18" i="8"/>
  <c r="Q18" i="8"/>
  <c r="P18" i="8"/>
  <c r="N18" i="8"/>
  <c r="AG17" i="8"/>
  <c r="AF17" i="8"/>
  <c r="AD17" i="8"/>
  <c r="AC17" i="8"/>
  <c r="AB17" i="8"/>
  <c r="Z17" i="8"/>
  <c r="Y17" i="8"/>
  <c r="X17" i="8"/>
  <c r="U17" i="8"/>
  <c r="T17" i="8"/>
  <c r="S17" i="8"/>
  <c r="Q17" i="8"/>
  <c r="P17" i="8"/>
  <c r="O17" i="8"/>
  <c r="AG16" i="8"/>
  <c r="AF16" i="8"/>
  <c r="AE16" i="8"/>
  <c r="AC16" i="8"/>
  <c r="AB16" i="8"/>
  <c r="AA16" i="8"/>
  <c r="Y16" i="8"/>
  <c r="X16" i="8"/>
  <c r="V16" i="8"/>
  <c r="T16" i="8"/>
  <c r="S16" i="8"/>
  <c r="R16" i="8"/>
  <c r="P16" i="8"/>
  <c r="O16" i="8"/>
  <c r="N16" i="8"/>
  <c r="X15" i="8"/>
  <c r="N15" i="8"/>
  <c r="C4" i="8"/>
  <c r="C3" i="8"/>
  <c r="C4" i="7"/>
  <c r="C3" i="7"/>
  <c r="F11" i="6"/>
  <c r="C4" i="6"/>
  <c r="C3" i="6"/>
  <c r="N102" i="40"/>
  <c r="K102" i="40"/>
  <c r="H102" i="40"/>
  <c r="G102" i="40"/>
  <c r="Q101" i="40"/>
  <c r="S101" i="40" s="1"/>
  <c r="P101" i="40"/>
  <c r="M101" i="40"/>
  <c r="Q100" i="40"/>
  <c r="S100" i="40" s="1"/>
  <c r="P100" i="40"/>
  <c r="M100" i="40"/>
  <c r="Q99" i="40"/>
  <c r="S99" i="40" s="1"/>
  <c r="P99" i="40"/>
  <c r="M99" i="40"/>
  <c r="P98" i="40"/>
  <c r="M98" i="40"/>
  <c r="E98" i="40"/>
  <c r="D98" i="40"/>
  <c r="Q98" i="40" s="1"/>
  <c r="S98" i="40" s="1"/>
  <c r="P97" i="40"/>
  <c r="M97" i="40"/>
  <c r="E97" i="40"/>
  <c r="D97" i="40"/>
  <c r="Q97" i="40" s="1"/>
  <c r="S97" i="40" s="1"/>
  <c r="P96" i="40"/>
  <c r="M96" i="40"/>
  <c r="E96" i="40"/>
  <c r="D96" i="40"/>
  <c r="Q96" i="40" s="1"/>
  <c r="S96" i="40" s="1"/>
  <c r="P95" i="40"/>
  <c r="M95" i="40"/>
  <c r="J95" i="40"/>
  <c r="E95" i="40"/>
  <c r="Q95" i="40" s="1"/>
  <c r="S95" i="40" s="1"/>
  <c r="P94" i="40"/>
  <c r="M94" i="40"/>
  <c r="J94" i="40"/>
  <c r="E94" i="40"/>
  <c r="Q94" i="40" s="1"/>
  <c r="S94" i="40" s="1"/>
  <c r="D94" i="40"/>
  <c r="P93" i="40"/>
  <c r="M93" i="40"/>
  <c r="J93" i="40"/>
  <c r="E93" i="40"/>
  <c r="Q93" i="40" s="1"/>
  <c r="S93" i="40" s="1"/>
  <c r="Q92" i="40"/>
  <c r="P92" i="40"/>
  <c r="M92" i="40"/>
  <c r="J92" i="40"/>
  <c r="P91" i="40"/>
  <c r="M91" i="40"/>
  <c r="J91" i="40"/>
  <c r="E91" i="40"/>
  <c r="Q91" i="40" s="1"/>
  <c r="S91" i="40" s="1"/>
  <c r="P90" i="40"/>
  <c r="M90" i="40"/>
  <c r="J90" i="40"/>
  <c r="G90" i="40"/>
  <c r="F90" i="40"/>
  <c r="E90" i="40"/>
  <c r="D90" i="40"/>
  <c r="Q90" i="40" s="1"/>
  <c r="S90" i="40" s="1"/>
  <c r="Q89" i="40"/>
  <c r="P89" i="40"/>
  <c r="M89" i="40"/>
  <c r="J89" i="40"/>
  <c r="S89" i="40" s="1"/>
  <c r="Q88" i="40"/>
  <c r="P88" i="40"/>
  <c r="M88" i="40"/>
  <c r="J88" i="40"/>
  <c r="P87" i="40"/>
  <c r="M87" i="40"/>
  <c r="J87" i="40"/>
  <c r="E87" i="40"/>
  <c r="Q87" i="40" s="1"/>
  <c r="S87" i="40" s="1"/>
  <c r="P86" i="40"/>
  <c r="M86" i="40"/>
  <c r="J86" i="40"/>
  <c r="E86" i="40"/>
  <c r="Q86" i="40" s="1"/>
  <c r="S86" i="40" s="1"/>
  <c r="P85" i="40"/>
  <c r="M85" i="40"/>
  <c r="J85" i="40"/>
  <c r="E85" i="40"/>
  <c r="Q85" i="40" s="1"/>
  <c r="S85" i="40" s="1"/>
  <c r="P84" i="40"/>
  <c r="M84" i="40"/>
  <c r="J84" i="40"/>
  <c r="E84" i="40"/>
  <c r="Q84" i="40" s="1"/>
  <c r="S83" i="40"/>
  <c r="P83" i="40"/>
  <c r="M83" i="40"/>
  <c r="J83" i="40"/>
  <c r="F83" i="40"/>
  <c r="F102" i="40" s="1"/>
  <c r="E83" i="40"/>
  <c r="Q83" i="40" s="1"/>
  <c r="P82" i="40"/>
  <c r="M82" i="40"/>
  <c r="J82" i="40"/>
  <c r="E82" i="40"/>
  <c r="Q82" i="40" s="1"/>
  <c r="Q81" i="40"/>
  <c r="P81" i="40"/>
  <c r="M81" i="40"/>
  <c r="J81" i="40"/>
  <c r="S81" i="40" s="1"/>
  <c r="Q80" i="40"/>
  <c r="P80" i="40"/>
  <c r="M80" i="40"/>
  <c r="J80" i="40"/>
  <c r="S80" i="40" s="1"/>
  <c r="P79" i="40"/>
  <c r="M79" i="40"/>
  <c r="J79" i="40"/>
  <c r="E79" i="40"/>
  <c r="Q79" i="40" s="1"/>
  <c r="P78" i="40"/>
  <c r="M78" i="40"/>
  <c r="J78" i="40"/>
  <c r="E78" i="40"/>
  <c r="Q78" i="40" s="1"/>
  <c r="S78" i="40" s="1"/>
  <c r="P77" i="40"/>
  <c r="M77" i="40"/>
  <c r="J77" i="40"/>
  <c r="E77" i="40"/>
  <c r="Q77" i="40" s="1"/>
  <c r="S77" i="40" s="1"/>
  <c r="Q76" i="40"/>
  <c r="S76" i="40" s="1"/>
  <c r="P76" i="40"/>
  <c r="M76" i="40"/>
  <c r="J76" i="40"/>
  <c r="P75" i="40"/>
  <c r="M75" i="40"/>
  <c r="J75" i="40"/>
  <c r="E75" i="40"/>
  <c r="D75" i="40"/>
  <c r="Q75" i="40" s="1"/>
  <c r="S75" i="40" s="1"/>
  <c r="Q74" i="40"/>
  <c r="P74" i="40"/>
  <c r="M74" i="40"/>
  <c r="J74" i="40"/>
  <c r="P73" i="40"/>
  <c r="M73" i="40"/>
  <c r="J73" i="40"/>
  <c r="E73" i="40"/>
  <c r="D73" i="40"/>
  <c r="Q73" i="40" s="1"/>
  <c r="P72" i="40"/>
  <c r="M72" i="40"/>
  <c r="J72" i="40"/>
  <c r="E72" i="40"/>
  <c r="Q72" i="40" s="1"/>
  <c r="S72" i="40" s="1"/>
  <c r="D72" i="40"/>
  <c r="Q71" i="40"/>
  <c r="S71" i="40" s="1"/>
  <c r="P71" i="40"/>
  <c r="M71" i="40"/>
  <c r="J71" i="40"/>
  <c r="Q70" i="40"/>
  <c r="P70" i="40"/>
  <c r="M70" i="40"/>
  <c r="J70" i="40"/>
  <c r="S70" i="40" s="1"/>
  <c r="P69" i="40"/>
  <c r="M69" i="40"/>
  <c r="J69" i="40"/>
  <c r="E69" i="40"/>
  <c r="D69" i="40"/>
  <c r="Q69" i="40" s="1"/>
  <c r="P68" i="40"/>
  <c r="M68" i="40"/>
  <c r="J68" i="40"/>
  <c r="E68" i="40"/>
  <c r="Q68" i="40" s="1"/>
  <c r="S68" i="40" s="1"/>
  <c r="D68" i="40"/>
  <c r="Q67" i="40"/>
  <c r="S67" i="40" s="1"/>
  <c r="P67" i="40"/>
  <c r="M67" i="40"/>
  <c r="J67" i="40"/>
  <c r="Q66" i="40"/>
  <c r="S66" i="40" s="1"/>
  <c r="P66" i="40"/>
  <c r="M66" i="40"/>
  <c r="J66" i="40"/>
  <c r="P65" i="40"/>
  <c r="M65" i="40"/>
  <c r="J65" i="40"/>
  <c r="E65" i="40"/>
  <c r="E102" i="40" s="1"/>
  <c r="Q64" i="40"/>
  <c r="S64" i="40" s="1"/>
  <c r="P64" i="40"/>
  <c r="M64" i="40"/>
  <c r="J64" i="40"/>
  <c r="Q63" i="40"/>
  <c r="S63" i="40" s="1"/>
  <c r="P63" i="40"/>
  <c r="M63" i="40"/>
  <c r="J63" i="40"/>
  <c r="Q62" i="40"/>
  <c r="P62" i="40"/>
  <c r="M62" i="40"/>
  <c r="J62" i="40"/>
  <c r="S62" i="40" s="1"/>
  <c r="Q61" i="40"/>
  <c r="S61" i="40" s="1"/>
  <c r="P61" i="40"/>
  <c r="M61" i="40"/>
  <c r="J61" i="40"/>
  <c r="Q60" i="40"/>
  <c r="P60" i="40"/>
  <c r="M60" i="40"/>
  <c r="J60" i="40"/>
  <c r="S60" i="40" s="1"/>
  <c r="Q59" i="40"/>
  <c r="P59" i="40"/>
  <c r="M59" i="40"/>
  <c r="J59" i="40"/>
  <c r="Q58" i="40"/>
  <c r="P58" i="40"/>
  <c r="M58" i="40"/>
  <c r="J58" i="40"/>
  <c r="S58" i="40" s="1"/>
  <c r="Q57" i="40"/>
  <c r="P57" i="40"/>
  <c r="M57" i="40"/>
  <c r="J57" i="40"/>
  <c r="Q56" i="40"/>
  <c r="S56" i="40" s="1"/>
  <c r="P56" i="40"/>
  <c r="M56" i="40"/>
  <c r="J56" i="40"/>
  <c r="Q55" i="40"/>
  <c r="P55" i="40"/>
  <c r="M55" i="40"/>
  <c r="J55" i="40"/>
  <c r="S55" i="40" s="1"/>
  <c r="Q54" i="40"/>
  <c r="P54" i="40"/>
  <c r="M54" i="40"/>
  <c r="J54" i="40"/>
  <c r="S54" i="40" s="1"/>
  <c r="Q53" i="40"/>
  <c r="P53" i="40"/>
  <c r="M53" i="40"/>
  <c r="J53" i="40"/>
  <c r="Q52" i="40"/>
  <c r="P52" i="40"/>
  <c r="M52" i="40"/>
  <c r="J52" i="40"/>
  <c r="Q51" i="40"/>
  <c r="S51" i="40" s="1"/>
  <c r="P51" i="40"/>
  <c r="M51" i="40"/>
  <c r="J51" i="40"/>
  <c r="Q50" i="40"/>
  <c r="P50" i="40"/>
  <c r="M50" i="40"/>
  <c r="J50" i="40"/>
  <c r="S50" i="40" s="1"/>
  <c r="Q49" i="40"/>
  <c r="P49" i="40"/>
  <c r="M49" i="40"/>
  <c r="J49" i="40"/>
  <c r="Q48" i="40"/>
  <c r="S48" i="40" s="1"/>
  <c r="P48" i="40"/>
  <c r="M48" i="40"/>
  <c r="J48" i="40"/>
  <c r="Q47" i="40"/>
  <c r="S47" i="40" s="1"/>
  <c r="P47" i="40"/>
  <c r="M47" i="40"/>
  <c r="J47" i="40"/>
  <c r="Q46" i="40"/>
  <c r="P46" i="40"/>
  <c r="M46" i="40"/>
  <c r="J46" i="40"/>
  <c r="S46" i="40" s="1"/>
  <c r="Q45" i="40"/>
  <c r="S45" i="40" s="1"/>
  <c r="P45" i="40"/>
  <c r="M45" i="40"/>
  <c r="J45" i="40"/>
  <c r="Q44" i="40"/>
  <c r="P44" i="40"/>
  <c r="M44" i="40"/>
  <c r="J44" i="40"/>
  <c r="S44" i="40" s="1"/>
  <c r="Q43" i="40"/>
  <c r="P43" i="40"/>
  <c r="M43" i="40"/>
  <c r="J43" i="40"/>
  <c r="Q42" i="40"/>
  <c r="P42" i="40"/>
  <c r="M42" i="40"/>
  <c r="J42" i="40"/>
  <c r="S42" i="40" s="1"/>
  <c r="Q41" i="40"/>
  <c r="P41" i="40"/>
  <c r="M41" i="40"/>
  <c r="J41" i="40"/>
  <c r="Q40" i="40"/>
  <c r="S40" i="40" s="1"/>
  <c r="P40" i="40"/>
  <c r="M40" i="40"/>
  <c r="J40" i="40"/>
  <c r="Q39" i="40"/>
  <c r="P39" i="40"/>
  <c r="M39" i="40"/>
  <c r="J39" i="40"/>
  <c r="S39" i="40" s="1"/>
  <c r="Q38" i="40"/>
  <c r="P38" i="40"/>
  <c r="M38" i="40"/>
  <c r="J38" i="40"/>
  <c r="Q37" i="40"/>
  <c r="P37" i="40"/>
  <c r="M37" i="40"/>
  <c r="J37" i="40"/>
  <c r="Q36" i="40"/>
  <c r="S36" i="40" s="1"/>
  <c r="P36" i="40"/>
  <c r="M36" i="40"/>
  <c r="J36" i="40"/>
  <c r="Q35" i="40"/>
  <c r="S35" i="40" s="1"/>
  <c r="P35" i="40"/>
  <c r="M35" i="40"/>
  <c r="J35" i="40"/>
  <c r="Q34" i="40"/>
  <c r="P34" i="40"/>
  <c r="M34" i="40"/>
  <c r="J34" i="40"/>
  <c r="S34" i="40" s="1"/>
  <c r="Q33" i="40"/>
  <c r="P33" i="40"/>
  <c r="M33" i="40"/>
  <c r="J33" i="40"/>
  <c r="Q32" i="40"/>
  <c r="S32" i="40" s="1"/>
  <c r="P32" i="40"/>
  <c r="M32" i="40"/>
  <c r="J32" i="40"/>
  <c r="Q31" i="40"/>
  <c r="S31" i="40" s="1"/>
  <c r="P31" i="40"/>
  <c r="M31" i="40"/>
  <c r="J31" i="40"/>
  <c r="Q30" i="40"/>
  <c r="P30" i="40"/>
  <c r="M30" i="40"/>
  <c r="J30" i="40"/>
  <c r="S30" i="40" s="1"/>
  <c r="Q29" i="40"/>
  <c r="S29" i="40" s="1"/>
  <c r="P29" i="40"/>
  <c r="M29" i="40"/>
  <c r="J29" i="40"/>
  <c r="Q28" i="40"/>
  <c r="P28" i="40"/>
  <c r="M28" i="40"/>
  <c r="J28" i="40"/>
  <c r="S28" i="40" s="1"/>
  <c r="Q27" i="40"/>
  <c r="S27" i="40" s="1"/>
  <c r="P27" i="40"/>
  <c r="M27" i="40"/>
  <c r="J27" i="40"/>
  <c r="Q26" i="40"/>
  <c r="P26" i="40"/>
  <c r="M26" i="40"/>
  <c r="J26" i="40"/>
  <c r="S26" i="40" s="1"/>
  <c r="Q25" i="40"/>
  <c r="P25" i="40"/>
  <c r="M25" i="40"/>
  <c r="J25" i="40"/>
  <c r="Q24" i="40"/>
  <c r="S24" i="40" s="1"/>
  <c r="P24" i="40"/>
  <c r="M24" i="40"/>
  <c r="J24" i="40"/>
  <c r="Q23" i="40"/>
  <c r="P23" i="40"/>
  <c r="M23" i="40"/>
  <c r="J23" i="40"/>
  <c r="S23" i="40" s="1"/>
  <c r="Q22" i="40"/>
  <c r="P22" i="40"/>
  <c r="M22" i="40"/>
  <c r="J22" i="40"/>
  <c r="S22" i="40" s="1"/>
  <c r="Q21" i="40"/>
  <c r="P21" i="40"/>
  <c r="M21" i="40"/>
  <c r="J21" i="40"/>
  <c r="Q20" i="40"/>
  <c r="P20" i="40"/>
  <c r="M20" i="40"/>
  <c r="J20" i="40"/>
  <c r="Q19" i="40"/>
  <c r="S19" i="40" s="1"/>
  <c r="P19" i="40"/>
  <c r="M19" i="40"/>
  <c r="J19" i="40"/>
  <c r="Q18" i="40"/>
  <c r="P18" i="40"/>
  <c r="M18" i="40"/>
  <c r="J18" i="40"/>
  <c r="S18" i="40" s="1"/>
  <c r="Q17" i="40"/>
  <c r="P17" i="40"/>
  <c r="M17" i="40"/>
  <c r="J17" i="40"/>
  <c r="Q16" i="40"/>
  <c r="S16" i="40" s="1"/>
  <c r="P16" i="40"/>
  <c r="M16" i="40"/>
  <c r="J16" i="40"/>
  <c r="Q15" i="40"/>
  <c r="S15" i="40" s="1"/>
  <c r="P15" i="40"/>
  <c r="M15" i="40"/>
  <c r="J15" i="40"/>
  <c r="Q14" i="40"/>
  <c r="P14" i="40"/>
  <c r="M14" i="40"/>
  <c r="J14" i="40"/>
  <c r="S14" i="40" s="1"/>
  <c r="Q13" i="40"/>
  <c r="S13" i="40" s="1"/>
  <c r="P13" i="40"/>
  <c r="M13" i="40"/>
  <c r="J13" i="40"/>
  <c r="Q12" i="40"/>
  <c r="P12" i="40"/>
  <c r="M12" i="40"/>
  <c r="J12" i="40"/>
  <c r="S12" i="40" s="1"/>
  <c r="Q11" i="40"/>
  <c r="S11" i="40" s="1"/>
  <c r="P11" i="40"/>
  <c r="M11" i="40"/>
  <c r="J11" i="40"/>
  <c r="Q10" i="40"/>
  <c r="P10" i="40"/>
  <c r="M10" i="40"/>
  <c r="J10" i="40"/>
  <c r="Q9" i="40"/>
  <c r="P9" i="40"/>
  <c r="P102" i="40" s="1"/>
  <c r="M9" i="40"/>
  <c r="J9" i="40"/>
  <c r="C4" i="40"/>
  <c r="C3" i="40"/>
  <c r="C2" i="40"/>
  <c r="L42" i="33"/>
  <c r="I42" i="33"/>
  <c r="K42" i="33" s="1"/>
  <c r="H42" i="33"/>
  <c r="D42" i="33"/>
  <c r="H41" i="33"/>
  <c r="D41" i="33"/>
  <c r="I41" i="33" s="1"/>
  <c r="N40" i="33"/>
  <c r="K40" i="33"/>
  <c r="H40" i="33"/>
  <c r="D40" i="33"/>
  <c r="I40" i="33" s="1"/>
  <c r="M40" i="33" s="1"/>
  <c r="I39" i="33"/>
  <c r="H39" i="33"/>
  <c r="D39" i="33"/>
  <c r="M38" i="33"/>
  <c r="J38" i="33"/>
  <c r="I38" i="33"/>
  <c r="K38" i="33" s="1"/>
  <c r="H38" i="33"/>
  <c r="D38" i="33"/>
  <c r="M37" i="33"/>
  <c r="J37" i="33"/>
  <c r="I37" i="33"/>
  <c r="L37" i="33" s="1"/>
  <c r="H37" i="33"/>
  <c r="D37" i="33"/>
  <c r="H36" i="33"/>
  <c r="D36" i="33"/>
  <c r="I36" i="33" s="1"/>
  <c r="H35" i="33"/>
  <c r="D35" i="33"/>
  <c r="I35" i="33" s="1"/>
  <c r="I34" i="33"/>
  <c r="N34" i="33" s="1"/>
  <c r="H34" i="33"/>
  <c r="D34" i="33"/>
  <c r="I33" i="33"/>
  <c r="N33" i="33" s="1"/>
  <c r="H33" i="33"/>
  <c r="D33" i="33"/>
  <c r="N32" i="33"/>
  <c r="K32" i="33"/>
  <c r="J32" i="33"/>
  <c r="H32" i="33"/>
  <c r="D32" i="33"/>
  <c r="I32" i="33" s="1"/>
  <c r="M32" i="33" s="1"/>
  <c r="H31" i="33"/>
  <c r="D31" i="33"/>
  <c r="I31" i="33" s="1"/>
  <c r="M30" i="33"/>
  <c r="L30" i="33"/>
  <c r="J30" i="33"/>
  <c r="I30" i="33"/>
  <c r="K30" i="33" s="1"/>
  <c r="H30" i="33"/>
  <c r="D30" i="33"/>
  <c r="J29" i="33"/>
  <c r="H29" i="33"/>
  <c r="D29" i="33"/>
  <c r="I29" i="33" s="1"/>
  <c r="J28" i="33"/>
  <c r="H28" i="33"/>
  <c r="D28" i="33"/>
  <c r="I28" i="33" s="1"/>
  <c r="M28" i="33" s="1"/>
  <c r="M27" i="33"/>
  <c r="K27" i="33"/>
  <c r="I27" i="33"/>
  <c r="H27" i="33"/>
  <c r="D27" i="33"/>
  <c r="N26" i="33"/>
  <c r="L26" i="33"/>
  <c r="J26" i="33"/>
  <c r="I26" i="33"/>
  <c r="K26" i="33" s="1"/>
  <c r="H26" i="33"/>
  <c r="D26" i="33"/>
  <c r="M25" i="33"/>
  <c r="I25" i="33"/>
  <c r="H25" i="33"/>
  <c r="D25" i="33"/>
  <c r="N24" i="33"/>
  <c r="H24" i="33"/>
  <c r="D24" i="33"/>
  <c r="I24" i="33" s="1"/>
  <c r="H23" i="33"/>
  <c r="D23" i="33"/>
  <c r="I23" i="33" s="1"/>
  <c r="N22" i="33"/>
  <c r="L22" i="33"/>
  <c r="J22" i="33"/>
  <c r="I22" i="33"/>
  <c r="K22" i="33" s="1"/>
  <c r="H22" i="33"/>
  <c r="D22" i="33"/>
  <c r="M21" i="33"/>
  <c r="I21" i="33"/>
  <c r="H21" i="33"/>
  <c r="D21" i="33"/>
  <c r="N20" i="33"/>
  <c r="J20" i="33"/>
  <c r="H20" i="33"/>
  <c r="D20" i="33"/>
  <c r="I20" i="33" s="1"/>
  <c r="K19" i="33"/>
  <c r="H19" i="33"/>
  <c r="D19" i="33"/>
  <c r="I19" i="33" s="1"/>
  <c r="L18" i="33"/>
  <c r="I18" i="33"/>
  <c r="K18" i="33" s="1"/>
  <c r="H18" i="33"/>
  <c r="D18" i="33"/>
  <c r="M17" i="33"/>
  <c r="I17" i="33"/>
  <c r="H17" i="33"/>
  <c r="D17" i="33"/>
  <c r="N16" i="33"/>
  <c r="J16" i="33"/>
  <c r="H16" i="33"/>
  <c r="D16" i="33"/>
  <c r="I16" i="33" s="1"/>
  <c r="K15" i="33"/>
  <c r="H15" i="33"/>
  <c r="D15" i="33"/>
  <c r="I15" i="33" s="1"/>
  <c r="L14" i="33"/>
  <c r="I14" i="33"/>
  <c r="K14" i="33" s="1"/>
  <c r="H14" i="33"/>
  <c r="D14" i="33"/>
  <c r="M13" i="33"/>
  <c r="I13" i="33"/>
  <c r="H13" i="33"/>
  <c r="D13" i="33"/>
  <c r="N12" i="33"/>
  <c r="J12" i="33"/>
  <c r="H12" i="33"/>
  <c r="D12" i="33"/>
  <c r="I12" i="33" s="1"/>
  <c r="K11" i="33"/>
  <c r="H11" i="33"/>
  <c r="D11" i="33"/>
  <c r="I11" i="33" s="1"/>
  <c r="D2" i="33"/>
  <c r="I42" i="32"/>
  <c r="I41" i="32"/>
  <c r="I40" i="32"/>
  <c r="I39" i="32"/>
  <c r="I38" i="32"/>
  <c r="I37" i="32"/>
  <c r="I36" i="32"/>
  <c r="I35" i="32"/>
  <c r="I34" i="32"/>
  <c r="I33" i="32"/>
  <c r="I32" i="32"/>
  <c r="I31" i="32"/>
  <c r="I30" i="32"/>
  <c r="I29" i="32"/>
  <c r="I28" i="32"/>
  <c r="I27" i="32"/>
  <c r="I26" i="32"/>
  <c r="I25" i="32"/>
  <c r="I24" i="32"/>
  <c r="I23" i="32"/>
  <c r="I22" i="32"/>
  <c r="I21" i="32"/>
  <c r="I20" i="32"/>
  <c r="I19" i="32"/>
  <c r="I18" i="32"/>
  <c r="I17" i="32"/>
  <c r="I16" i="32"/>
  <c r="I15" i="32"/>
  <c r="I14" i="32"/>
  <c r="I13" i="32"/>
  <c r="I12" i="32"/>
  <c r="I11" i="32"/>
  <c r="D2" i="32"/>
  <c r="D2" i="31"/>
  <c r="F38" i="26"/>
  <c r="E38" i="26"/>
  <c r="F37" i="26"/>
  <c r="E37" i="26"/>
  <c r="F36" i="26"/>
  <c r="E36" i="26"/>
  <c r="F35" i="26"/>
  <c r="E35" i="26"/>
  <c r="F34" i="26"/>
  <c r="E34" i="26"/>
  <c r="F33" i="26"/>
  <c r="E33" i="26"/>
  <c r="F32" i="26"/>
  <c r="E32" i="26"/>
  <c r="F31" i="26"/>
  <c r="E31" i="26"/>
  <c r="F30" i="26"/>
  <c r="E30" i="26"/>
  <c r="F29" i="26"/>
  <c r="E29" i="26"/>
  <c r="F28" i="26"/>
  <c r="E28" i="26"/>
  <c r="F27" i="26"/>
  <c r="E27" i="26"/>
  <c r="F26" i="26"/>
  <c r="E26" i="26"/>
  <c r="F25" i="26"/>
  <c r="E25" i="26"/>
  <c r="F24" i="26"/>
  <c r="E24" i="26"/>
  <c r="F23" i="26"/>
  <c r="E23" i="26"/>
  <c r="F22" i="26"/>
  <c r="E22" i="26"/>
  <c r="F21" i="26"/>
  <c r="E21" i="26"/>
  <c r="F20" i="26"/>
  <c r="E20" i="26"/>
  <c r="F19" i="26"/>
  <c r="E19" i="26"/>
  <c r="F18" i="26"/>
  <c r="E18" i="26"/>
  <c r="F17" i="26"/>
  <c r="E17" i="26"/>
  <c r="F16" i="26"/>
  <c r="E16" i="26"/>
  <c r="F15" i="26"/>
  <c r="E15" i="26"/>
  <c r="F14" i="26"/>
  <c r="E14" i="26"/>
  <c r="F13" i="26"/>
  <c r="E13" i="26"/>
  <c r="F12" i="26"/>
  <c r="E12" i="26"/>
  <c r="A12" i="26"/>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F11" i="26"/>
  <c r="E11" i="26"/>
  <c r="A11" i="26"/>
  <c r="F10" i="26"/>
  <c r="E10" i="26"/>
  <c r="A10" i="26"/>
  <c r="F9" i="26"/>
  <c r="E9" i="26"/>
  <c r="B3" i="26"/>
  <c r="B2" i="26"/>
  <c r="C3" i="24"/>
  <c r="C2" i="24"/>
  <c r="Z71" i="23"/>
  <c r="Z70" i="23"/>
  <c r="Z69" i="23"/>
  <c r="Z68" i="23"/>
  <c r="Z67" i="23"/>
  <c r="Z66" i="23"/>
  <c r="Z65" i="23"/>
  <c r="Z64" i="23"/>
  <c r="Z63" i="23"/>
  <c r="Z62" i="23"/>
  <c r="Z61" i="23"/>
  <c r="Z60" i="23"/>
  <c r="Z59" i="23"/>
  <c r="Z58" i="23"/>
  <c r="Z57" i="23"/>
  <c r="Z56" i="23"/>
  <c r="Z55" i="23"/>
  <c r="Z54" i="23"/>
  <c r="Z53" i="23"/>
  <c r="Z52" i="23"/>
  <c r="Z51" i="23"/>
  <c r="Z50" i="23"/>
  <c r="Z49" i="23"/>
  <c r="Z48" i="23"/>
  <c r="Z47" i="23"/>
  <c r="Z46" i="23"/>
  <c r="Z45" i="23"/>
  <c r="Z44" i="23"/>
  <c r="Z43" i="23"/>
  <c r="Z42" i="23"/>
  <c r="Z41" i="23"/>
  <c r="Z40" i="23"/>
  <c r="Z39" i="23"/>
  <c r="Z38" i="23"/>
  <c r="Z37" i="23"/>
  <c r="Z36" i="23"/>
  <c r="Z35" i="23"/>
  <c r="Z34" i="23"/>
  <c r="Z33" i="23"/>
  <c r="Z32" i="23"/>
  <c r="Z31" i="23"/>
  <c r="Z30" i="23"/>
  <c r="Z29" i="23"/>
  <c r="Z28" i="23"/>
  <c r="Z27" i="23"/>
  <c r="Z26" i="23"/>
  <c r="Z25" i="23"/>
  <c r="Z24" i="23"/>
  <c r="Z23" i="23"/>
  <c r="Z22" i="23"/>
  <c r="Z21" i="23"/>
  <c r="Z20" i="23"/>
  <c r="Z19" i="23"/>
  <c r="Z18" i="23"/>
  <c r="Z17" i="23"/>
  <c r="Z16" i="23"/>
  <c r="Z15" i="23"/>
  <c r="Z14" i="23"/>
  <c r="Z13" i="23"/>
  <c r="C4" i="23"/>
  <c r="C3" i="23"/>
  <c r="BQ41" i="2"/>
  <c r="BP41" i="2"/>
  <c r="BO41" i="2"/>
  <c r="BN41" i="2"/>
  <c r="BM41" i="2"/>
  <c r="BL41" i="2"/>
  <c r="BK41" i="2"/>
  <c r="BJ41" i="2"/>
  <c r="BI41" i="2"/>
  <c r="BH41" i="2"/>
  <c r="BG41" i="2"/>
  <c r="BF41" i="2"/>
  <c r="BE41" i="2"/>
  <c r="BD41" i="2"/>
  <c r="BC41" i="2"/>
  <c r="BB41" i="2"/>
  <c r="BA41" i="2"/>
  <c r="AZ41" i="2"/>
  <c r="AY41" i="2"/>
  <c r="AX41" i="2"/>
  <c r="BQ40" i="2"/>
  <c r="BP40" i="2"/>
  <c r="BO40" i="2"/>
  <c r="BN40" i="2"/>
  <c r="BM40" i="2"/>
  <c r="BL40" i="2"/>
  <c r="BK40" i="2"/>
  <c r="BJ40" i="2"/>
  <c r="BI40" i="2"/>
  <c r="BH40" i="2"/>
  <c r="BG40" i="2"/>
  <c r="BF40" i="2"/>
  <c r="BE40" i="2"/>
  <c r="BD40" i="2"/>
  <c r="BC40" i="2"/>
  <c r="BB40" i="2"/>
  <c r="BA40" i="2"/>
  <c r="AZ40" i="2"/>
  <c r="AY40" i="2"/>
  <c r="AX40" i="2"/>
  <c r="BQ39" i="2"/>
  <c r="BP39" i="2"/>
  <c r="BO39" i="2"/>
  <c r="BN39" i="2"/>
  <c r="BM39" i="2"/>
  <c r="BL39" i="2"/>
  <c r="BK39" i="2"/>
  <c r="BJ39" i="2"/>
  <c r="BI39" i="2"/>
  <c r="BH39" i="2"/>
  <c r="BG39" i="2"/>
  <c r="BF39" i="2"/>
  <c r="BE39" i="2"/>
  <c r="BD39" i="2"/>
  <c r="BC39" i="2"/>
  <c r="BB39" i="2"/>
  <c r="BA39" i="2"/>
  <c r="AZ39" i="2"/>
  <c r="AY39" i="2"/>
  <c r="AX39" i="2"/>
  <c r="BQ38" i="2"/>
  <c r="BP38" i="2"/>
  <c r="BO38" i="2"/>
  <c r="BN38" i="2"/>
  <c r="BM38" i="2"/>
  <c r="BL38" i="2"/>
  <c r="BK38" i="2"/>
  <c r="BJ38" i="2"/>
  <c r="BI38" i="2"/>
  <c r="BH38" i="2"/>
  <c r="BG38" i="2"/>
  <c r="BF38" i="2"/>
  <c r="BE38" i="2"/>
  <c r="BD38" i="2"/>
  <c r="BC38" i="2"/>
  <c r="BB38" i="2"/>
  <c r="BA38" i="2"/>
  <c r="AZ38" i="2"/>
  <c r="AY38" i="2"/>
  <c r="AX38" i="2"/>
  <c r="BQ37" i="2"/>
  <c r="BP37" i="2"/>
  <c r="BO37" i="2"/>
  <c r="BN37" i="2"/>
  <c r="BM37" i="2"/>
  <c r="BL37" i="2"/>
  <c r="BK37" i="2"/>
  <c r="BJ37" i="2"/>
  <c r="BI37" i="2"/>
  <c r="BH37" i="2"/>
  <c r="BG37" i="2"/>
  <c r="BF37" i="2"/>
  <c r="BE37" i="2"/>
  <c r="BD37" i="2"/>
  <c r="BC37" i="2"/>
  <c r="BB37" i="2"/>
  <c r="BA37" i="2"/>
  <c r="AZ37" i="2"/>
  <c r="AY37" i="2"/>
  <c r="AX37" i="2"/>
  <c r="BQ36" i="2"/>
  <c r="BP36" i="2"/>
  <c r="BO36" i="2"/>
  <c r="BN36" i="2"/>
  <c r="BM36" i="2"/>
  <c r="BL36" i="2"/>
  <c r="BK36" i="2"/>
  <c r="BJ36" i="2"/>
  <c r="BI36" i="2"/>
  <c r="BH36" i="2"/>
  <c r="BG36" i="2"/>
  <c r="BF36" i="2"/>
  <c r="BE36" i="2"/>
  <c r="BD36" i="2"/>
  <c r="BC36" i="2"/>
  <c r="BB36" i="2"/>
  <c r="BA36" i="2"/>
  <c r="AZ36" i="2"/>
  <c r="AY36" i="2"/>
  <c r="AX36" i="2"/>
  <c r="BQ35" i="2"/>
  <c r="BP35" i="2"/>
  <c r="BO35" i="2"/>
  <c r="BN35" i="2"/>
  <c r="BM35" i="2"/>
  <c r="BL35" i="2"/>
  <c r="BK35" i="2"/>
  <c r="BJ35" i="2"/>
  <c r="BI35" i="2"/>
  <c r="BH35" i="2"/>
  <c r="BG35" i="2"/>
  <c r="BF35" i="2"/>
  <c r="BE35" i="2"/>
  <c r="BD35" i="2"/>
  <c r="BC35" i="2"/>
  <c r="BB35" i="2"/>
  <c r="BA35" i="2"/>
  <c r="AZ35" i="2"/>
  <c r="AY35" i="2"/>
  <c r="AX35" i="2"/>
  <c r="BQ34" i="2"/>
  <c r="BP34" i="2"/>
  <c r="BO34" i="2"/>
  <c r="BN34" i="2"/>
  <c r="BM34" i="2"/>
  <c r="BL34" i="2"/>
  <c r="BK34" i="2"/>
  <c r="BJ34" i="2"/>
  <c r="BI34" i="2"/>
  <c r="BH34" i="2"/>
  <c r="BG34" i="2"/>
  <c r="BF34" i="2"/>
  <c r="BE34" i="2"/>
  <c r="BD34" i="2"/>
  <c r="BC34" i="2"/>
  <c r="BB34" i="2"/>
  <c r="BA34" i="2"/>
  <c r="AZ34" i="2"/>
  <c r="AY34" i="2"/>
  <c r="AX34" i="2"/>
  <c r="BQ33" i="2"/>
  <c r="BP33" i="2"/>
  <c r="BO33" i="2"/>
  <c r="BN33" i="2"/>
  <c r="BM33" i="2"/>
  <c r="BL33" i="2"/>
  <c r="BK33" i="2"/>
  <c r="BJ33" i="2"/>
  <c r="BI33" i="2"/>
  <c r="BH33" i="2"/>
  <c r="BG33" i="2"/>
  <c r="BF33" i="2"/>
  <c r="BE33" i="2"/>
  <c r="BD33" i="2"/>
  <c r="BC33" i="2"/>
  <c r="BB33" i="2"/>
  <c r="BA33" i="2"/>
  <c r="AZ33" i="2"/>
  <c r="AY33" i="2"/>
  <c r="AX33" i="2"/>
  <c r="BQ32" i="2"/>
  <c r="BP32" i="2"/>
  <c r="BO32" i="2"/>
  <c r="BN32" i="2"/>
  <c r="BM32" i="2"/>
  <c r="BL32" i="2"/>
  <c r="BK32" i="2"/>
  <c r="BJ32" i="2"/>
  <c r="BI32" i="2"/>
  <c r="BH32" i="2"/>
  <c r="BG32" i="2"/>
  <c r="BF32" i="2"/>
  <c r="BE32" i="2"/>
  <c r="BD32" i="2"/>
  <c r="BC32" i="2"/>
  <c r="BB32" i="2"/>
  <c r="BA32" i="2"/>
  <c r="AZ32" i="2"/>
  <c r="AY32" i="2"/>
  <c r="AX32" i="2"/>
  <c r="BQ31" i="2"/>
  <c r="BP31" i="2"/>
  <c r="BO31" i="2"/>
  <c r="BN31" i="2"/>
  <c r="BM31" i="2"/>
  <c r="BL31" i="2"/>
  <c r="BK31" i="2"/>
  <c r="BJ31" i="2"/>
  <c r="BI31" i="2"/>
  <c r="BH31" i="2"/>
  <c r="BG31" i="2"/>
  <c r="BF31" i="2"/>
  <c r="BE31" i="2"/>
  <c r="BD31" i="2"/>
  <c r="BC31" i="2"/>
  <c r="BB31" i="2"/>
  <c r="BA31" i="2"/>
  <c r="AZ31" i="2"/>
  <c r="AY31" i="2"/>
  <c r="AX31" i="2"/>
  <c r="BQ30" i="2"/>
  <c r="BP30" i="2"/>
  <c r="BO30" i="2"/>
  <c r="BN30" i="2"/>
  <c r="BM30" i="2"/>
  <c r="BL30" i="2"/>
  <c r="BK30" i="2"/>
  <c r="BJ30" i="2"/>
  <c r="BI30" i="2"/>
  <c r="BH30" i="2"/>
  <c r="BG30" i="2"/>
  <c r="BF30" i="2"/>
  <c r="BE30" i="2"/>
  <c r="BD30" i="2"/>
  <c r="BC30" i="2"/>
  <c r="BB30" i="2"/>
  <c r="BA30" i="2"/>
  <c r="AZ30" i="2"/>
  <c r="AY30" i="2"/>
  <c r="AX30" i="2"/>
  <c r="BQ29" i="2"/>
  <c r="BP29" i="2"/>
  <c r="BO29" i="2"/>
  <c r="BN29" i="2"/>
  <c r="BM29" i="2"/>
  <c r="BL29" i="2"/>
  <c r="BK29" i="2"/>
  <c r="BJ29" i="2"/>
  <c r="BI29" i="2"/>
  <c r="BH29" i="2"/>
  <c r="BG29" i="2"/>
  <c r="BF29" i="2"/>
  <c r="BE29" i="2"/>
  <c r="BD29" i="2"/>
  <c r="BC29" i="2"/>
  <c r="BB29" i="2"/>
  <c r="BA29" i="2"/>
  <c r="AZ29" i="2"/>
  <c r="AY29" i="2"/>
  <c r="AX29" i="2"/>
  <c r="BQ28" i="2"/>
  <c r="BP28" i="2"/>
  <c r="BO28" i="2"/>
  <c r="BN28" i="2"/>
  <c r="BM28" i="2"/>
  <c r="BL28" i="2"/>
  <c r="BK28" i="2"/>
  <c r="BJ28" i="2"/>
  <c r="BI28" i="2"/>
  <c r="BH28" i="2"/>
  <c r="BG28" i="2"/>
  <c r="BF28" i="2"/>
  <c r="BE28" i="2"/>
  <c r="BD28" i="2"/>
  <c r="BC28" i="2"/>
  <c r="BB28" i="2"/>
  <c r="BA28" i="2"/>
  <c r="AZ28" i="2"/>
  <c r="AY28" i="2"/>
  <c r="AX28" i="2"/>
  <c r="BQ27" i="2"/>
  <c r="BP27" i="2"/>
  <c r="BO27" i="2"/>
  <c r="BN27" i="2"/>
  <c r="BM27" i="2"/>
  <c r="BL27" i="2"/>
  <c r="BK27" i="2"/>
  <c r="BJ27" i="2"/>
  <c r="BI27" i="2"/>
  <c r="BH27" i="2"/>
  <c r="BG27" i="2"/>
  <c r="BF27" i="2"/>
  <c r="BE27" i="2"/>
  <c r="BD27" i="2"/>
  <c r="BC27" i="2"/>
  <c r="BB27" i="2"/>
  <c r="BA27" i="2"/>
  <c r="AZ27" i="2"/>
  <c r="AY27" i="2"/>
  <c r="AX27" i="2"/>
  <c r="BQ26" i="2"/>
  <c r="BP26" i="2"/>
  <c r="BO26" i="2"/>
  <c r="BN26" i="2"/>
  <c r="BM26" i="2"/>
  <c r="BL26" i="2"/>
  <c r="BK26" i="2"/>
  <c r="BJ26" i="2"/>
  <c r="BI26" i="2"/>
  <c r="BH26" i="2"/>
  <c r="BG26" i="2"/>
  <c r="BF26" i="2"/>
  <c r="BE26" i="2"/>
  <c r="BD26" i="2"/>
  <c r="BC26" i="2"/>
  <c r="BB26" i="2"/>
  <c r="BA26" i="2"/>
  <c r="AZ26" i="2"/>
  <c r="AY26" i="2"/>
  <c r="AX26" i="2"/>
  <c r="BQ25" i="2"/>
  <c r="BP25" i="2"/>
  <c r="BO25" i="2"/>
  <c r="BN25" i="2"/>
  <c r="BM25" i="2"/>
  <c r="BL25" i="2"/>
  <c r="BK25" i="2"/>
  <c r="BJ25" i="2"/>
  <c r="BI25" i="2"/>
  <c r="BH25" i="2"/>
  <c r="BG25" i="2"/>
  <c r="BF25" i="2"/>
  <c r="BE25" i="2"/>
  <c r="BD25" i="2"/>
  <c r="BC25" i="2"/>
  <c r="BB25" i="2"/>
  <c r="BA25" i="2"/>
  <c r="AZ25" i="2"/>
  <c r="AY25" i="2"/>
  <c r="AX25" i="2"/>
  <c r="BQ24" i="2"/>
  <c r="BP24" i="2"/>
  <c r="BO24" i="2"/>
  <c r="BN24" i="2"/>
  <c r="BM24" i="2"/>
  <c r="BL24" i="2"/>
  <c r="BK24" i="2"/>
  <c r="BJ24" i="2"/>
  <c r="BI24" i="2"/>
  <c r="BH24" i="2"/>
  <c r="BG24" i="2"/>
  <c r="BF24" i="2"/>
  <c r="BE24" i="2"/>
  <c r="BD24" i="2"/>
  <c r="BC24" i="2"/>
  <c r="BB24" i="2"/>
  <c r="BA24" i="2"/>
  <c r="AZ24" i="2"/>
  <c r="AY24" i="2"/>
  <c r="AX24" i="2"/>
  <c r="BQ23" i="2"/>
  <c r="BP23" i="2"/>
  <c r="BO23" i="2"/>
  <c r="BN23" i="2"/>
  <c r="BM23" i="2"/>
  <c r="BL23" i="2"/>
  <c r="BK23" i="2"/>
  <c r="BJ23" i="2"/>
  <c r="BI23" i="2"/>
  <c r="BH23" i="2"/>
  <c r="BG23" i="2"/>
  <c r="BF23" i="2"/>
  <c r="BE23" i="2"/>
  <c r="BD23" i="2"/>
  <c r="BC23" i="2"/>
  <c r="BB23" i="2"/>
  <c r="BA23" i="2"/>
  <c r="AZ23" i="2"/>
  <c r="AY23" i="2"/>
  <c r="AX23" i="2"/>
  <c r="BQ22" i="2"/>
  <c r="BP22" i="2"/>
  <c r="BO22" i="2"/>
  <c r="BN22" i="2"/>
  <c r="BM22" i="2"/>
  <c r="BL22" i="2"/>
  <c r="BK22" i="2"/>
  <c r="BJ22" i="2"/>
  <c r="BI22" i="2"/>
  <c r="BH22" i="2"/>
  <c r="BG22" i="2"/>
  <c r="BF22" i="2"/>
  <c r="BE22" i="2"/>
  <c r="BD22" i="2"/>
  <c r="BC22" i="2"/>
  <c r="BB22" i="2"/>
  <c r="BA22" i="2"/>
  <c r="AZ22" i="2"/>
  <c r="AY22" i="2"/>
  <c r="AX22" i="2"/>
  <c r="BQ21" i="2"/>
  <c r="BP21" i="2"/>
  <c r="BO21" i="2"/>
  <c r="BN21" i="2"/>
  <c r="BM21" i="2"/>
  <c r="BL21" i="2"/>
  <c r="BK21" i="2"/>
  <c r="BJ21" i="2"/>
  <c r="BI21" i="2"/>
  <c r="BH21" i="2"/>
  <c r="BG21" i="2"/>
  <c r="BF21" i="2"/>
  <c r="BE21" i="2"/>
  <c r="BD21" i="2"/>
  <c r="BC21" i="2"/>
  <c r="BB21" i="2"/>
  <c r="BA21" i="2"/>
  <c r="AZ21" i="2"/>
  <c r="AY21" i="2"/>
  <c r="AX21" i="2"/>
  <c r="BQ20" i="2"/>
  <c r="BP20" i="2"/>
  <c r="BO20" i="2"/>
  <c r="BN20" i="2"/>
  <c r="BM20" i="2"/>
  <c r="BL20" i="2"/>
  <c r="BK20" i="2"/>
  <c r="BJ20" i="2"/>
  <c r="BI20" i="2"/>
  <c r="BH20" i="2"/>
  <c r="BG20" i="2"/>
  <c r="BF20" i="2"/>
  <c r="BE20" i="2"/>
  <c r="BD20" i="2"/>
  <c r="BC20" i="2"/>
  <c r="BB20" i="2"/>
  <c r="BA20" i="2"/>
  <c r="AZ20" i="2"/>
  <c r="AY20" i="2"/>
  <c r="AX20" i="2"/>
  <c r="BQ19" i="2"/>
  <c r="BP19" i="2"/>
  <c r="BO19" i="2"/>
  <c r="BN19" i="2"/>
  <c r="BM19" i="2"/>
  <c r="BL19" i="2"/>
  <c r="BK19" i="2"/>
  <c r="BJ19" i="2"/>
  <c r="BI19" i="2"/>
  <c r="BH19" i="2"/>
  <c r="BG19" i="2"/>
  <c r="BF19" i="2"/>
  <c r="BE19" i="2"/>
  <c r="BD19" i="2"/>
  <c r="BC19" i="2"/>
  <c r="BB19" i="2"/>
  <c r="BA19" i="2"/>
  <c r="AZ19" i="2"/>
  <c r="AY19" i="2"/>
  <c r="AX19" i="2"/>
  <c r="BQ18" i="2"/>
  <c r="BP18" i="2"/>
  <c r="BO18" i="2"/>
  <c r="BN18" i="2"/>
  <c r="BM18" i="2"/>
  <c r="BL18" i="2"/>
  <c r="BK18" i="2"/>
  <c r="BJ18" i="2"/>
  <c r="BI18" i="2"/>
  <c r="BH18" i="2"/>
  <c r="BG18" i="2"/>
  <c r="BF18" i="2"/>
  <c r="BE18" i="2"/>
  <c r="BD18" i="2"/>
  <c r="BC18" i="2"/>
  <c r="BB18" i="2"/>
  <c r="BA18" i="2"/>
  <c r="AZ18" i="2"/>
  <c r="AY18" i="2"/>
  <c r="AX18" i="2"/>
  <c r="BQ17" i="2"/>
  <c r="BP17" i="2"/>
  <c r="BO17" i="2"/>
  <c r="BN17" i="2"/>
  <c r="BM17" i="2"/>
  <c r="BL17" i="2"/>
  <c r="BK17" i="2"/>
  <c r="BJ17" i="2"/>
  <c r="BI17" i="2"/>
  <c r="BH17" i="2"/>
  <c r="BG17" i="2"/>
  <c r="BF17" i="2"/>
  <c r="BE17" i="2"/>
  <c r="BD17" i="2"/>
  <c r="BC17" i="2"/>
  <c r="BB17" i="2"/>
  <c r="BA17" i="2"/>
  <c r="AZ17" i="2"/>
  <c r="AY17" i="2"/>
  <c r="AX17" i="2"/>
  <c r="BQ13" i="2"/>
  <c r="BH13" i="2"/>
  <c r="BG13" i="2"/>
  <c r="AX13" i="2"/>
  <c r="D2" i="2"/>
  <c r="P22" i="33" l="1"/>
  <c r="N31" i="33"/>
  <c r="J31" i="33"/>
  <c r="K31" i="33"/>
  <c r="M31" i="33"/>
  <c r="L41" i="33"/>
  <c r="J41" i="33"/>
  <c r="N41" i="33"/>
  <c r="M41" i="33"/>
  <c r="C2" i="19"/>
  <c r="C2" i="10"/>
  <c r="C2" i="9"/>
  <c r="C2" i="7"/>
  <c r="C2" i="6"/>
  <c r="C2" i="15"/>
  <c r="C2" i="11"/>
  <c r="C2" i="8"/>
  <c r="L13" i="33"/>
  <c r="K13" i="33"/>
  <c r="N13" i="33"/>
  <c r="J13" i="33"/>
  <c r="L17" i="33"/>
  <c r="K17" i="33"/>
  <c r="N17" i="33"/>
  <c r="J17" i="33"/>
  <c r="L21" i="33"/>
  <c r="K21" i="33"/>
  <c r="N21" i="33"/>
  <c r="J21" i="33"/>
  <c r="N23" i="33"/>
  <c r="J23" i="33"/>
  <c r="M23" i="33"/>
  <c r="L23" i="33"/>
  <c r="M24" i="33"/>
  <c r="L24" i="33"/>
  <c r="K24" i="33"/>
  <c r="M36" i="33"/>
  <c r="K36" i="33"/>
  <c r="J36" i="33"/>
  <c r="N36" i="33"/>
  <c r="M102" i="40"/>
  <c r="S20" i="40"/>
  <c r="S38" i="40"/>
  <c r="S43" i="40"/>
  <c r="S69" i="40"/>
  <c r="S73" i="40"/>
  <c r="S74" i="40"/>
  <c r="S82" i="40"/>
  <c r="N11" i="33"/>
  <c r="J11" i="33"/>
  <c r="P11" i="33" s="1"/>
  <c r="M11" i="33"/>
  <c r="L11" i="33"/>
  <c r="M12" i="33"/>
  <c r="L12" i="33"/>
  <c r="K12" i="33"/>
  <c r="P12" i="33" s="1"/>
  <c r="N15" i="33"/>
  <c r="J15" i="33"/>
  <c r="M15" i="33"/>
  <c r="L15" i="33"/>
  <c r="M16" i="33"/>
  <c r="L16" i="33"/>
  <c r="K16" i="33"/>
  <c r="P16" i="33" s="1"/>
  <c r="N19" i="33"/>
  <c r="J19" i="33"/>
  <c r="M19" i="33"/>
  <c r="L19" i="33"/>
  <c r="M20" i="33"/>
  <c r="L20" i="33"/>
  <c r="K20" i="33"/>
  <c r="P20" i="33" s="1"/>
  <c r="K23" i="33"/>
  <c r="J24" i="33"/>
  <c r="L25" i="33"/>
  <c r="K25" i="33"/>
  <c r="N25" i="33"/>
  <c r="J25" i="33"/>
  <c r="L36" i="33"/>
  <c r="S52" i="40"/>
  <c r="S84" i="40"/>
  <c r="N35" i="33"/>
  <c r="J35" i="33"/>
  <c r="M35" i="33"/>
  <c r="L35" i="33"/>
  <c r="C2" i="23"/>
  <c r="L29" i="33"/>
  <c r="N29" i="33"/>
  <c r="M29" i="33"/>
  <c r="K29" i="33"/>
  <c r="P29" i="33" s="1"/>
  <c r="L31" i="33"/>
  <c r="L33" i="33"/>
  <c r="M33" i="33"/>
  <c r="K33" i="33"/>
  <c r="J33" i="33"/>
  <c r="K34" i="33"/>
  <c r="M34" i="33"/>
  <c r="L34" i="33"/>
  <c r="J34" i="33"/>
  <c r="K35" i="33"/>
  <c r="N39" i="33"/>
  <c r="J39" i="33"/>
  <c r="P39" i="33" s="1"/>
  <c r="M39" i="33"/>
  <c r="L39" i="33"/>
  <c r="K39" i="33"/>
  <c r="K41" i="33"/>
  <c r="S10" i="40"/>
  <c r="S59" i="40"/>
  <c r="S79" i="40"/>
  <c r="S92" i="40"/>
  <c r="M14" i="33"/>
  <c r="M18" i="33"/>
  <c r="M22" i="33"/>
  <c r="M26" i="33"/>
  <c r="N27" i="33"/>
  <c r="J27" i="33"/>
  <c r="K28" i="33"/>
  <c r="P28" i="33" s="1"/>
  <c r="N37" i="33"/>
  <c r="N38" i="33"/>
  <c r="L40" i="33"/>
  <c r="M42" i="33"/>
  <c r="S9" i="40"/>
  <c r="S25" i="40"/>
  <c r="S41" i="40"/>
  <c r="S57" i="40"/>
  <c r="J14" i="33"/>
  <c r="P14" i="33" s="1"/>
  <c r="N14" i="33"/>
  <c r="J18" i="33"/>
  <c r="N18" i="33"/>
  <c r="P26" i="33"/>
  <c r="L28" i="33"/>
  <c r="N42" i="33"/>
  <c r="S21" i="40"/>
  <c r="S37" i="40"/>
  <c r="S53" i="40"/>
  <c r="S88" i="40"/>
  <c r="D102" i="40"/>
  <c r="L27" i="33"/>
  <c r="N28" i="33"/>
  <c r="N30" i="33"/>
  <c r="P30" i="33" s="1"/>
  <c r="L32" i="33"/>
  <c r="P32" i="33" s="1"/>
  <c r="K37" i="33"/>
  <c r="P37" i="33" s="1"/>
  <c r="L38" i="33"/>
  <c r="P38" i="33" s="1"/>
  <c r="J40" i="33"/>
  <c r="P40" i="33" s="1"/>
  <c r="J42" i="33"/>
  <c r="P42" i="33" s="1"/>
  <c r="S17" i="40"/>
  <c r="S33" i="40"/>
  <c r="S49" i="40"/>
  <c r="J102" i="40"/>
  <c r="Q65" i="40"/>
  <c r="S65" i="40" s="1"/>
  <c r="AG41" i="8"/>
  <c r="AC41" i="8"/>
  <c r="Y41" i="8"/>
  <c r="U41" i="8"/>
  <c r="Q41" i="8"/>
  <c r="AG40" i="8"/>
  <c r="AC40" i="8"/>
  <c r="Y40" i="8"/>
  <c r="U40" i="8"/>
  <c r="Q40" i="8"/>
  <c r="AG39" i="8"/>
  <c r="AC39" i="8"/>
  <c r="Y39" i="8"/>
  <c r="U39" i="8"/>
  <c r="Q39" i="8"/>
  <c r="AG38" i="8"/>
  <c r="AC38" i="8"/>
  <c r="Y38" i="8"/>
  <c r="U38" i="8"/>
  <c r="Q38" i="8"/>
  <c r="AG37" i="8"/>
  <c r="AC37" i="8"/>
  <c r="Y37" i="8"/>
  <c r="U37" i="8"/>
  <c r="Q37" i="8"/>
  <c r="AG36" i="8"/>
  <c r="AC36" i="8"/>
  <c r="Y36" i="8"/>
  <c r="U36" i="8"/>
  <c r="Q36" i="8"/>
  <c r="AG35" i="8"/>
  <c r="AC35" i="8"/>
  <c r="Y35" i="8"/>
  <c r="U35" i="8"/>
  <c r="Q35" i="8"/>
  <c r="AG34" i="8"/>
  <c r="AC34" i="8"/>
  <c r="Y34" i="8"/>
  <c r="U34" i="8"/>
  <c r="Q34" i="8"/>
  <c r="AG33" i="8"/>
  <c r="AC33" i="8"/>
  <c r="Y33" i="8"/>
  <c r="U33" i="8"/>
  <c r="Q33" i="8"/>
  <c r="AG32" i="8"/>
  <c r="AC32" i="8"/>
  <c r="Y32" i="8"/>
  <c r="U32" i="8"/>
  <c r="Q32" i="8"/>
  <c r="AG31" i="8"/>
  <c r="AC31" i="8"/>
  <c r="Y31" i="8"/>
  <c r="U31" i="8"/>
  <c r="Q31" i="8"/>
  <c r="AG30" i="8"/>
  <c r="AC30" i="8"/>
  <c r="Y30" i="8"/>
  <c r="U30" i="8"/>
  <c r="Q30" i="8"/>
  <c r="AG29" i="8"/>
  <c r="AC29" i="8"/>
  <c r="Y29" i="8"/>
  <c r="U29" i="8"/>
  <c r="Q29" i="8"/>
  <c r="AG28" i="8"/>
  <c r="AC28" i="8"/>
  <c r="Y28" i="8"/>
  <c r="U28" i="8"/>
  <c r="Q28" i="8"/>
  <c r="AG27" i="8"/>
  <c r="AC27" i="8"/>
  <c r="Y27" i="8"/>
  <c r="U27" i="8"/>
  <c r="Q27" i="8"/>
  <c r="AG26" i="8"/>
  <c r="AC26" i="8"/>
  <c r="Y26" i="8"/>
  <c r="U26" i="8"/>
  <c r="Q26" i="8"/>
  <c r="AG25" i="8"/>
  <c r="AC25" i="8"/>
  <c r="AG15" i="8"/>
  <c r="Q16" i="8"/>
  <c r="U16" i="8"/>
  <c r="Z16" i="8"/>
  <c r="AD16" i="8"/>
  <c r="N17" i="8"/>
  <c r="R17" i="8"/>
  <c r="V17" i="8"/>
  <c r="AA17" i="8"/>
  <c r="AE17" i="8"/>
  <c r="O18" i="8"/>
  <c r="S18" i="8"/>
  <c r="X18" i="8"/>
  <c r="AB18" i="8"/>
  <c r="AF18" i="8"/>
  <c r="P19" i="8"/>
  <c r="T19" i="8"/>
  <c r="X19" i="8"/>
  <c r="AB19" i="8"/>
  <c r="AF19" i="8"/>
  <c r="P20" i="8"/>
  <c r="T20" i="8"/>
  <c r="X20" i="8"/>
  <c r="AB20" i="8"/>
  <c r="AF20" i="8"/>
  <c r="P21" i="8"/>
  <c r="T21" i="8"/>
  <c r="X21" i="8"/>
  <c r="AB21" i="8"/>
  <c r="AF21" i="8"/>
  <c r="P22" i="8"/>
  <c r="T22" i="8"/>
  <c r="X22" i="8"/>
  <c r="AB22" i="8"/>
  <c r="AF22" i="8"/>
  <c r="P23" i="8"/>
  <c r="T23" i="8"/>
  <c r="X23" i="8"/>
  <c r="AB23" i="8"/>
  <c r="AF23" i="8"/>
  <c r="P24" i="8"/>
  <c r="T24" i="8"/>
  <c r="X24" i="8"/>
  <c r="AB24" i="8"/>
  <c r="AF24" i="8"/>
  <c r="P25" i="8"/>
  <c r="T25" i="8"/>
  <c r="X25" i="8"/>
  <c r="AB25" i="8"/>
  <c r="N26" i="8"/>
  <c r="S26" i="8"/>
  <c r="X26" i="8"/>
  <c r="AD26" i="8"/>
  <c r="O27" i="8"/>
  <c r="T27" i="8"/>
  <c r="Z27" i="8"/>
  <c r="AE27" i="8"/>
  <c r="P28" i="8"/>
  <c r="V28" i="8"/>
  <c r="AA28" i="8"/>
  <c r="AF28" i="8"/>
  <c r="R29" i="8"/>
  <c r="W29" i="8"/>
  <c r="AB29" i="8"/>
  <c r="N30" i="8"/>
  <c r="S30" i="8"/>
  <c r="X30" i="8"/>
  <c r="AD30" i="8"/>
  <c r="O31" i="8"/>
  <c r="T31" i="8"/>
  <c r="Z31" i="8"/>
  <c r="AE31" i="8"/>
  <c r="P32" i="8"/>
  <c r="V32" i="8"/>
  <c r="AA32" i="8"/>
  <c r="AF32" i="8"/>
  <c r="R33" i="8"/>
  <c r="W33" i="8"/>
  <c r="AB33" i="8"/>
  <c r="N34" i="8"/>
  <c r="S34" i="8"/>
  <c r="X34" i="8"/>
  <c r="AD34" i="8"/>
  <c r="O35" i="8"/>
  <c r="T35" i="8"/>
  <c r="Z35" i="8"/>
  <c r="AE35" i="8"/>
  <c r="P36" i="8"/>
  <c r="V36" i="8"/>
  <c r="AA36" i="8"/>
  <c r="AF36" i="8"/>
  <c r="R37" i="8"/>
  <c r="W37" i="8"/>
  <c r="AB37" i="8"/>
  <c r="N38" i="8"/>
  <c r="S38" i="8"/>
  <c r="X38" i="8"/>
  <c r="AD38" i="8"/>
  <c r="O39" i="8"/>
  <c r="T39" i="8"/>
  <c r="Z39" i="8"/>
  <c r="AE39" i="8"/>
  <c r="P40" i="8"/>
  <c r="V40" i="8"/>
  <c r="AA40" i="8"/>
  <c r="AF40" i="8"/>
  <c r="R41" i="8"/>
  <c r="W41" i="8"/>
  <c r="AB41" i="8"/>
  <c r="P15" i="33" l="1"/>
  <c r="P21" i="33"/>
  <c r="P34" i="33"/>
  <c r="P33" i="33"/>
  <c r="P35" i="33"/>
  <c r="P25" i="33"/>
  <c r="P24" i="33"/>
  <c r="P36" i="33"/>
  <c r="P23" i="33"/>
  <c r="P13" i="33"/>
  <c r="P18" i="33"/>
  <c r="P27" i="33"/>
  <c r="P19" i="33"/>
  <c r="P17" i="33"/>
  <c r="P41" i="33"/>
  <c r="P31" i="33"/>
</calcChain>
</file>

<file path=xl/comments1.xml><?xml version="1.0" encoding="utf-8"?>
<comments xmlns="http://schemas.openxmlformats.org/spreadsheetml/2006/main">
  <authors>
    <author>IDAWATI SUPRIADI</author>
  </authors>
  <commentList>
    <comment ref="AG10" authorId="0" shapeId="0">
      <text>
        <r>
          <rPr>
            <b/>
            <sz val="9"/>
            <color rgb="FF000000"/>
            <rFont val="Arial"/>
            <family val="2"/>
          </rPr>
          <t>IDAWATI SUPRIADI:</t>
        </r>
        <r>
          <rPr>
            <sz val="9"/>
            <color rgb="FF000000"/>
            <rFont val="Arial"/>
            <family val="2"/>
          </rPr>
          <t xml:space="preserve">
It should be completed with NPWP's address</t>
        </r>
      </text>
    </comment>
  </commentList>
</comments>
</file>

<file path=xl/comments2.xml><?xml version="1.0" encoding="utf-8"?>
<comments xmlns="http://schemas.openxmlformats.org/spreadsheetml/2006/main">
  <authors>
    <author>Erisa</author>
  </authors>
  <commentList>
    <comment ref="D3" authorId="0" shapeId="0">
      <text>
        <r>
          <rPr>
            <b/>
            <sz val="9"/>
            <color rgb="FF000000"/>
            <rFont val="Tahoma"/>
            <family val="2"/>
          </rPr>
          <t>Erisa:</t>
        </r>
        <r>
          <rPr>
            <sz val="9"/>
            <color rgb="FF000000"/>
            <rFont val="Tahoma"/>
            <family val="2"/>
          </rPr>
          <t xml:space="preserve">
</t>
        </r>
        <r>
          <rPr>
            <sz val="9"/>
            <color rgb="FF000000"/>
            <rFont val="Tahoma"/>
            <family val="2"/>
          </rPr>
          <t>Input overtime period</t>
        </r>
      </text>
    </comment>
  </commentList>
</comments>
</file>

<file path=xl/comments3.xml><?xml version="1.0" encoding="utf-8"?>
<comments xmlns="http://schemas.openxmlformats.org/spreadsheetml/2006/main">
  <authors>
    <author>Erisa</author>
    <author>Agung Wibowo</author>
  </authors>
  <commentList>
    <comment ref="D3" authorId="0" shapeId="0">
      <text>
        <r>
          <rPr>
            <b/>
            <sz val="9"/>
            <color rgb="FF000000"/>
            <rFont val="Tahoma"/>
            <family val="2"/>
          </rPr>
          <t>Erisa:</t>
        </r>
        <r>
          <rPr>
            <sz val="9"/>
            <color rgb="FF000000"/>
            <rFont val="Tahoma"/>
            <family val="2"/>
          </rPr>
          <t xml:space="preserve">
</t>
        </r>
        <r>
          <rPr>
            <sz val="9"/>
            <color rgb="FF000000"/>
            <rFont val="Tahoma"/>
            <family val="2"/>
          </rPr>
          <t>Input overtime period</t>
        </r>
      </text>
    </comment>
    <comment ref="C9" authorId="1" shapeId="0">
      <text>
        <r>
          <rPr>
            <b/>
            <sz val="8"/>
            <color rgb="FF000000"/>
            <rFont val="Tahoma"/>
            <family val="2"/>
          </rPr>
          <t xml:space="preserve">Working Days:
</t>
        </r>
        <r>
          <rPr>
            <sz val="8"/>
            <color indexed="62"/>
            <rFont val="Tahoma"/>
            <family val="2"/>
          </rPr>
          <t xml:space="preserve">Define by regulatory rules as follows:
1. First 1 hours of overtime, 1.5 * prorate basic salary (hourly)
2. The remaining hours of overtime, 2 * prorate basic salary (hourly)
Prorate basic salary (hourly) = basic salary/173
5 days/40 hrs per week (Mon - Fri)
</t>
        </r>
      </text>
    </comment>
    <comment ref="E9" authorId="1" shapeId="0">
      <text>
        <r>
          <rPr>
            <b/>
            <sz val="8"/>
            <color rgb="FF000000"/>
            <rFont val="Tahoma"/>
            <family val="2"/>
          </rPr>
          <t xml:space="preserve">Sat - Sun / holidays:
</t>
        </r>
        <r>
          <rPr>
            <sz val="8"/>
            <color indexed="62"/>
            <rFont val="Tahoma"/>
            <family val="2"/>
          </rPr>
          <t xml:space="preserve">Define by regulatory rules as follows :
1. First 8 hours of overtime, 2 * prorate basic salary (hourly)
2. The 9th = 3 * prorate basic salary (hourly)
3. The 10th and so on = 4 * prorate basic salary (hourly)
Prorate basic salary (hourly) = basic salary/173
</t>
        </r>
      </text>
    </comment>
  </commentList>
</comments>
</file>

<file path=xl/comments4.xml><?xml version="1.0" encoding="utf-8"?>
<comments xmlns="http://schemas.openxmlformats.org/spreadsheetml/2006/main">
  <authors>
    <author>Erisa</author>
    <author>Agung Wibowo</author>
  </authors>
  <commentList>
    <comment ref="D3" authorId="0" shapeId="0">
      <text>
        <r>
          <rPr>
            <b/>
            <sz val="9"/>
            <color rgb="FF000000"/>
            <rFont val="Tahoma"/>
            <family val="2"/>
          </rPr>
          <t>Erisa:</t>
        </r>
        <r>
          <rPr>
            <sz val="9"/>
            <color rgb="FF000000"/>
            <rFont val="Tahoma"/>
            <family val="2"/>
          </rPr>
          <t xml:space="preserve">
Input overtime period</t>
        </r>
      </text>
    </comment>
    <comment ref="J9" authorId="1" shapeId="0">
      <text>
        <r>
          <rPr>
            <b/>
            <sz val="8"/>
            <color rgb="FF000000"/>
            <rFont val="Tahoma"/>
            <family val="2"/>
          </rPr>
          <t xml:space="preserve">Working Days:
</t>
        </r>
        <r>
          <rPr>
            <sz val="8"/>
            <color indexed="62"/>
            <rFont val="Tahoma"/>
            <family val="2"/>
          </rPr>
          <t xml:space="preserve">Define by regulatory rules as follows:
1. First 1 hours of overtime, 1.5 * prorate basic salary (hourly)
2. The remaining hours of overtime, 2 * prorate basic salary (hourly)
Prorate basic salary (hourly) = basic salary/173
5 days/40 hrs per week (Mon - Fri)
</t>
        </r>
      </text>
    </comment>
    <comment ref="L9" authorId="1" shapeId="0">
      <text>
        <r>
          <rPr>
            <b/>
            <sz val="8"/>
            <color rgb="FF000000"/>
            <rFont val="Tahoma"/>
            <family val="2"/>
          </rPr>
          <t xml:space="preserve">Sat - Sun / holidays:
</t>
        </r>
        <r>
          <rPr>
            <sz val="8"/>
            <color indexed="62"/>
            <rFont val="Tahoma"/>
            <family val="2"/>
          </rPr>
          <t xml:space="preserve">Define by regulatory rules as follows :
1. First 8 hours of overtime, 2 * prorate basic salary (hourly)
2. The 9th = 3 * prorate basic salary (hourly)
3. The 10th and so on = 4 * prorate basic salary (hourly)
Prorate basic salary (hourly) = basic salary/173
</t>
        </r>
      </text>
    </comment>
  </commentList>
</comments>
</file>

<file path=xl/comments5.xml><?xml version="1.0" encoding="utf-8"?>
<comments xmlns="http://schemas.openxmlformats.org/spreadsheetml/2006/main">
  <authors>
    <author>db</author>
    <author>IDAWATI SUPRIADI</author>
  </authors>
  <commentList>
    <comment ref="D10" authorId="0" shapeId="0">
      <text>
        <r>
          <rPr>
            <b/>
            <sz val="8"/>
            <color rgb="FF000000"/>
            <rFont val="Tahoma"/>
            <family val="2"/>
          </rPr>
          <t>db:</t>
        </r>
        <r>
          <rPr>
            <sz val="8"/>
            <color rgb="FF000000"/>
            <rFont val="Tahoma"/>
            <family val="2"/>
          </rPr>
          <t xml:space="preserve">
</t>
        </r>
        <r>
          <rPr>
            <sz val="8"/>
            <color rgb="FF000000"/>
            <rFont val="Tahoma"/>
            <family val="2"/>
          </rPr>
          <t>If one time loan, tenor should equal to 1 (one)</t>
        </r>
      </text>
    </comment>
    <comment ref="E10" authorId="0" shapeId="0">
      <text>
        <r>
          <rPr>
            <b/>
            <sz val="8"/>
            <color rgb="FF000000"/>
            <rFont val="Tahoma"/>
            <family val="2"/>
          </rPr>
          <t>db:</t>
        </r>
        <r>
          <rPr>
            <sz val="8"/>
            <color rgb="FF000000"/>
            <rFont val="Tahoma"/>
            <family val="2"/>
          </rPr>
          <t xml:space="preserve">
</t>
        </r>
        <r>
          <rPr>
            <sz val="8"/>
            <color rgb="FF000000"/>
            <rFont val="Tahoma"/>
            <family val="2"/>
          </rPr>
          <t>If one time loan, tenor should equal to 1 (one)</t>
        </r>
      </text>
    </comment>
    <comment ref="H10" authorId="1" shapeId="0">
      <text>
        <r>
          <rPr>
            <b/>
            <sz val="9"/>
            <color rgb="FF000000"/>
            <rFont val="Arial"/>
            <family val="2"/>
          </rPr>
          <t>IDAWATI SUPRIADI:</t>
        </r>
        <r>
          <rPr>
            <sz val="9"/>
            <color rgb="FF000000"/>
            <rFont val="Arial"/>
            <family val="2"/>
          </rPr>
          <t xml:space="preserve">
Should be completed with last month of loan deduction.
</t>
        </r>
      </text>
    </comment>
  </commentList>
</comments>
</file>

<file path=xl/comments6.xml><?xml version="1.0" encoding="utf-8"?>
<comments xmlns="http://schemas.openxmlformats.org/spreadsheetml/2006/main">
  <authors>
    <author>IDAWATI SUPRIADI</author>
  </authors>
  <commentList>
    <comment ref="C10" authorId="0" shapeId="0">
      <text>
        <r>
          <rPr>
            <b/>
            <sz val="9"/>
            <color rgb="FF000000"/>
            <rFont val="Arial"/>
            <family val="2"/>
          </rPr>
          <t>IDAWATI SUPRIADI:</t>
        </r>
        <r>
          <rPr>
            <sz val="9"/>
            <color rgb="FF000000"/>
            <rFont val="Arial"/>
            <family val="2"/>
          </rPr>
          <t xml:space="preserve">
Effective resgin date - last date of employment</t>
        </r>
      </text>
    </comment>
  </commentList>
</comments>
</file>

<file path=xl/comments7.xml><?xml version="1.0" encoding="utf-8"?>
<comments xmlns="http://schemas.openxmlformats.org/spreadsheetml/2006/main">
  <authors>
    <author>IDAWATI SUPRIADI</author>
  </authors>
  <commentList>
    <comment ref="C10" authorId="0" shapeId="0">
      <text>
        <r>
          <rPr>
            <b/>
            <sz val="9"/>
            <color rgb="FF000000"/>
            <rFont val="Arial"/>
            <family val="2"/>
          </rPr>
          <t>KPSG:</t>
        </r>
        <r>
          <rPr>
            <sz val="9"/>
            <color rgb="FF000000"/>
            <rFont val="Arial"/>
            <family val="2"/>
          </rPr>
          <t xml:space="preserve">
Tax marital status for woman is always single, thus dependant are allowed if there is letter issued by local regulatory (e.g for widow, etc)</t>
        </r>
      </text>
    </comment>
    <comment ref="E10" authorId="0" shapeId="0">
      <text>
        <r>
          <rPr>
            <b/>
            <sz val="9"/>
            <color rgb="FF000000"/>
            <rFont val="Arial"/>
            <family val="2"/>
          </rPr>
          <t>KPSG:</t>
        </r>
        <r>
          <rPr>
            <sz val="9"/>
            <color rgb="FF000000"/>
            <rFont val="Arial"/>
            <family val="2"/>
          </rPr>
          <t xml:space="preserve">
Should be filled with the date of Marriage or Dependants update date</t>
        </r>
      </text>
    </comment>
  </commentList>
</comments>
</file>

<file path=xl/comments8.xml><?xml version="1.0" encoding="utf-8"?>
<comments xmlns="http://schemas.openxmlformats.org/spreadsheetml/2006/main">
  <authors>
    <author>IDAWATI SUPRIADI</author>
  </authors>
  <commentList>
    <comment ref="K9" authorId="0" shapeId="0">
      <text>
        <r>
          <rPr>
            <b/>
            <sz val="9"/>
            <color rgb="FF000000"/>
            <rFont val="Arial"/>
            <family val="2"/>
          </rPr>
          <t>IDAWATI SUPRIADI:</t>
        </r>
        <r>
          <rPr>
            <sz val="9"/>
            <color rgb="FF000000"/>
            <rFont val="Arial"/>
            <family val="2"/>
          </rPr>
          <t xml:space="preserve">
Budha: Budhist;  Hindu: Hindu; Islam: Mosleum; Katolik: Catholic; Kristen; 
Christian</t>
        </r>
      </text>
    </comment>
  </commentList>
</comments>
</file>

<file path=xl/sharedStrings.xml><?xml version="1.0" encoding="utf-8"?>
<sst xmlns="http://schemas.openxmlformats.org/spreadsheetml/2006/main" count="1995" uniqueCount="837">
  <si>
    <t>Revision History</t>
  </si>
  <si>
    <t>Document Name: Standard Flexi Form Recurring Template (Calendar Days)</t>
  </si>
  <si>
    <t>Entity            :</t>
  </si>
  <si>
    <t>PT ARCHROMA INDONESIA</t>
  </si>
  <si>
    <t>LID                  :</t>
  </si>
  <si>
    <t>ADP-ARC-1401-1</t>
  </si>
  <si>
    <t>Date</t>
  </si>
  <si>
    <t>Version Created</t>
  </si>
  <si>
    <t>Document Name</t>
  </si>
  <si>
    <t xml:space="preserve">Comment/ Change </t>
  </si>
  <si>
    <t>Paragraph</t>
  </si>
  <si>
    <t>Requested by</t>
  </si>
  <si>
    <t>Submitted by</t>
  </si>
  <si>
    <t>Document Title :</t>
  </si>
  <si>
    <t>Flexi Form Filling Guidelines</t>
  </si>
  <si>
    <t>Company Name:</t>
  </si>
  <si>
    <t>Objective :</t>
  </si>
  <si>
    <t>To give explanation and guidelines for filling payroll data in the Flexi Form.  The font high-lighted in red colors are the mandatory fields per each tab of transaction (if any)</t>
  </si>
  <si>
    <t>Version :</t>
  </si>
  <si>
    <t>3.0</t>
  </si>
  <si>
    <t>Guidelines for Flexi Form Revision (after cut-off date):</t>
  </si>
  <si>
    <t>KPSG still able to allocate revision stages during payroll output trial sign-off with following conditions:</t>
  </si>
  <si>
    <t>•Updated employee variable income</t>
  </si>
  <si>
    <t>•Updated employee Join Date</t>
  </si>
  <si>
    <t>•Updated employee Resign Date</t>
  </si>
  <si>
    <t>•Updated Citizenship ID, Tax ID, BPJS ID</t>
  </si>
  <si>
    <t>•Updated Bank Account Number</t>
  </si>
  <si>
    <t>With maximum 10 employees per month</t>
  </si>
  <si>
    <t>If the revision in payroll trial sign off are more than 10 employees or not in the scope of revision as per mentioned on point 1 above,</t>
  </si>
  <si>
    <t>KPSG will offer to Client to proceed the changes in following month payroll or to have additional run.</t>
  </si>
  <si>
    <t>KPSG will only proceed additional run, when have received confirmation from Client on the additional run fees.</t>
  </si>
  <si>
    <t xml:space="preserve">Revision after payroll trial sign off / posting stage will only be accepted for case “Hold Salary”. </t>
  </si>
  <si>
    <t>Other than that, KPSG will offer to Client to proceed the changes in following month payroll or to have additional run.</t>
  </si>
  <si>
    <t>Flexi Form Detail Guidelines:</t>
  </si>
  <si>
    <t>No</t>
  </si>
  <si>
    <t>Tab Name</t>
  </si>
  <si>
    <t>Field Name</t>
  </si>
  <si>
    <t>Explanation</t>
  </si>
  <si>
    <t>Remarks</t>
  </si>
  <si>
    <t>New Employee Data</t>
  </si>
  <si>
    <t>The New Employee data sheet should be filled when there are new hired employee in the current payroll month</t>
  </si>
  <si>
    <t>1.1</t>
  </si>
  <si>
    <t>Period</t>
  </si>
  <si>
    <t>This field is refer to payroll period (format: mmm-yy)</t>
  </si>
  <si>
    <t>Mandatory</t>
  </si>
  <si>
    <t>1.2</t>
  </si>
  <si>
    <t>Employee ID</t>
  </si>
  <si>
    <t>This field is refer to employee ID which is unique ID for each employee (there should not be any duplicate of employee ID). KPSG System is able to process employees ID with max 10 digits alpha numeric.</t>
  </si>
  <si>
    <t>1.3</t>
  </si>
  <si>
    <t>Join Date</t>
  </si>
  <si>
    <t>This field should be filled with the first date of the employee work and join the company (format: dd-mmm-yyyy)</t>
  </si>
  <si>
    <t>1.4</t>
  </si>
  <si>
    <t>Re-hire Date</t>
  </si>
  <si>
    <t>This field should be filled with the re-hire date of the employee to the company (format: dd-mmm-yyyy) only if using the same employee ID.</t>
  </si>
  <si>
    <t>Optional (only required if re-hire transaction is using the same employee ID)</t>
  </si>
  <si>
    <t>1.5</t>
  </si>
  <si>
    <t>Position</t>
  </si>
  <si>
    <t>This field should be filled with the job title of the new employee</t>
  </si>
  <si>
    <t>1.6</t>
  </si>
  <si>
    <t>Cost Center ID</t>
  </si>
  <si>
    <t>This field should be filled with Cost center code of the employee</t>
  </si>
  <si>
    <t>Optional (only required if GL Report is required)</t>
  </si>
  <si>
    <t>1.7</t>
  </si>
  <si>
    <t>Cost Center Description</t>
  </si>
  <si>
    <t>This field should be filled with Cost center description of the employee</t>
  </si>
  <si>
    <t>1.8</t>
  </si>
  <si>
    <t>Department ID</t>
  </si>
  <si>
    <t>This field should be filled with Department code of the employee</t>
  </si>
  <si>
    <t>1.9</t>
  </si>
  <si>
    <t>Department Description</t>
  </si>
  <si>
    <t>This field should be filled with Department description of the employee</t>
  </si>
  <si>
    <t>1.10</t>
  </si>
  <si>
    <t>Employment Status</t>
  </si>
  <si>
    <t>Employment status might be Permanent, Contract, Probation and Intern</t>
  </si>
  <si>
    <t>1.11</t>
  </si>
  <si>
    <t>Employee Full Name</t>
  </si>
  <si>
    <t>This field should be filled with full name of the new employee, with previously fill the first name, middle name and last name.</t>
  </si>
  <si>
    <t>1.12</t>
  </si>
  <si>
    <t>Mother's Maiden Name</t>
  </si>
  <si>
    <t>This field should be Filled with Mother's Maiden Name according the Family Card (Kartu Keluarga) or Birth Certificate</t>
  </si>
  <si>
    <t>Optional (only required if Enroll to Add-on Employee Registration to BPJS Manpower)</t>
  </si>
  <si>
    <t>1.13</t>
  </si>
  <si>
    <t>Citizenship ID</t>
  </si>
  <si>
    <t xml:space="preserve">For Local Residence, should completed with KTP No (ID No).
For expats, should completed with Passport ID.  </t>
  </si>
  <si>
    <t>1.14</t>
  </si>
  <si>
    <t>Arrival Date in Indonesia</t>
  </si>
  <si>
    <t>Applicable for Expatriate, or Local Employee who has left Indonesia for more than 183 days in the last 12 months.
Format: dd-mmm-yyyy</t>
  </si>
  <si>
    <t>Optional</t>
  </si>
  <si>
    <t>1.15</t>
  </si>
  <si>
    <t>Area</t>
  </si>
  <si>
    <t>This field should be filled with location of employee were placed/assigned</t>
  </si>
  <si>
    <t>1.16</t>
  </si>
  <si>
    <t>Birth Place</t>
  </si>
  <si>
    <t>This field should be filled with employee's birth place information.</t>
  </si>
  <si>
    <t>1.17</t>
  </si>
  <si>
    <t>Birth Date</t>
  </si>
  <si>
    <t>This field should be filled with employee's birth date (format: dd-mmm-yyyy)</t>
  </si>
  <si>
    <t>1.18</t>
  </si>
  <si>
    <t>Sex</t>
  </si>
  <si>
    <t>This field should be filled with employee's gender information</t>
  </si>
  <si>
    <t>1.19</t>
  </si>
  <si>
    <t>Religion</t>
  </si>
  <si>
    <t>This field should be filled with employee's religion information</t>
  </si>
  <si>
    <t>Mandatory if THR payout is based on religion. If THR payout is on a specific date (and applied to ALL employees), this field become optional.</t>
  </si>
  <si>
    <t>1.20</t>
  </si>
  <si>
    <t>Blood type</t>
  </si>
  <si>
    <t>This fill should be filled with employee's Blood type to be registered in BPJS Manpower</t>
  </si>
  <si>
    <t>1.21</t>
  </si>
  <si>
    <t>Tax Marital Status</t>
  </si>
  <si>
    <t>All females shall apply Tax Marital Status as "Single"with "0" Tax Dependant, except if they can proved that they have Tax Dependant (with proven letter from local statutory)</t>
  </si>
  <si>
    <t>1.22</t>
  </si>
  <si>
    <t>Tax Dependant</t>
  </si>
  <si>
    <t>For male employee only (statutory rules).  Please note that spouse is not counted, as non taxable income has been counted from marital status (eg. married with 1 child, tax dependant will be 1)
Exception: female employee with reference letter from local authorities stated that she has dependants</t>
  </si>
  <si>
    <t>1.23</t>
  </si>
  <si>
    <t>NPWP (Yes/No)</t>
  </si>
  <si>
    <t>Yes - Employee has an active Tax ID (NPWP)
No - Employee does not have Tax ID (NPWP)</t>
  </si>
  <si>
    <t>1.24</t>
  </si>
  <si>
    <t>NPWP</t>
  </si>
  <si>
    <t>This field should be completed with Tax ID (NPWP) information in format xx.xxx.xxx.x-xxx.xxx</t>
  </si>
  <si>
    <t>Become mandatory if field 1.19 is YES</t>
  </si>
  <si>
    <t>1.25</t>
  </si>
  <si>
    <t>BPJS Manpower No. (Yes/No)</t>
  </si>
  <si>
    <t>Yes - Employee has an active BPJS Manpower ID (KPJ)
No - Employee does not have BPJS Manpower ID (KPJ)</t>
  </si>
  <si>
    <t>1.26</t>
  </si>
  <si>
    <t>BPJS Manpower No.</t>
  </si>
  <si>
    <t>This field need to be completed if new hire already have BPJS Manpower ID number (KPJ)</t>
  </si>
  <si>
    <t>Become mandatory if field 1.21 is YES</t>
  </si>
  <si>
    <t>1.27</t>
  </si>
  <si>
    <t>BPJS Healthcare No. (Yes/No)</t>
  </si>
  <si>
    <t>Yes - Employee has an active BPJS Healthcare ID
No - Employee does not have BPJS Healthcare ID</t>
  </si>
  <si>
    <t>1.28</t>
  </si>
  <si>
    <t>BPJS Healthcare No.</t>
  </si>
  <si>
    <t>This field need to be completed if new hire already have BPJS Healthcare</t>
  </si>
  <si>
    <t>Become mandatory if field 1.23 is YES</t>
  </si>
  <si>
    <t>1.29</t>
  </si>
  <si>
    <t>Address (1-3)</t>
  </si>
  <si>
    <t>This field should be filled with same address data according to NPWP (Tax ID) address, with City and Province name.
The maximum per field is 40 Characters, and should not  containing comma (,) punctuation.</t>
  </si>
  <si>
    <t>1.30</t>
  </si>
  <si>
    <t>Email Address</t>
  </si>
  <si>
    <t>Email Address required for the e-payslips delivery and for BPJS Healthcare Processes (Registration, Data Change, Termination).
Default: Business Email, alternative private email if no business email.</t>
  </si>
  <si>
    <t>a. Mandatory for epayslip delivery.
b. Become mandatory if Client enroll to Add-on BPJS Healthcare Registration / BPJS Healthcare Data Maintenance.</t>
  </si>
  <si>
    <t>1.31</t>
  </si>
  <si>
    <t>Mobile Number</t>
  </si>
  <si>
    <t>This filed is required for BPJS Healthcare Processes (Registration, Data Change, Termination).</t>
  </si>
  <si>
    <t>a. Become mandatory if Client enroll to Add-on BPJS Healthcare Registration / BPJS Healthcare Data Maintenance.</t>
  </si>
  <si>
    <t>1.32</t>
  </si>
  <si>
    <t>Fixed Income (Monthly)</t>
  </si>
  <si>
    <t>Put amount of fixed salary or allowance that received by the employee every month (Basic Salary + Fixed Allowances)</t>
  </si>
  <si>
    <t>1.33</t>
  </si>
  <si>
    <t>Bank Related Information</t>
  </si>
  <si>
    <t>Should be completed with bank details of employee.
SWIFT code only applicable for foreign currency bank account.</t>
  </si>
  <si>
    <t>Variable Income &amp; Deduction IDR
Variable Income &amp; Deduction USD</t>
  </si>
  <si>
    <t>The Variable Income &amp; Deduction should be filled for the additional income or deduction that received by the employee outside the fixed income data</t>
  </si>
  <si>
    <t>2.1</t>
  </si>
  <si>
    <t>This field is refer to employee ID which is unique ID for each employee (there should not be any duplicate of employee ID)</t>
  </si>
  <si>
    <t>2.2</t>
  </si>
  <si>
    <t>Income</t>
  </si>
  <si>
    <t>a. Please fill-in ALL of the variable income accroding to the wage-type.
b. Please complete the back pay salary amount if the back-pay amount to be paid has different calculation logic to standard pro-rate policy apply.
c. Please do not change the Flexi Form template without informing KPSG prior.</t>
  </si>
  <si>
    <t>2.3</t>
  </si>
  <si>
    <t>Deduction</t>
  </si>
  <si>
    <t>a. Please fill-in ALL of the variable deduction accroding to the wage-type.
b. Please do not change the Flexi Form template without informing KPSG prior.</t>
  </si>
  <si>
    <t>BPJS Healthcare</t>
  </si>
  <si>
    <t>This is statutory contribution of BPJS Healthcare. The amount to be included in this tab is based on BPJS Healthcare invoice of the month, that should be included into payroll calculation of the month.</t>
  </si>
  <si>
    <t>3.1</t>
  </si>
  <si>
    <t>3.2</t>
  </si>
  <si>
    <t>Employee Name</t>
  </si>
  <si>
    <t>This field should be completed with Employee Name - follow name stated in BPJS Healthcare invoice</t>
  </si>
  <si>
    <t>Total BPJS Healthcare Contribution</t>
  </si>
  <si>
    <t>This field should be completed with total BPJS Healthcare contribution per employee (Total Employee and Employer Contribution) - as shown in the invoice.</t>
  </si>
  <si>
    <t>4a</t>
  </si>
  <si>
    <t>Overtime Summary (Opt. 1)</t>
  </si>
  <si>
    <t>Overtime sheet should be filled if there are any overtime work that have been done by the employees</t>
  </si>
  <si>
    <t>4a.1</t>
  </si>
  <si>
    <t>4a.2</t>
  </si>
  <si>
    <t>Total Hours (After multiplied with Depnaker OT Factor)</t>
  </si>
  <si>
    <t>The total of overtime factors (total hours that has been multiplied with Depnaker OT Factors)</t>
  </si>
  <si>
    <t>4b.3</t>
  </si>
  <si>
    <t>Overtime Remarks</t>
  </si>
  <si>
    <t>To be used as additional information (i.e. the reason of overtime).</t>
  </si>
  <si>
    <t>4b</t>
  </si>
  <si>
    <t>Overtime Summary (Opt. 2)</t>
  </si>
  <si>
    <t>4b.1</t>
  </si>
  <si>
    <t>4b.2</t>
  </si>
  <si>
    <t>Work Days Calculation</t>
  </si>
  <si>
    <t>Mon - Fri Overtime.
Define by regulatory rules as follows:
1. First 1 hour of overtime: 1.5 * hourly salary
2. The remaining hours of overtime: 2 * hourly salary
Hourly Salary = Monthly Salary/173
Standard working time:
5 days/40 hours per week (Mon - Fri)</t>
  </si>
  <si>
    <t>Mandatory if there are any overtime during regular workday</t>
  </si>
  <si>
    <t>Holiday Calculation</t>
  </si>
  <si>
    <t>Sat - Sun / Other Public Holidays overtime.
Define by regulatory rules as follows :
1. First 8 hours of overtime: 2 * hourly salary
2. The 9th hour: 3 * hourly salary
3. The 10th hour and so on: 4 * hourly salary
Hourly Salary = Monthly Salary/173</t>
  </si>
  <si>
    <t>Mandatory if there any overtime during publich holiday</t>
  </si>
  <si>
    <t>4b.4</t>
  </si>
  <si>
    <t>4b.5</t>
  </si>
  <si>
    <t>Total Hour (Depnaker)</t>
  </si>
  <si>
    <t>The total of overtime factors</t>
  </si>
  <si>
    <t>Automatic based on Formula</t>
  </si>
  <si>
    <t>4c</t>
  </si>
  <si>
    <t>Overtime Daily (Opt. 3)</t>
  </si>
  <si>
    <t>4c.1</t>
  </si>
  <si>
    <t>4c.2</t>
  </si>
  <si>
    <t>Overtime Date</t>
  </si>
  <si>
    <t>The date of overtime work (format: dd-mmm-yyyy)</t>
  </si>
  <si>
    <t>4c.3</t>
  </si>
  <si>
    <t>Overtime Day</t>
  </si>
  <si>
    <t>The day of overtime work</t>
  </si>
  <si>
    <t>4c.4</t>
  </si>
  <si>
    <t>Start Time</t>
  </si>
  <si>
    <t>Start time filled in hourly format</t>
  </si>
  <si>
    <t>4c.5</t>
  </si>
  <si>
    <t>End Time</t>
  </si>
  <si>
    <t>End time filled in hourly format</t>
  </si>
  <si>
    <t>4c.6</t>
  </si>
  <si>
    <t>Time break</t>
  </si>
  <si>
    <t>Break time taken in hourly format</t>
  </si>
  <si>
    <t>Optional - if there is a break to be excluded from Overtime calculation.</t>
  </si>
  <si>
    <t>4c.7</t>
  </si>
  <si>
    <t>Total Hour</t>
  </si>
  <si>
    <t>The total hour of overtime work, calculated by excel formula</t>
  </si>
  <si>
    <t>4c.8</t>
  </si>
  <si>
    <t>Working Days/Holiday</t>
  </si>
  <si>
    <t>To be filled-in either "Working Day" or "Holiday"
To identify whether the overtime is considered as Working Day overtime or Holiday overtime</t>
  </si>
  <si>
    <t>4c.9</t>
  </si>
  <si>
    <t>4c.10</t>
  </si>
  <si>
    <t>4c.11</t>
  </si>
  <si>
    <t>4c.12</t>
  </si>
  <si>
    <t>Fixed Deduction</t>
  </si>
  <si>
    <t>Fixed Deduction sheet should be filled whenever the employee has a fixed deduction that should be processed every month</t>
  </si>
  <si>
    <t>5.1</t>
  </si>
  <si>
    <t>5.2</t>
  </si>
  <si>
    <t>Deduction Type</t>
  </si>
  <si>
    <t>This field should be filled with the corresponding deduction type applicable for the employees. If a new deduction is to be setup</t>
  </si>
  <si>
    <t>5.3</t>
  </si>
  <si>
    <t>Total Fixed Deduction</t>
  </si>
  <si>
    <t>The Total amount that need to be deducted from the employee salary</t>
  </si>
  <si>
    <t>5.4</t>
  </si>
  <si>
    <t>Tenor</t>
  </si>
  <si>
    <t>Should be filled with how many months the deduction would be processed. If one time loan, tenor should equal to 1 (one)</t>
  </si>
  <si>
    <t>5.5</t>
  </si>
  <si>
    <t>Tenor Amount</t>
  </si>
  <si>
    <t>The amount that will be deducted to employee every month</t>
  </si>
  <si>
    <t>5.6</t>
  </si>
  <si>
    <t>Start Date of the Deduction</t>
  </si>
  <si>
    <t>Start date of the deduction</t>
  </si>
  <si>
    <t>5.7</t>
  </si>
  <si>
    <t>End Date of the Deduction</t>
  </si>
  <si>
    <t>End date of the deduction</t>
  </si>
  <si>
    <t>Hold Salary</t>
  </si>
  <si>
    <t>Hold Salary sheet should be filled if there are any payroll that would not be processed for the employee in the current month</t>
  </si>
  <si>
    <t>6.1</t>
  </si>
  <si>
    <t>6.2</t>
  </si>
  <si>
    <t>Reason</t>
  </si>
  <si>
    <t>To provide information on the reason for Hold Salary Transactions</t>
  </si>
  <si>
    <t>Salary Change</t>
  </si>
  <si>
    <t>Salary change sheet should be filled when there are any changes in fixed salary data without changes in position.</t>
  </si>
  <si>
    <t>7.1</t>
  </si>
  <si>
    <t>7.2</t>
  </si>
  <si>
    <t>Effective Date</t>
  </si>
  <si>
    <t>This field is refer to the effective date of the new salary to be taken into considerations. (format: dd-mmm-yyyy)</t>
  </si>
  <si>
    <t>7.3</t>
  </si>
  <si>
    <t>Put the new full monthly amount of fixed salary and/or fixed allowance entitled to the employee (Basic Salary + Fixed Allowances).</t>
  </si>
  <si>
    <t>Mutation</t>
  </si>
  <si>
    <t>Mutation sheet should be filled if there are any changes in employment type, position, cost center or work area.</t>
  </si>
  <si>
    <t>8.1</t>
  </si>
  <si>
    <t>8.2</t>
  </si>
  <si>
    <t>This field should be filled with effective date of the mutation (format: dd-mmm-yyyy)</t>
  </si>
  <si>
    <t>8.3</t>
  </si>
  <si>
    <t>Mutation Type</t>
  </si>
  <si>
    <t>This field should be filled with Promotion, Relocation, and other type</t>
  </si>
  <si>
    <t>8.4</t>
  </si>
  <si>
    <t>New Type</t>
  </si>
  <si>
    <t>This field should be filled for the changes within the mutation.</t>
  </si>
  <si>
    <t>Resign</t>
  </si>
  <si>
    <t>Resign sheet tab should be fille whether there are any employee that has been resigned from the company</t>
  </si>
  <si>
    <t>9.1</t>
  </si>
  <si>
    <t>9.2</t>
  </si>
  <si>
    <t>This field should be filled with the last working day of the employee (format: dd-mmm-yyyy)</t>
  </si>
  <si>
    <t>9.3</t>
  </si>
  <si>
    <t>Remarks for Salary Payment (Prorate / Full)</t>
  </si>
  <si>
    <t>For resigned employees, should be confirmed whether they would receive Full salary or Prorated salary</t>
  </si>
  <si>
    <t>9.4</t>
  </si>
  <si>
    <t>Reason for Resignation</t>
  </si>
  <si>
    <t>To provide additional information on the reason of resignation of the employees. This information is beneficial to validate if Severance Payment is necessary, and to determine Expatriate's tax treament.</t>
  </si>
  <si>
    <t>9.5</t>
  </si>
  <si>
    <t>Amount of Severance Payment</t>
  </si>
  <si>
    <t>Whether the resigned employee eligible for severance payment, this field should be filled with the amount of the severance payment</t>
  </si>
  <si>
    <t>9.6</t>
  </si>
  <si>
    <t>Severance Payment Remarks</t>
  </si>
  <si>
    <t>For additional information on the severance payment</t>
  </si>
  <si>
    <t>9.7</t>
  </si>
  <si>
    <t>Amount of Separation Payment</t>
  </si>
  <si>
    <t>Whether the resigned employee eligible for separation payment, this field should be filled with the amount of the severance payment</t>
  </si>
  <si>
    <t>9.8</t>
  </si>
  <si>
    <t>Separation Payment Remarks</t>
  </si>
  <si>
    <t>For additional information on the separation payment</t>
  </si>
  <si>
    <t>9.9</t>
  </si>
  <si>
    <t>Leave Encashment</t>
  </si>
  <si>
    <t>This field should be filled whether the resigned employee has Leave outstanding balance that need to be paid in the salary</t>
  </si>
  <si>
    <t>9.10</t>
  </si>
  <si>
    <t>Remarks Leave Encashment</t>
  </si>
  <si>
    <t>For additional information on the leave encashment</t>
  </si>
  <si>
    <t>Bank Account Change</t>
  </si>
  <si>
    <t>Bank Account Change sheet should be filled whether there are any changes for employee bank related data</t>
  </si>
  <si>
    <t>10.1</t>
  </si>
  <si>
    <t>10.2</t>
  </si>
  <si>
    <t>Effective date the new banking information should be used for payroll processing (format: dd-mmm-yyyy)</t>
  </si>
  <si>
    <t>10.3</t>
  </si>
  <si>
    <t>New Banking Information</t>
  </si>
  <si>
    <t>New banking details should be completed in this sections</t>
  </si>
  <si>
    <t>Tax Status Change</t>
  </si>
  <si>
    <t>Tax status changes sheet should be filled if there are any marital status and no of dependants. If the date of changes were occur in the current year, the Tax status would apply for next fiscal year.</t>
  </si>
  <si>
    <t>11.1</t>
  </si>
  <si>
    <t>11.2</t>
  </si>
  <si>
    <t>Tax marital status for woman is always single, thus dependant are allowed if there is letter issued by local regulatory (e.g for widow, etc)</t>
  </si>
  <si>
    <t>11.3</t>
  </si>
  <si>
    <t>No of Dependants</t>
  </si>
  <si>
    <t xml:space="preserve">Applicable only for male employees (max. 3 children).  Please note that wife is not counted as dependant, as has been counted by marital status "Married) </t>
  </si>
  <si>
    <t>11.4</t>
  </si>
  <si>
    <t>Marriage / Dependants Date</t>
  </si>
  <si>
    <t>Should be filled with the actual date of Marriage or Dependants change (format: dd-mmm-yyyy)</t>
  </si>
  <si>
    <t>Other Personal Data Change</t>
  </si>
  <si>
    <t>Personal Data Change sheet should be filled whenever there are changes of employee's personal data.  Client can add other column if the column is yet to be provided in this tab or other tab in the flexi form (such as blood type, maiden name, etc).</t>
  </si>
  <si>
    <t>12.1</t>
  </si>
  <si>
    <t>12.2</t>
  </si>
  <si>
    <t>Effective date the new personala should be maintained (format: dd-mmm-yyyy)</t>
  </si>
  <si>
    <t>13. Unpaid Leave</t>
  </si>
  <si>
    <t>Unpaid Leave sheet should be filled whenver there are any unpaid leave transactions</t>
  </si>
  <si>
    <t>13.1</t>
  </si>
  <si>
    <t>13.2</t>
  </si>
  <si>
    <t>Unpaid Leave Start Date</t>
  </si>
  <si>
    <t>Start date of the unpaid leave (format: dd-mmm-yyyy)</t>
  </si>
  <si>
    <t>13.3</t>
  </si>
  <si>
    <t>Unpaid Leave End Date</t>
  </si>
  <si>
    <t>End date of the unpaid leave (format: dd-mmm-yyyy)</t>
  </si>
  <si>
    <t>SPT 1721 A1 from Ex Company</t>
  </si>
  <si>
    <t>SPT 1721 A1 from Ex Company should be filled whenever company is agree to consolidate employee's previous income and income tax from ex company.   As this consolidation shall impacted to higher income tax amount to be paid, for company that apply full NET policy, shall aware that shall cover higher income taxes amount as well, as result of consolidation.</t>
  </si>
  <si>
    <t>14.1</t>
  </si>
  <si>
    <t>14.2</t>
  </si>
  <si>
    <t>Employee Tax ID</t>
  </si>
  <si>
    <t>Should be filled with Employee's Tax ID (NPWP) as per stated in SPT 1721-A1 form</t>
  </si>
  <si>
    <t>14.3</t>
  </si>
  <si>
    <t>Employee Tax Status</t>
  </si>
  <si>
    <t>Should be filled with Employee's Tax Status as per stated in SPT 1721-A1 form</t>
  </si>
  <si>
    <t>14.4</t>
  </si>
  <si>
    <t>Company Name of Ex Employer</t>
  </si>
  <si>
    <t>Should be filled out with company name of ex Employer - as stated in SPT 1721 A1</t>
  </si>
  <si>
    <t>14.5</t>
  </si>
  <si>
    <t>Start Period
Format: dd-mmm-yyyy</t>
  </si>
  <si>
    <t>Should be filled out with start period as stated in SPT 1721 A1 form</t>
  </si>
  <si>
    <t>14.6</t>
  </si>
  <si>
    <t>End Period
Format: dd-mmm-yyyy</t>
  </si>
  <si>
    <t>Should be filled out with end period as stated in SPT 1721 A1 form</t>
  </si>
  <si>
    <t>14.7</t>
  </si>
  <si>
    <t>Total Netto Amount (taken from item no. 12 &amp; no. 13 of SPT 1721 A1)</t>
  </si>
  <si>
    <t>Should be filled out with total Netto amount - as stated in SPT 1721 A1 (sum of Item No. 12 and No. 13)</t>
  </si>
  <si>
    <t>14.8</t>
  </si>
  <si>
    <t>Total PPh 21 or PPh 26 that has been deducted and paid (taken from item 20 of SPT 1721 A1)</t>
  </si>
  <si>
    <t>Should be filled out with Total PPh 21 or PPh 26 that has been deducted and paid - as stated in SPT 1721 A1 (item no. 20)</t>
  </si>
  <si>
    <t>14.9</t>
  </si>
  <si>
    <t>Availability of softcopy SPT 1721 A1</t>
  </si>
  <si>
    <t>Please select the appropriate information, whether the scanned copy of SPT 1721-A1 is available and has been shared to KPSG or it is not available.</t>
  </si>
  <si>
    <t>1. New Employee</t>
  </si>
  <si>
    <t>Company</t>
  </si>
  <si>
    <t>:</t>
  </si>
  <si>
    <t>Currency</t>
  </si>
  <si>
    <t>IDR</t>
  </si>
  <si>
    <t>Note</t>
  </si>
  <si>
    <t>* Means that the fields are variable fields - can be changed as needed (add new column, rename column fields, or delete column)</t>
  </si>
  <si>
    <t>Mandatory Field</t>
  </si>
  <si>
    <t>Field with White Font, and Red Highlight are mandatory field.</t>
  </si>
  <si>
    <t>IMPORTANT NOTES: ALL PAYROLL DATA CHANGES MUST BE STATED IN THIS FLEXI FORM ONLY.</t>
  </si>
  <si>
    <t>This Fixed Income can be adjusted based on Client's Wage Type</t>
  </si>
  <si>
    <t>These sections are not required to complete (auto calculation based on formula calendar days).  This can be adjusted based on Client's Policy.
This automatic formula is only applicable for calculation within the same Fiscal Year.</t>
  </si>
  <si>
    <t>Employee  ID</t>
  </si>
  <si>
    <t>Re-Hire Date</t>
  </si>
  <si>
    <t>First Name</t>
  </si>
  <si>
    <t>Mid Name</t>
  </si>
  <si>
    <t>Last Name</t>
  </si>
  <si>
    <t>Full Name</t>
  </si>
  <si>
    <t>Citizenship</t>
  </si>
  <si>
    <t>Blood Type</t>
  </si>
  <si>
    <t>NPWP
(Tax Registration #)</t>
  </si>
  <si>
    <t>BPJS Manpower Status (Employee already enrolled to BPJS Manpower or have not yet enrolled)</t>
  </si>
  <si>
    <t>BPJS Manpower No (KPJ) - required to be completed if employee already enrolled to BPJS Manpower</t>
  </si>
  <si>
    <t>BPJS Healthcare (Employee already enrolled to BPJS Healthcare or have not yet enrolled)</t>
  </si>
  <si>
    <t>BPJS Healthcare No - required to be completed if employee already enrolled to BPJS Healthcare</t>
  </si>
  <si>
    <t>Address 1</t>
  </si>
  <si>
    <t>Address 2</t>
  </si>
  <si>
    <t>Address 3</t>
  </si>
  <si>
    <t>City</t>
  </si>
  <si>
    <t>Province</t>
  </si>
  <si>
    <t>*Fixed Income (Monthly)</t>
  </si>
  <si>
    <t>*Fixed Income
(Back Pay Calculation for previous month)</t>
  </si>
  <si>
    <t>*Fixed Income
(Pro-rate Calculation for current month)</t>
  </si>
  <si>
    <t>PaymentMethod</t>
  </si>
  <si>
    <t>Bank Name</t>
  </si>
  <si>
    <t>Bank Address</t>
  </si>
  <si>
    <t>Bank Code</t>
  </si>
  <si>
    <t>Swift Code</t>
  </si>
  <si>
    <t>Beneficiary Bank Account No</t>
  </si>
  <si>
    <t>Account Holder Name</t>
  </si>
  <si>
    <t>Currency of Bank Account</t>
  </si>
  <si>
    <t>I. Basic Salary</t>
  </si>
  <si>
    <t>I. Education Allowance (Annual)</t>
  </si>
  <si>
    <t>I. Education Allowance (Monthly)</t>
  </si>
  <si>
    <t>I. Car Allowance</t>
  </si>
  <si>
    <t>I. FIRE BRIGADE</t>
  </si>
  <si>
    <t>I. Other Allowance
(Bridging All)</t>
  </si>
  <si>
    <t>I. Other Allowance</t>
  </si>
  <si>
    <t>I. THR Provision</t>
  </si>
  <si>
    <t>I. Bonus Provision</t>
  </si>
  <si>
    <t>I. DPLK Contribution</t>
  </si>
  <si>
    <t>Max 10 char</t>
  </si>
  <si>
    <t>dd-mmm-yyyy</t>
  </si>
  <si>
    <t>dd-mmm-yyyy
Only to be used whenever ReHire using the same employee ID</t>
  </si>
  <si>
    <t>Mandatory only if GL Report is required</t>
  </si>
  <si>
    <t>(Permanent / Probation  Contract / Intern / Daily Worker)</t>
  </si>
  <si>
    <t>only required if Enroll to Add-on Employee Registration to BPJS Manpower</t>
  </si>
  <si>
    <t>For Local Residence, should completed with KTP No (IC No).
For expats, should completed with Passport ID.</t>
  </si>
  <si>
    <r>
      <rPr>
        <sz val="12"/>
        <color rgb="FF000000"/>
        <rFont val="Calibri"/>
        <family val="2"/>
      </rPr>
      <t xml:space="preserve">only for Expatriates, or Local Employees who has left Indonesia for more than 183 days in the last 12 months
Format: </t>
    </r>
    <r>
      <rPr>
        <u/>
        <sz val="12"/>
        <color rgb="FFFF0000"/>
        <rFont val="Calibri"/>
        <family val="2"/>
      </rPr>
      <t>dd-mmm-yyyy</t>
    </r>
  </si>
  <si>
    <t>Area where employees are placed.</t>
  </si>
  <si>
    <t>Male / Female</t>
  </si>
  <si>
    <t>Budha, Hindu, Islam, Katolik, Kristen
Mandatory if THR payout is based on religion. If THR payout is on a specific date (and applied to ALL employees), this field become optional.</t>
  </si>
  <si>
    <t>O, 
A, 
B, 
AB
Required for BPJS Manpower registration</t>
  </si>
  <si>
    <t>Single / Married
All females shall apply Tax Marital Status as "Single"with "0" Tax Dependant, except if they can proved that they have Tax Dependant (with proven letter from local statutory)</t>
  </si>
  <si>
    <t>0 - 3
For male employee only (statutory rules).  Please note that spouse is not counted, as non taxable income has been counted from marital status (eg. married with 1 child, tax dependant will be 1)
Exception: female employee with reference letter from local authorities stated that she has dependants</t>
  </si>
  <si>
    <t>Yes / No</t>
  </si>
  <si>
    <t>xx.xxx.xxx.x-xxx.xxx</t>
  </si>
  <si>
    <t>Max 40 Char
(does not contain puctuation mark Comma (,)</t>
  </si>
  <si>
    <t>Mandatory for BPJS Healthcare Processes (Registration, Data Change, Termination)
Default: Business Email, alternative private email if no business email.</t>
  </si>
  <si>
    <t>Mandatory for BPJS Healthcare Processes (Registration, Data Change, Termination)</t>
  </si>
  <si>
    <t>xxxxxxx</t>
  </si>
  <si>
    <t>A</t>
  </si>
  <si>
    <t>Employee ID 04</t>
  </si>
  <si>
    <t>29-Dec-2018</t>
  </si>
  <si>
    <t>Senior Operator</t>
  </si>
  <si>
    <t>Indonesia Country Admin</t>
  </si>
  <si>
    <t>JKTPT</t>
  </si>
  <si>
    <t>Jakarta Port</t>
  </si>
  <si>
    <t>Permanent</t>
  </si>
  <si>
    <t>Employee 1</t>
  </si>
  <si>
    <t>Employee 0</t>
  </si>
  <si>
    <t>Indonesia</t>
  </si>
  <si>
    <t>3576011705910004</t>
  </si>
  <si>
    <t>Jakarta</t>
  </si>
  <si>
    <t>Mojokerto</t>
  </si>
  <si>
    <t>Male</t>
  </si>
  <si>
    <t>Islam</t>
  </si>
  <si>
    <t>O</t>
  </si>
  <si>
    <t>Married</t>
  </si>
  <si>
    <t>Yes</t>
  </si>
  <si>
    <t>70.059.681.0-602.000</t>
  </si>
  <si>
    <t>14019125252</t>
  </si>
  <si>
    <t>0001814953318</t>
  </si>
  <si>
    <t>Suratan VIII  No.4  RT.002 RW.001</t>
  </si>
  <si>
    <t>Kranggan Prajurit Kulon</t>
  </si>
  <si>
    <t>Kota Mojokerto Jawa Timur</t>
  </si>
  <si>
    <t>Jawa Timur</t>
  </si>
  <si>
    <t>Employee1@eagle.org</t>
  </si>
  <si>
    <t>Bank Nasional Indonesia</t>
  </si>
  <si>
    <t>BNI, Cabang Pembantu ITS, Surabaya</t>
  </si>
  <si>
    <t>0090010</t>
  </si>
  <si>
    <t>12AAF</t>
  </si>
  <si>
    <t>Lengkap</t>
  </si>
  <si>
    <t>Employee ID 05</t>
  </si>
  <si>
    <t>IPC Analyst</t>
  </si>
  <si>
    <t>Batam Port</t>
  </si>
  <si>
    <t>BTMPT</t>
  </si>
  <si>
    <t>Batam Port Batam</t>
  </si>
  <si>
    <t>Employee 2</t>
  </si>
  <si>
    <t>2171031902830014</t>
  </si>
  <si>
    <t>Batam</t>
  </si>
  <si>
    <t>Kendari</t>
  </si>
  <si>
    <t>29-Dec-2019</t>
  </si>
  <si>
    <t>58.043.814.1-215.000</t>
  </si>
  <si>
    <t>19034886168</t>
  </si>
  <si>
    <t>0001404060748</t>
  </si>
  <si>
    <t>Kawasan Industri  RT.002 RW.004</t>
  </si>
  <si>
    <t xml:space="preserve">Tanjung Pinggir </t>
  </si>
  <si>
    <t>Sekupang</t>
  </si>
  <si>
    <t>Kepulauan Riau</t>
  </si>
  <si>
    <t>Employee2@eagle.org</t>
  </si>
  <si>
    <t>Bank Mandiri</t>
  </si>
  <si>
    <t>Batu Aji, Batam</t>
  </si>
  <si>
    <t>0080017</t>
  </si>
  <si>
    <t>13FR12</t>
  </si>
  <si>
    <t>1234567890123</t>
  </si>
  <si>
    <t>Employee ID 06</t>
  </si>
  <si>
    <t>Employee 3</t>
  </si>
  <si>
    <t>Employee 3 Employee 3 Employee 3</t>
  </si>
  <si>
    <t>3674030501890003</t>
  </si>
  <si>
    <t>29-Dec-2020</t>
  </si>
  <si>
    <t>B</t>
  </si>
  <si>
    <t>44.889.436.0-411.000</t>
  </si>
  <si>
    <t>18119352740</t>
  </si>
  <si>
    <t>0002103575332</t>
  </si>
  <si>
    <t>Pondok Kacang Prima J1/01  RT.018 RW.008</t>
  </si>
  <si>
    <t>Pondok Kacang Timur</t>
  </si>
  <si>
    <t>Pondok Aren Tangerang</t>
  </si>
  <si>
    <t>Jakarta Selatan</t>
  </si>
  <si>
    <t>DKI Jakarta</t>
  </si>
  <si>
    <t>Employee3@eagle.org</t>
  </si>
  <si>
    <t>KCP JKT Kawasan KCM, Cilandak</t>
  </si>
  <si>
    <t>20II30</t>
  </si>
  <si>
    <t>9876543210987</t>
  </si>
  <si>
    <t xml:space="preserve">2. Variable Income &amp; Deduction </t>
  </si>
  <si>
    <t>* Means those fields are variable fields - can be changed as needed (add new column, rename column fields, or delete column)</t>
  </si>
  <si>
    <t xml:space="preserve">Variable income and deduction type can be modified accordingly based on Client's Wage Type </t>
  </si>
  <si>
    <t>|------------------------------------------------------------------------------------------------------------------------------- INCOME -------------------------------------------------------------------------------------------------------------------|</t>
  </si>
  <si>
    <t>DEDUCTION</t>
  </si>
  <si>
    <t>NO</t>
  </si>
  <si>
    <t xml:space="preserve">I. Annual Education Allowance </t>
  </si>
  <si>
    <t xml:space="preserve">I. Anniversary Allowanvce </t>
  </si>
  <si>
    <t xml:space="preserve">I. Bonus </t>
  </si>
  <si>
    <t xml:space="preserve">I. BPJS (4%) (employer portion) </t>
  </si>
  <si>
    <t xml:space="preserve">I. Duty Manager Allowance </t>
  </si>
  <si>
    <t xml:space="preserve">I. Education Allowance </t>
  </si>
  <si>
    <t xml:space="preserve">I. Fire Brigade </t>
  </si>
  <si>
    <t xml:space="preserve">I. Localization Allowance </t>
  </si>
  <si>
    <t xml:space="preserve">I. Meal Allowance </t>
  </si>
  <si>
    <t xml:space="preserve">I. Medical Premium </t>
  </si>
  <si>
    <t xml:space="preserve">I. Medical Reimbursement </t>
  </si>
  <si>
    <t xml:space="preserve">I. Non Sales Bonus </t>
  </si>
  <si>
    <t xml:space="preserve">I. Non Sales Bonus Ex Employee </t>
  </si>
  <si>
    <t xml:space="preserve">I. Other Income </t>
  </si>
  <si>
    <t xml:space="preserve">I. Other Income Nett </t>
  </si>
  <si>
    <t xml:space="preserve">I. Other Allowance </t>
  </si>
  <si>
    <t xml:space="preserve">I. One Time Payment (OTP) </t>
  </si>
  <si>
    <t xml:space="preserve">I. Production Bonus </t>
  </si>
  <si>
    <t xml:space="preserve">I. Back pay Salary </t>
  </si>
  <si>
    <t xml:space="preserve">I. Sales Bonus </t>
  </si>
  <si>
    <t xml:space="preserve">I. Severance Payment </t>
  </si>
  <si>
    <t xml:space="preserve">I. Shift Allowance </t>
  </si>
  <si>
    <t xml:space="preserve">I. THR (13th Salary) </t>
  </si>
  <si>
    <t xml:space="preserve">D. Advance Salary </t>
  </si>
  <si>
    <t xml:space="preserve">D. Benefit Deduction </t>
  </si>
  <si>
    <t>D. Iuran Koperasi ( Cooperation Member Fee)</t>
  </si>
  <si>
    <t xml:space="preserve">D. DPLK (Pension Plan/Funds) </t>
  </si>
  <si>
    <t xml:space="preserve">D. DPLK Admin Fee </t>
  </si>
  <si>
    <t xml:space="preserve">D. Other Deduction </t>
  </si>
  <si>
    <t xml:space="preserve">D. Loan </t>
  </si>
  <si>
    <t xml:space="preserve">D. Medical Premium </t>
  </si>
  <si>
    <t xml:space="preserve">D. Medical Reimbursement </t>
  </si>
  <si>
    <t xml:space="preserve">D. Cooperation Deduction </t>
  </si>
  <si>
    <t xml:space="preserve">D. Iuran SPSI (SPSI Fee) </t>
  </si>
  <si>
    <t>Remark</t>
  </si>
  <si>
    <t>Status</t>
  </si>
  <si>
    <t>Employee ID 01</t>
  </si>
  <si>
    <t xml:space="preserve">
</t>
  </si>
  <si>
    <t>Employee ID 02</t>
  </si>
  <si>
    <t>Employee ID 03</t>
  </si>
  <si>
    <t>2. Variable Income &amp; Deduction USD</t>
  </si>
  <si>
    <t>USD</t>
  </si>
  <si>
    <t>Variable income and deduction type can be modified accordingly based on Client's Wage Type</t>
  </si>
  <si>
    <t>|---- INCOME ----|</t>
  </si>
  <si>
    <t>* Variable Income 1</t>
  </si>
  <si>
    <t>* Variable Income 2</t>
  </si>
  <si>
    <t>3. BPJS Healthcare Contributions</t>
  </si>
  <si>
    <t>Employee No</t>
  </si>
  <si>
    <t>Total BPJS Contribution
(To follow BPJS Healthcare invoice amount)</t>
  </si>
  <si>
    <t>BPJS ER (4%)
(Auto calculate)</t>
  </si>
  <si>
    <t>BPJS EE (1%)
(Auto calculate)</t>
  </si>
  <si>
    <t>ID00xxx</t>
  </si>
  <si>
    <t>xxx xxx xxx</t>
  </si>
  <si>
    <t>4a. Overtime Summary (Opt. 1)</t>
  </si>
  <si>
    <t>Period Overtime</t>
  </si>
  <si>
    <t>Period Payroll</t>
  </si>
  <si>
    <t>Total Hours
(After multiplied with Depnaker OT Factor)</t>
  </si>
  <si>
    <t>xxxxx</t>
  </si>
  <si>
    <t>4b. Overtime Summary (Opt. 2)</t>
  </si>
  <si>
    <t>THIS FIELD IS AUTOMATE FILL OUT</t>
  </si>
  <si>
    <t>Work Days</t>
  </si>
  <si>
    <t>Holidays</t>
  </si>
  <si>
    <t>Total Hours
(Depnaker)</t>
  </si>
  <si>
    <t>4c. Overtime Daily (Opt. 3)</t>
  </si>
  <si>
    <t>Time Break</t>
  </si>
  <si>
    <t>Total Hours</t>
  </si>
  <si>
    <t xml:space="preserve">3. Overtime Calculation </t>
  </si>
  <si>
    <t>Overtime Blue Collar</t>
  </si>
  <si>
    <t>Overtime White Collar (Staff)</t>
  </si>
  <si>
    <t>Overtime 1.5
December 2019</t>
  </si>
  <si>
    <t>Overtime 2.0
December 2019</t>
  </si>
  <si>
    <t>Overtime 3.0
December 2019</t>
  </si>
  <si>
    <t>Overtime 4.0
December 2019</t>
  </si>
  <si>
    <t>Overtime Staff 4hrs
December 2019</t>
  </si>
  <si>
    <t>Overtime Staff 8hrs
December 2019</t>
  </si>
  <si>
    <t>Overtime Staff  12 hrs
December 2019</t>
  </si>
  <si>
    <t>PAID HOURS</t>
  </si>
  <si>
    <t>Numbers</t>
  </si>
  <si>
    <t>Rate</t>
  </si>
  <si>
    <t>Amount</t>
  </si>
  <si>
    <t>ARC005505</t>
  </si>
  <si>
    <t>ARC005501</t>
  </si>
  <si>
    <t>ARC005515</t>
  </si>
  <si>
    <t>ARC005541</t>
  </si>
  <si>
    <t>ARC005609</t>
  </si>
  <si>
    <t>ARC005550</t>
  </si>
  <si>
    <t>ARC005509</t>
  </si>
  <si>
    <t>ARC005506</t>
  </si>
  <si>
    <t>ARC005938</t>
  </si>
  <si>
    <t>ARC005517</t>
  </si>
  <si>
    <t>ARC005535</t>
  </si>
  <si>
    <t>ARC005503</t>
  </si>
  <si>
    <t>ARC005529</t>
  </si>
  <si>
    <t>ARC005499</t>
  </si>
  <si>
    <t>ARC005549</t>
  </si>
  <si>
    <t>ARC005545</t>
  </si>
  <si>
    <t>ARC005497</t>
  </si>
  <si>
    <t>ARC005521</t>
  </si>
  <si>
    <t>ARC006870</t>
  </si>
  <si>
    <t>ARC005538</t>
  </si>
  <si>
    <t>ARC005551</t>
  </si>
  <si>
    <t>ARC005610</t>
  </si>
  <si>
    <t>ARC005611</t>
  </si>
  <si>
    <t>ARC005508</t>
  </si>
  <si>
    <t>ARC005504</t>
  </si>
  <si>
    <t>ARC005599</t>
  </si>
  <si>
    <t>ARC005600</t>
  </si>
  <si>
    <t>ARC005543</t>
  </si>
  <si>
    <t>ARC005602</t>
  </si>
  <si>
    <t>ARC005523</t>
  </si>
  <si>
    <t>ARC005604</t>
  </si>
  <si>
    <t>ARC005502</t>
  </si>
  <si>
    <t>ARC005510</t>
  </si>
  <si>
    <t>ARC005524</t>
  </si>
  <si>
    <t>ARC005498</t>
  </si>
  <si>
    <t>ARC005516</t>
  </si>
  <si>
    <t>ARC006792</t>
  </si>
  <si>
    <t>ARC005525</t>
  </si>
  <si>
    <t>ARC005605</t>
  </si>
  <si>
    <t>ARC005519</t>
  </si>
  <si>
    <t>ARC005614</t>
  </si>
  <si>
    <t>ARC005534</t>
  </si>
  <si>
    <t>ARC005526</t>
  </si>
  <si>
    <t>ARC005522</t>
  </si>
  <si>
    <t>ARC005536</t>
  </si>
  <si>
    <t>ARC005612</t>
  </si>
  <si>
    <t>ARC005518</t>
  </si>
  <si>
    <t>ARC005520</t>
  </si>
  <si>
    <t>ARC005533</t>
  </si>
  <si>
    <t>ARC005507</t>
  </si>
  <si>
    <t>ARC005537</t>
  </si>
  <si>
    <t>ARC005512</t>
  </si>
  <si>
    <t>ARC005531</t>
  </si>
  <si>
    <t>ARC005513</t>
  </si>
  <si>
    <t>ARC005552</t>
  </si>
  <si>
    <t>ARC005532</t>
  </si>
  <si>
    <t>ARC005553</t>
  </si>
  <si>
    <t>ARC005554</t>
  </si>
  <si>
    <t>ARC005557</t>
  </si>
  <si>
    <t>ARC005558</t>
  </si>
  <si>
    <t>ARC005559</t>
  </si>
  <si>
    <t>ARC005560</t>
  </si>
  <si>
    <t>ARC005561</t>
  </si>
  <si>
    <t>ARC005562</t>
  </si>
  <si>
    <t>ARC005563</t>
  </si>
  <si>
    <t>ARC005564</t>
  </si>
  <si>
    <t>ARC005565</t>
  </si>
  <si>
    <t>ARC005566</t>
  </si>
  <si>
    <t>ARC005567</t>
  </si>
  <si>
    <t>ARC005568</t>
  </si>
  <si>
    <t>ARC005569</t>
  </si>
  <si>
    <t>ARC005570</t>
  </si>
  <si>
    <t>ARC005571</t>
  </si>
  <si>
    <t>ARC005572</t>
  </si>
  <si>
    <t>ARC005573</t>
  </si>
  <si>
    <t>ARC005574</t>
  </si>
  <si>
    <t>ARC005575</t>
  </si>
  <si>
    <t>ARC005576</t>
  </si>
  <si>
    <t>ARC005577</t>
  </si>
  <si>
    <t>ARC005578</t>
  </si>
  <si>
    <t>ARC005579</t>
  </si>
  <si>
    <t>ARC005580</t>
  </si>
  <si>
    <t>ARC005581</t>
  </si>
  <si>
    <t>ARC005583</t>
  </si>
  <si>
    <t>ARC005584</t>
  </si>
  <si>
    <t>ARC005585</t>
  </si>
  <si>
    <t>ARC005586</t>
  </si>
  <si>
    <t>ARC005587</t>
  </si>
  <si>
    <t>ARC005588</t>
  </si>
  <si>
    <t>ARC005589</t>
  </si>
  <si>
    <t>ARC005590</t>
  </si>
  <si>
    <t>ARC005595</t>
  </si>
  <si>
    <t>ARC005615</t>
  </si>
  <si>
    <t>5. Fixed Deduction</t>
  </si>
  <si>
    <t xml:space="preserve">                    : </t>
  </si>
  <si>
    <t>Deduction Wage-Type</t>
  </si>
  <si>
    <t>Total Deductions Amount</t>
  </si>
  <si>
    <t>Start Date           
   (dd-mmm-yyyy)
(First Payment)</t>
  </si>
  <si>
    <t>End Date               (dd-mmm-yyyy)
(Last Payment)</t>
  </si>
  <si>
    <t>xxxxxxxx</t>
  </si>
  <si>
    <t>Personal Loan</t>
  </si>
  <si>
    <t>case</t>
  </si>
  <si>
    <t>Medical Insurance</t>
  </si>
  <si>
    <t xml:space="preserve">6. Hold Salary </t>
  </si>
  <si>
    <t>THIS IS A MANDATORY FIELD</t>
  </si>
  <si>
    <t>xxxxxxxxxx</t>
  </si>
  <si>
    <t>Case</t>
  </si>
  <si>
    <t>test</t>
  </si>
  <si>
    <t xml:space="preserve">7.Salary change </t>
  </si>
  <si>
    <t>These sections are not required to complete (auto calculation based on formula calendar days).  This can be adjusted based on Client's Policy. This automatic formula is only applicable for calculation within the same Fiscal Year.</t>
  </si>
  <si>
    <t>Eff.Date
(dd-mmm-yyyy)</t>
  </si>
  <si>
    <t>*Fixed Income (New)</t>
  </si>
  <si>
    <t>*Fixed Income (New) (Back-Pay)</t>
  </si>
  <si>
    <t>*Fixed Income (New) (Pro-rate)</t>
  </si>
  <si>
    <t>xxxxxx</t>
  </si>
  <si>
    <t>8. Mutation</t>
  </si>
  <si>
    <t>Eff. Date
(dd-mmm-yyyy)</t>
  </si>
  <si>
    <t>* Mutation Type
(Relocation, Promotion, etc)</t>
  </si>
  <si>
    <t>NEW
(Please complete only the changes in below column)</t>
  </si>
  <si>
    <t>Employment Type</t>
  </si>
  <si>
    <t>Cost Center Code</t>
  </si>
  <si>
    <t>Department Code</t>
  </si>
  <si>
    <t>Promotion</t>
  </si>
  <si>
    <t>Bureau Indonesia Business Development</t>
  </si>
  <si>
    <t>-</t>
  </si>
  <si>
    <t>9. Resign</t>
  </si>
  <si>
    <t>Type of Termination</t>
  </si>
  <si>
    <t>Voluntary Resignation</t>
  </si>
  <si>
    <t>Termination due to Employee Performance</t>
  </si>
  <si>
    <t>Termination due to Redundancy / Efficiency</t>
  </si>
  <si>
    <t>Termination due to Closing of Business</t>
  </si>
  <si>
    <t>Termination due to Death</t>
  </si>
  <si>
    <t>Termination due to Employee Misconduct</t>
  </si>
  <si>
    <t>Transfer to Group Entity</t>
  </si>
  <si>
    <t>Expat Resign – Return to Home Country</t>
  </si>
  <si>
    <t>EFFECTIVE RESIGN DATE
(dd-mmm-yyyy)</t>
  </si>
  <si>
    <t>REMARKS for SALARY PAYMENT
(Prorate / Full Salary)</t>
  </si>
  <si>
    <t>REASON OF RESIGNATION</t>
  </si>
  <si>
    <t>AMOUNT of SEVERANCE PAYMENT</t>
  </si>
  <si>
    <t>REMARKS FOR SEVERANCE PAYMENT</t>
  </si>
  <si>
    <t>AMOUNT of SEPARATION PAYMENT</t>
  </si>
  <si>
    <t>REMARKS FOR SEPARATION PAYMENT</t>
  </si>
  <si>
    <t>LEAVE ENCASHMENT</t>
  </si>
  <si>
    <t>REMARKS FOR LEAVE ENCASHMENT</t>
  </si>
  <si>
    <t>Expat Resign – Continue stay in Indonesia</t>
  </si>
  <si>
    <t>Prorate</t>
  </si>
  <si>
    <t>Retirement</t>
  </si>
  <si>
    <t xml:space="preserve">10. Employee Bank Account Change </t>
  </si>
  <si>
    <t>Effective Date
(dd-mmm-yyyy)</t>
  </si>
  <si>
    <t>NEW
(Please complete ALL information as per required fields)</t>
  </si>
  <si>
    <t>Beneficiary Bank Code</t>
  </si>
  <si>
    <t>PT. BANK MANDIRI (PERSERO) TBK</t>
  </si>
  <si>
    <t>Dipo</t>
  </si>
  <si>
    <t>Bank BRI</t>
  </si>
  <si>
    <t>PT. BANK DANAMON INDONESIA Tbk.</t>
  </si>
  <si>
    <t>Maulana</t>
  </si>
  <si>
    <t xml:space="preserve">11. Employee Tax Status Change </t>
  </si>
  <si>
    <t>Year</t>
  </si>
  <si>
    <t xml:space="preserve">            :</t>
  </si>
  <si>
    <t>Fill accordingly (to be submitted every January, before payroll period)</t>
  </si>
  <si>
    <t>NEW</t>
  </si>
  <si>
    <t>Tax Marital Status (Single/ Married)</t>
  </si>
  <si>
    <t>Marriage / Dependants Date (dd-mmm-yyyy)</t>
  </si>
  <si>
    <t>12. Other Personal Data Change</t>
  </si>
  <si>
    <t>NPWP 
(Tax ID)</t>
  </si>
  <si>
    <t>NPWP Address 1</t>
  </si>
  <si>
    <t>NPWP Address 2</t>
  </si>
  <si>
    <t>NPWP Address 3</t>
  </si>
  <si>
    <t xml:space="preserve">BPJS Manpower No. </t>
  </si>
  <si>
    <t>Mobile Phone</t>
  </si>
  <si>
    <t>Marital Status Change</t>
  </si>
  <si>
    <t xml:space="preserve"> dd-mmm-yyyy</t>
  </si>
  <si>
    <t>For Local Residence, should completed with KTP No (IC No). For expats, should completed with Passport ID.</t>
  </si>
  <si>
    <t>Format dd-mmm-yyyy</t>
  </si>
  <si>
    <t>Budha; Hindu; Islam; Catholic; 
Christian</t>
  </si>
  <si>
    <t>Actual Marital Status change of Employee (might be different with Tax Status Change)</t>
  </si>
  <si>
    <t>PT ABC</t>
  </si>
  <si>
    <t>Unpaid Leave Start Date
(dd-mmm-yyyy)</t>
  </si>
  <si>
    <t>Unpaid Leave End Date
(dd-mmm-yyyy)</t>
  </si>
  <si>
    <t>Remarks for Unpaid Leave</t>
  </si>
  <si>
    <t>14. SPT 1721 A1 Ex Company</t>
  </si>
  <si>
    <t>List of Tax Status</t>
  </si>
  <si>
    <t>List of Availability SPT 1721-A1</t>
  </si>
  <si>
    <t>S0 - Single without Dependents</t>
  </si>
  <si>
    <t>Available, and to be shared to KPSG</t>
  </si>
  <si>
    <t>Start Fiscal Year - End Fiscal Year</t>
  </si>
  <si>
    <t>S1 - Single with 1 Dependent</t>
  </si>
  <si>
    <t>Not available</t>
  </si>
  <si>
    <t>S2 - Single with 2 Dependents</t>
  </si>
  <si>
    <t>S3 - Single with 3 Dependents</t>
  </si>
  <si>
    <t>M0 - Married without Dependents</t>
  </si>
  <si>
    <t>IMPORTANT NOTES: ALL  REQUIRED FIELDS MUST BE STATED IN THIS FLEXI FORM ONLY.</t>
  </si>
  <si>
    <t>M1 - Married with 1 Dependent</t>
  </si>
  <si>
    <t>M2 - Married with 2 Dependents</t>
  </si>
  <si>
    <t>SPT 1721 A1 EX COMPANY - DETAILS</t>
  </si>
  <si>
    <t>M3 - Married with 3 Dependents</t>
  </si>
  <si>
    <r>
      <rPr>
        <b/>
        <sz val="12"/>
        <color theme="0"/>
        <rFont val="Calibri"/>
        <family val="2"/>
      </rPr>
      <t xml:space="preserve">Start Period
Format: </t>
    </r>
    <r>
      <rPr>
        <b/>
        <u/>
        <sz val="12"/>
        <color theme="0"/>
        <rFont val="Calibri"/>
        <family val="2"/>
      </rPr>
      <t>dd-mmm-yyyy</t>
    </r>
  </si>
  <si>
    <r>
      <rPr>
        <b/>
        <sz val="12"/>
        <color theme="0"/>
        <rFont val="Calibri"/>
        <family val="2"/>
      </rPr>
      <t xml:space="preserve">End Period
Format: </t>
    </r>
    <r>
      <rPr>
        <b/>
        <u/>
        <sz val="12"/>
        <color theme="0"/>
        <rFont val="Calibri"/>
        <family val="2"/>
      </rPr>
      <t>dd-mmm-yyyy</t>
    </r>
  </si>
  <si>
    <t>Total PPh 21 that has been deducted and paid (taken from item 20 of SPT 1721 A1)</t>
  </si>
  <si>
    <t>REMARKS</t>
  </si>
  <si>
    <t>Overtime Blue Collar | Overtime 1.5 December 2019 | PAID HOURS</t>
  </si>
  <si>
    <t>Overtime Blue Collar | Overtime 2.0 December 2019 | PAID HOURS</t>
  </si>
  <si>
    <t>Overtime Blue Collar | Overtime 3.0 December 2019 | PAID HOURS</t>
  </si>
  <si>
    <t>Overtime Blue Collar | Overtime 4.0 December 2019 | PAID HOURS</t>
  </si>
  <si>
    <t>Overtime White Collar (Staff) | Overtime Staff 4hrs December 2019 | Numbers</t>
  </si>
  <si>
    <t>Overtime White Collar (Staff) | Overtime Staff 4hrs December 2019 | Overtime Staff 4hrs December 2019 | Rate</t>
  </si>
  <si>
    <t>Overtime White Collar (Staff) | Overtime Staff 4hrs December 2019 | Overtime Staff 4hrs December 2019 | Amount</t>
  </si>
  <si>
    <t>Overtime White Collar (Staff) | Overtime Staff 8hrs December 2019 | Numbers</t>
  </si>
  <si>
    <t>Overtime White Collar (Staff) | Overtime Staff 8hrs December 2019 | Overtime Staff 8hrs December 2019 | Rate</t>
  </si>
  <si>
    <t>Overtime White Collar (Staff) | Overtime Staff 8hrs December 2019 | Overtime Staff 8hrs December 2019 | Amount</t>
  </si>
  <si>
    <t>Overtime White Collar (Staff) | Overtime Staff  12 hrs December 2019 | Numbers</t>
  </si>
  <si>
    <t>Overtime White Collar (Staff) | Overtime Staff  12 hrs December 2019 | Overtime Staff  12 hrs December 2019 | Rate</t>
  </si>
  <si>
    <t>Overtime White Collar (Staff) | Overtime Staff  12 hrs December 2019 | Overtime Staff  12 hrs December 2019 | Amount</t>
  </si>
  <si>
    <t>Column1</t>
  </si>
  <si>
    <t>Column2</t>
  </si>
  <si>
    <t>Column3</t>
  </si>
  <si>
    <t>Column4</t>
  </si>
  <si>
    <t>NPWP (Tax Registration #)</t>
  </si>
  <si>
    <t>*Fixed Income (Monthly) | I. Basic Salary</t>
  </si>
  <si>
    <t>*Fixed Income (Monthly) | I. Education Allowance (Annual)</t>
  </si>
  <si>
    <t>*Fixed Income (Monthly) | I. Education Allowance (Monthly)</t>
  </si>
  <si>
    <t>*Fixed Income (Monthly) | I. Car Allowance</t>
  </si>
  <si>
    <t>*Fixed Income (Monthly) | I. FIRE BRIGADE</t>
  </si>
  <si>
    <t>*Fixed Income (Monthly) | I. Other Allowance (Bridging All)</t>
  </si>
  <si>
    <t>*Fixed Income (Monthly) | I. Other Allowance</t>
  </si>
  <si>
    <t>*Fixed Income (Monthly) | I. THR Provision</t>
  </si>
  <si>
    <t>*Fixed Income (Monthly) | I. Bonus Provision</t>
  </si>
  <si>
    <t>*Fixed Income (Monthly) | I. DPLK Contribution</t>
  </si>
  <si>
    <t>*Fixed Income (Back Pay Calculation for previous month) | I. Basic Salary</t>
  </si>
  <si>
    <t>*Fixed Income (Back Pay Calculation for previous month) | I. Education Allowance (Annual)</t>
  </si>
  <si>
    <t>*Fixed Income (Back Pay Calculation for previous month) | I. Education Allowance (Monthly)</t>
  </si>
  <si>
    <t>*Fixed Income (Back Pay Calculation for previous month) | I. Car Allowance</t>
  </si>
  <si>
    <t>*Fixed Income (Back Pay Calculation for previous month) | I. FIRE BRIGADE</t>
  </si>
  <si>
    <t>*Fixed Income (Back Pay Calculation for previous month) | I. Other Allowance (Bridging All)</t>
  </si>
  <si>
    <t>*Fixed Income (Back Pay Calculation for previous month) | I. Other Allowance</t>
  </si>
  <si>
    <t>*Fixed Income (Back Pay Calculation for previous month) | I. THR Provision</t>
  </si>
  <si>
    <t>*Fixed Income (Back Pay Calculation for previous month) | I. Bonus Provision</t>
  </si>
  <si>
    <t>*Fixed Income (Back Pay Calculation for previous month) | I. DPLK Contribution</t>
  </si>
  <si>
    <t>*Fixed Income (Pro-rate Calculation for current month) | I. Basic Salary</t>
  </si>
  <si>
    <t>*Fixed Income (Pro-rate Calculation for current month) | I. Education Allowance (Annual)</t>
  </si>
  <si>
    <t>*Fixed Income (Pro-rate Calculation for current month) | I. Education Allowance (Monthly)</t>
  </si>
  <si>
    <t>*Fixed Income (Pro-rate Calculation for current month) | I. Car Allowance</t>
  </si>
  <si>
    <t>*Fixed Income (Pro-rate Calculation for current month) | I. FIRE BRIGADE</t>
  </si>
  <si>
    <t>*Fixed Income (Pro-rate Calculation for current month) | I. Other Allowance (Bridging All)</t>
  </si>
  <si>
    <t>*Fixed Income (Pro-rate Calculation for current month) | I. Other Allowance</t>
  </si>
  <si>
    <t>*Fixed Income (Pro-rate Calculation for current month) | I. THR Provision</t>
  </si>
  <si>
    <t>*Fixed Income (Pro-rate Calculation for current month) | I. Bonus Provision</t>
  </si>
  <si>
    <t>*Fixed Income (Pro-rate Calculation for current month) | I. DPLK Contribution</t>
  </si>
  <si>
    <t>Single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</si>
</sst>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41" formatCode="_(* #,##0_);_(* \(#,##0\);_(* &quot;-&quot;_);_(@_)"/>
    <numFmt numFmtId="43" formatCode="_(* #,##0.00_);_(* \(#,##0.00\);_(* &quot;-&quot;??_);_(@_)"/>
    <numFmt numFmtId="164" formatCode="[$-409]d\-mmm\-yy;@"/>
    <numFmt numFmtId="165" formatCode="_(* #,##0_);_(* \(#,##0\);_(* &quot;-&quot;??_);_(@_)"/>
    <numFmt numFmtId="166" formatCode="[$-409]d\-mmm\-yyyy;@"/>
    <numFmt numFmtId="167" formatCode="0.0"/>
    <numFmt numFmtId="168" formatCode="_(* #,##0.00_);_(* \(#,##0.00\);_(* &quot;-&quot;_);_(@_)"/>
    <numFmt numFmtId="169" formatCode="[$-409]mmm\-yy;@"/>
    <numFmt numFmtId="170" formatCode="h:mm;@"/>
    <numFmt numFmtId="171" formatCode="dddd"/>
    <numFmt numFmtId="172" formatCode="_(* #,##0.0_);_(* \(#,##0.0\);_(* &quot;-&quot;??_);_(@_)"/>
    <numFmt numFmtId="173" formatCode="0_);\(0\)"/>
    <numFmt numFmtId="174" formatCode="#,##0.00;[Red]#,##0.00"/>
  </numFmts>
  <fonts count="86">
    <font>
      <sz val="10"/>
      <name val="Arial"/>
      <family val="2"/>
    </font>
    <font>
      <sz val="11"/>
      <color theme="1"/>
      <name val="Calibri"/>
      <family val="2"/>
      <scheme val="minor"/>
    </font>
    <font>
      <sz val="10"/>
      <name val="Arial"/>
      <family val="2"/>
    </font>
    <font>
      <sz val="11"/>
      <color indexed="8"/>
      <name val="Calibri"/>
      <family val="2"/>
    </font>
    <font>
      <sz val="10"/>
      <name val="Arial"/>
      <family val="2"/>
    </font>
    <font>
      <sz val="10"/>
      <name val="Verdana"/>
      <family val="2"/>
    </font>
    <font>
      <sz val="11"/>
      <color indexed="8"/>
      <name val="Calibri"/>
      <family val="2"/>
    </font>
    <font>
      <sz val="8"/>
      <name val="Arial"/>
      <family val="2"/>
    </font>
    <font>
      <sz val="8"/>
      <name val="Arial"/>
      <family val="2"/>
    </font>
    <font>
      <sz val="8"/>
      <color indexed="62"/>
      <name val="Tahoma"/>
      <family val="2"/>
    </font>
    <font>
      <b/>
      <sz val="12"/>
      <name val="Calibri"/>
      <family val="2"/>
    </font>
    <font>
      <sz val="12"/>
      <name val="Arial"/>
      <family val="2"/>
    </font>
    <font>
      <b/>
      <u/>
      <sz val="12"/>
      <name val="Calibri"/>
      <family val="2"/>
    </font>
    <font>
      <sz val="12"/>
      <name val="Calibri"/>
      <family val="2"/>
    </font>
    <font>
      <sz val="12"/>
      <color indexed="10"/>
      <name val="Calibri"/>
      <family val="2"/>
    </font>
    <font>
      <sz val="12"/>
      <color indexed="8"/>
      <name val="Calibri"/>
      <family val="2"/>
    </font>
    <font>
      <sz val="12"/>
      <color indexed="9"/>
      <name val="Calibri"/>
      <family val="2"/>
    </font>
    <font>
      <sz val="12"/>
      <color indexed="12"/>
      <name val="Calibri"/>
      <family val="2"/>
    </font>
    <font>
      <b/>
      <u/>
      <sz val="11"/>
      <name val="Calibri"/>
      <family val="2"/>
    </font>
    <font>
      <sz val="11"/>
      <name val="Calibri"/>
      <family val="2"/>
    </font>
    <font>
      <b/>
      <sz val="11"/>
      <name val="Calibri"/>
      <family val="2"/>
    </font>
    <font>
      <sz val="10"/>
      <name val="Arial Narrow"/>
      <family val="2"/>
    </font>
    <font>
      <sz val="10"/>
      <name val="Myriad Pro"/>
      <family val="2"/>
    </font>
    <font>
      <sz val="10"/>
      <name val="Myriad Pro"/>
      <family val="2"/>
    </font>
    <font>
      <b/>
      <u/>
      <sz val="10"/>
      <name val="Arial"/>
      <family val="2"/>
    </font>
    <font>
      <b/>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2"/>
      <color theme="1"/>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2"/>
      <color rgb="FF0000FF"/>
      <name val="Calibri"/>
      <family val="2"/>
    </font>
    <font>
      <b/>
      <sz val="12"/>
      <color theme="0"/>
      <name val="Calibri"/>
      <family val="2"/>
    </font>
    <font>
      <sz val="10"/>
      <color theme="1"/>
      <name val="Arial"/>
      <family val="2"/>
    </font>
    <font>
      <b/>
      <sz val="12"/>
      <color rgb="FFFFFFFF"/>
      <name val="Calibri"/>
      <family val="2"/>
    </font>
    <font>
      <b/>
      <sz val="10"/>
      <color rgb="FFFFFFFF"/>
      <name val="Arial"/>
      <family val="2"/>
    </font>
    <font>
      <u/>
      <sz val="12"/>
      <color theme="1"/>
      <name val="Calibri"/>
      <family val="2"/>
    </font>
    <font>
      <u/>
      <sz val="12"/>
      <color indexed="12"/>
      <name val="Calibri"/>
      <family val="2"/>
    </font>
    <font>
      <b/>
      <u/>
      <sz val="12"/>
      <color theme="1"/>
      <name val="Calibri"/>
      <family val="2"/>
    </font>
    <font>
      <b/>
      <sz val="12"/>
      <color theme="1"/>
      <name val="Calibri"/>
      <family val="2"/>
    </font>
    <font>
      <b/>
      <sz val="14"/>
      <name val="Calibri"/>
      <family val="2"/>
      <scheme val="minor"/>
    </font>
    <font>
      <b/>
      <sz val="10"/>
      <name val="Calibri"/>
      <family val="2"/>
    </font>
    <font>
      <sz val="10"/>
      <name val="Calibri"/>
      <family val="2"/>
    </font>
    <font>
      <u/>
      <sz val="10"/>
      <color theme="11"/>
      <name val="Arial"/>
      <family val="2"/>
    </font>
    <font>
      <b/>
      <sz val="9"/>
      <name val="Calibri"/>
      <family val="2"/>
    </font>
    <font>
      <sz val="10"/>
      <color theme="1"/>
      <name val="Calibri"/>
      <family val="2"/>
      <scheme val="minor"/>
    </font>
    <font>
      <b/>
      <u/>
      <sz val="10"/>
      <color indexed="12"/>
      <name val="Arial"/>
      <family val="2"/>
    </font>
    <font>
      <sz val="12"/>
      <color theme="0"/>
      <name val="Calibri"/>
      <family val="2"/>
    </font>
    <font>
      <b/>
      <u/>
      <sz val="12"/>
      <color theme="0"/>
      <name val="Calibri"/>
      <family val="2"/>
    </font>
    <font>
      <u/>
      <sz val="12"/>
      <color theme="0"/>
      <name val="Calibri"/>
      <family val="2"/>
    </font>
    <font>
      <b/>
      <sz val="11"/>
      <color rgb="FFFF0000"/>
      <name val="Calibri"/>
      <family val="2"/>
      <scheme val="minor"/>
    </font>
    <font>
      <u/>
      <sz val="12"/>
      <color rgb="FFFF0000"/>
      <name val="Calibri"/>
      <family val="2"/>
    </font>
    <font>
      <b/>
      <sz val="14"/>
      <color indexed="8"/>
      <name val="Arial"/>
      <family val="2"/>
    </font>
    <font>
      <b/>
      <sz val="11"/>
      <color indexed="8"/>
      <name val="Calibri"/>
      <family val="2"/>
      <scheme val="minor"/>
    </font>
    <font>
      <b/>
      <sz val="12"/>
      <color indexed="8"/>
      <name val="Calibri"/>
      <family val="2"/>
      <scheme val="minor"/>
    </font>
    <font>
      <b/>
      <i/>
      <sz val="11"/>
      <color rgb="FF3366FF"/>
      <name val="Arial"/>
      <family val="2"/>
    </font>
    <font>
      <b/>
      <sz val="10"/>
      <color indexed="8"/>
      <name val="Arial"/>
      <family val="2"/>
    </font>
    <font>
      <b/>
      <sz val="10"/>
      <color theme="0"/>
      <name val="Arial"/>
      <family val="2"/>
    </font>
    <font>
      <sz val="10"/>
      <color theme="0"/>
      <name val="Arial"/>
      <family val="2"/>
    </font>
    <font>
      <b/>
      <sz val="9"/>
      <color rgb="FF000000"/>
      <name val="Tahoma"/>
      <family val="2"/>
    </font>
    <font>
      <sz val="9"/>
      <color rgb="FF000000"/>
      <name val="Tahoma"/>
      <family val="2"/>
    </font>
    <font>
      <b/>
      <sz val="8"/>
      <color rgb="FF000000"/>
      <name val="Tahoma"/>
      <family val="2"/>
    </font>
    <font>
      <sz val="8"/>
      <color rgb="FF000000"/>
      <name val="Tahoma"/>
      <family val="2"/>
    </font>
    <font>
      <sz val="10"/>
      <name val="Arial"/>
      <family val="2"/>
    </font>
    <font>
      <sz val="10"/>
      <color rgb="FF0070C0"/>
      <name val="Calibri"/>
      <family val="2"/>
    </font>
    <font>
      <sz val="10"/>
      <color rgb="FF0000FF"/>
      <name val="Calibri"/>
      <family val="2"/>
    </font>
    <font>
      <b/>
      <sz val="12"/>
      <color indexed="10"/>
      <name val="Calibri"/>
      <family val="2"/>
    </font>
    <font>
      <sz val="12"/>
      <color rgb="FF000000"/>
      <name val="Calibri"/>
      <family val="2"/>
    </font>
    <font>
      <b/>
      <sz val="9"/>
      <color rgb="FF000000"/>
      <name val="Arial"/>
      <family val="2"/>
    </font>
    <font>
      <sz val="9"/>
      <color rgb="FF000000"/>
      <name val="Arial"/>
      <family val="2"/>
    </font>
    <font>
      <u/>
      <sz val="10"/>
      <color theme="10"/>
      <name val="Arial"/>
      <family val="2"/>
    </font>
    <font>
      <sz val="10"/>
      <name val="Arial"/>
    </font>
    <font>
      <sz val="10"/>
      <color rgb="FFFF0000"/>
      <name val="Calibri"/>
      <family val="2"/>
    </font>
  </fonts>
  <fills count="5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2"/>
        <bgColor indexed="64"/>
      </patternFill>
    </fill>
    <fill>
      <patternFill patternType="solid">
        <fgColor indexed="9"/>
        <bgColor indexed="8"/>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
      <patternFill patternType="solid">
        <fgColor rgb="FFFF0000"/>
        <bgColor rgb="FF000000"/>
      </patternFill>
    </fill>
    <fill>
      <patternFill patternType="solid">
        <fgColor theme="4" tint="-0.249977111117893"/>
        <bgColor indexed="64"/>
      </patternFill>
    </fill>
    <fill>
      <patternFill patternType="solid">
        <fgColor theme="1" tint="0.499984740745262"/>
        <bgColor indexed="64"/>
      </patternFill>
    </fill>
    <fill>
      <patternFill patternType="solid">
        <fgColor theme="0"/>
        <bgColor rgb="FF000000"/>
      </patternFill>
    </fill>
    <fill>
      <patternFill patternType="solid">
        <fgColor theme="3" tint="0.79998168889431442"/>
        <bgColor indexed="64"/>
      </patternFill>
    </fill>
    <fill>
      <patternFill patternType="solid">
        <fgColor rgb="FF0070C0"/>
        <bgColor indexed="64"/>
      </patternFill>
    </fill>
    <fill>
      <patternFill patternType="solid">
        <fgColor theme="7" tint="-0.249977111117893"/>
        <bgColor indexed="64"/>
      </patternFill>
    </fill>
    <fill>
      <patternFill patternType="solid">
        <fgColor theme="0" tint="-0.14999847407452621"/>
        <bgColor indexed="64"/>
      </patternFill>
    </fill>
    <fill>
      <patternFill patternType="none">
        <fgColor indexed="9"/>
        <bgColor indexed="64"/>
      </patternFill>
    </fill>
    <fill>
      <patternFill patternType="none">
        <fgColor theme="0"/>
        <bgColor indexed="64"/>
      </patternFill>
    </fill>
  </fills>
  <borders count="33">
    <border>
      <left/>
      <right/>
      <top/>
      <bottom/>
      <diagonal/>
    </border>
    <border>
      <left style="thin">
        <color auto="1"/>
      </left>
      <right style="thin">
        <color auto="1"/>
      </right>
      <top style="thin">
        <color auto="1"/>
      </top>
      <bottom style="thin">
        <color auto="1"/>
      </bottom>
      <diagonal/>
    </border>
    <border>
      <left style="thin">
        <color indexed="20"/>
      </left>
      <right style="thin">
        <color indexed="20"/>
      </right>
      <top style="thin">
        <color indexed="20"/>
      </top>
      <bottom style="thin">
        <color indexed="20"/>
      </bottom>
      <diagonal/>
    </border>
    <border>
      <left style="thin">
        <color auto="1"/>
      </left>
      <right/>
      <top style="thin">
        <color auto="1"/>
      </top>
      <bottom style="thin">
        <color auto="1"/>
      </bottom>
      <diagonal/>
    </border>
    <border>
      <left style="thin">
        <color indexed="20"/>
      </left>
      <right style="thin">
        <color indexed="20"/>
      </right>
      <top/>
      <bottom style="thin">
        <color indexed="20"/>
      </bottom>
      <diagonal/>
    </border>
    <border>
      <left style="thin">
        <color auto="1"/>
      </left>
      <right style="thin">
        <color auto="1"/>
      </right>
      <top/>
      <bottom style="thin">
        <color auto="1"/>
      </bottom>
      <diagonal/>
    </border>
    <border>
      <left style="thin">
        <color indexed="20"/>
      </left>
      <right/>
      <top style="thin">
        <color indexed="20"/>
      </top>
      <bottom style="thin">
        <color indexed="20"/>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indexed="20"/>
      </right>
      <top/>
      <bottom style="thin">
        <color indexed="20"/>
      </bottom>
      <diagonal/>
    </border>
    <border>
      <left/>
      <right style="thin">
        <color indexed="20"/>
      </right>
      <top style="thin">
        <color indexed="20"/>
      </top>
      <bottom style="thin">
        <color indexed="2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20"/>
      </left>
      <right style="thin">
        <color indexed="20"/>
      </right>
      <top style="thin">
        <color indexed="20"/>
      </top>
      <bottom/>
      <diagonal/>
    </border>
    <border>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right style="thin">
        <color auto="1"/>
      </right>
      <top style="thin">
        <color auto="1"/>
      </top>
      <bottom/>
      <diagonal/>
    </border>
    <border>
      <left style="medium">
        <color indexed="64"/>
      </left>
      <right style="medium">
        <color indexed="64"/>
      </right>
      <top style="medium">
        <color indexed="64"/>
      </top>
      <bottom/>
      <diagonal/>
    </border>
    <border>
      <left/>
      <right style="medium">
        <color auto="1"/>
      </right>
      <top style="medium">
        <color auto="1"/>
      </top>
      <bottom/>
      <diagonal/>
    </border>
  </borders>
  <cellStyleXfs count="109">
    <xf numFmtId="0" fontId="0" fillId="0" borderId="0"/>
    <xf numFmtId="0" fontId="26" fillId="6"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1" borderId="0" applyNumberFormat="0" applyBorder="0" applyAlignment="0" applyProtection="0"/>
    <xf numFmtId="0" fontId="26" fillId="12"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21" borderId="0" applyNumberFormat="0" applyBorder="0" applyAlignment="0" applyProtection="0"/>
    <xf numFmtId="0" fontId="27" fillId="22" borderId="0" applyNumberFormat="0" applyBorder="0" applyAlignment="0" applyProtection="0"/>
    <xf numFmtId="0" fontId="27" fillId="23" borderId="0" applyNumberFormat="0" applyBorder="0" applyAlignment="0" applyProtection="0"/>
    <xf numFmtId="0" fontId="27" fillId="24" borderId="0" applyNumberFormat="0" applyBorder="0" applyAlignment="0" applyProtection="0"/>
    <xf numFmtId="0" fontId="27" fillId="25" borderId="0" applyNumberFormat="0" applyBorder="0" applyAlignment="0" applyProtection="0"/>
    <xf numFmtId="0" fontId="27" fillId="26" borderId="0" applyNumberFormat="0" applyBorder="0" applyAlignment="0" applyProtection="0"/>
    <xf numFmtId="0" fontId="27" fillId="27" borderId="0" applyNumberFormat="0" applyBorder="0" applyAlignment="0" applyProtection="0"/>
    <xf numFmtId="0" fontId="27" fillId="28" borderId="0" applyNumberFormat="0" applyBorder="0" applyAlignment="0" applyProtection="0"/>
    <xf numFmtId="0" fontId="27" fillId="29" borderId="0" applyNumberFormat="0" applyBorder="0" applyAlignment="0" applyProtection="0"/>
    <xf numFmtId="0" fontId="28" fillId="30" borderId="0" applyNumberFormat="0" applyBorder="0" applyAlignment="0" applyProtection="0"/>
    <xf numFmtId="0" fontId="29" fillId="31" borderId="16" applyNumberFormat="0" applyAlignment="0" applyProtection="0"/>
    <xf numFmtId="0" fontId="30" fillId="32" borderId="17" applyNumberFormat="0" applyAlignment="0" applyProtection="0"/>
    <xf numFmtId="41" fontId="4" fillId="0" borderId="0" applyFont="0" applyFill="0" applyBorder="0" applyAlignment="0" applyProtection="0"/>
    <xf numFmtId="41" fontId="23"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2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31" fillId="0" borderId="0" applyNumberFormat="0" applyFill="0" applyBorder="0" applyAlignment="0" applyProtection="0"/>
    <xf numFmtId="0" fontId="32" fillId="33" borderId="0" applyNumberFormat="0" applyBorder="0" applyAlignment="0" applyProtection="0"/>
    <xf numFmtId="0" fontId="33" fillId="0" borderId="18" applyNumberFormat="0" applyFill="0" applyAlignment="0" applyProtection="0"/>
    <xf numFmtId="0" fontId="34" fillId="0" borderId="19" applyNumberFormat="0" applyFill="0" applyAlignment="0" applyProtection="0"/>
    <xf numFmtId="0" fontId="35" fillId="0" borderId="20" applyNumberFormat="0" applyFill="0" applyAlignment="0" applyProtection="0"/>
    <xf numFmtId="0" fontId="35" fillId="0" borderId="0" applyNumberFormat="0" applyFill="0" applyBorder="0" applyAlignment="0" applyProtection="0"/>
    <xf numFmtId="0" fontId="36" fillId="34" borderId="16" applyNumberFormat="0" applyAlignment="0" applyProtection="0"/>
    <xf numFmtId="0" fontId="37" fillId="0" borderId="21" applyNumberFormat="0" applyFill="0" applyAlignment="0" applyProtection="0"/>
    <xf numFmtId="0" fontId="38" fillId="35" borderId="0" applyNumberFormat="0" applyBorder="0" applyAlignment="0" applyProtection="0"/>
    <xf numFmtId="0" fontId="4" fillId="0" borderId="0"/>
    <xf numFmtId="0" fontId="5" fillId="0" borderId="0"/>
    <xf numFmtId="0" fontId="4" fillId="0" borderId="0"/>
    <xf numFmtId="0" fontId="22" fillId="0" borderId="0"/>
    <xf numFmtId="0" fontId="4" fillId="0" borderId="0"/>
    <xf numFmtId="0" fontId="6" fillId="0" borderId="0"/>
    <xf numFmtId="0" fontId="3" fillId="0" borderId="0"/>
    <xf numFmtId="0" fontId="39" fillId="0" borderId="0"/>
    <xf numFmtId="0" fontId="4" fillId="0" borderId="0"/>
    <xf numFmtId="0" fontId="26" fillId="0" borderId="0"/>
    <xf numFmtId="0" fontId="26" fillId="0" borderId="0"/>
    <xf numFmtId="0" fontId="4" fillId="0" borderId="0"/>
    <xf numFmtId="0" fontId="26" fillId="36" borderId="22" applyNumberFormat="0" applyFont="0" applyAlignment="0" applyProtection="0"/>
    <xf numFmtId="0" fontId="40" fillId="31" borderId="23" applyNumberFormat="0" applyAlignment="0" applyProtection="0"/>
    <xf numFmtId="0" fontId="41" fillId="0" borderId="0" applyNumberFormat="0" applyFill="0" applyBorder="0" applyAlignment="0" applyProtection="0"/>
    <xf numFmtId="0" fontId="42" fillId="0" borderId="24" applyNumberFormat="0" applyFill="0" applyAlignment="0" applyProtection="0"/>
    <xf numFmtId="0" fontId="43" fillId="0" borderId="0" applyNumberFormat="0" applyFill="0" applyBorder="0" applyAlignment="0" applyProtection="0"/>
    <xf numFmtId="43" fontId="2" fillId="0" borderId="0" applyFont="0" applyFill="0" applyBorder="0" applyAlignment="0" applyProtection="0"/>
    <xf numFmtId="41"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2" fillId="0" borderId="0"/>
    <xf numFmtId="0" fontId="76" fillId="0" borderId="0"/>
    <xf numFmtId="43" fontId="2" fillId="0" borderId="0" applyFont="0" applyFill="0" applyBorder="0" applyAlignment="0" applyProtection="0"/>
    <xf numFmtId="0" fontId="84" fillId="50" borderId="0"/>
    <xf numFmtId="43" fontId="2" fillId="50" borderId="0" applyFont="0" applyFill="0" applyBorder="0" applyAlignment="0" applyProtection="0"/>
    <xf numFmtId="0" fontId="2" fillId="50" borderId="0"/>
  </cellStyleXfs>
  <cellXfs count="609">
    <xf numFmtId="0" fontId="0" fillId="0" borderId="0" xfId="0"/>
    <xf numFmtId="15" fontId="13" fillId="50" borderId="1" xfId="0" applyNumberFormat="1" applyFont="1" applyFill="1" applyBorder="1" applyAlignment="1">
      <alignment horizontal="left" vertical="center"/>
    </xf>
    <xf numFmtId="0" fontId="13" fillId="50" borderId="1" xfId="0" applyFont="1" applyFill="1" applyBorder="1" applyAlignment="1">
      <alignment horizontal="left" vertical="center"/>
    </xf>
    <xf numFmtId="0" fontId="0" fillId="49" borderId="1" xfId="0" applyNumberFormat="1" applyFill="1" applyBorder="1" applyAlignment="1" applyProtection="1">
      <alignment wrapText="1"/>
    </xf>
    <xf numFmtId="0" fontId="13" fillId="0" borderId="1" xfId="65" applyFont="1" applyFill="1" applyBorder="1" applyAlignment="1">
      <alignment horizontal="left" vertical="center"/>
    </xf>
    <xf numFmtId="0" fontId="0" fillId="0" borderId="1" xfId="0" applyNumberFormat="1" applyFill="1" applyBorder="1" applyAlignment="1" applyProtection="1">
      <alignment vertical="center" wrapText="1"/>
    </xf>
    <xf numFmtId="15" fontId="0" fillId="0" borderId="1" xfId="0" applyNumberFormat="1" applyFill="1" applyBorder="1" applyAlignment="1" applyProtection="1">
      <alignment vertical="center"/>
    </xf>
    <xf numFmtId="0" fontId="0" fillId="0" borderId="1" xfId="0" applyNumberFormat="1" applyFill="1" applyBorder="1" applyAlignment="1" applyProtection="1">
      <alignment vertical="center"/>
    </xf>
    <xf numFmtId="0" fontId="0" fillId="0" borderId="1" xfId="0" applyNumberFormat="1" applyFill="1" applyBorder="1" applyAlignment="1" applyProtection="1">
      <alignment horizontal="center" vertical="center"/>
    </xf>
    <xf numFmtId="0" fontId="0" fillId="0" borderId="1" xfId="0" applyNumberFormat="1" applyFill="1" applyBorder="1" applyAlignment="1" applyProtection="1">
      <alignment horizontal="left" vertical="center"/>
    </xf>
    <xf numFmtId="0" fontId="0" fillId="0" borderId="1" xfId="0" applyNumberFormat="1" applyFill="1" applyBorder="1" applyAlignment="1" applyProtection="1">
      <alignment vertical="top" wrapText="1"/>
    </xf>
    <xf numFmtId="0" fontId="0" fillId="0" borderId="1" xfId="0" applyNumberFormat="1" applyFill="1" applyBorder="1" applyAlignment="1" applyProtection="1">
      <alignment vertical="top"/>
    </xf>
    <xf numFmtId="0" fontId="0" fillId="0" borderId="1" xfId="0" applyNumberFormat="1" applyFill="1" applyBorder="1" applyAlignment="1" applyProtection="1">
      <alignment horizontal="left" vertical="center" wrapText="1"/>
    </xf>
    <xf numFmtId="0" fontId="20" fillId="0" borderId="1" xfId="0" applyNumberFormat="1" applyFont="1" applyFill="1" applyBorder="1" applyAlignment="1" applyProtection="1">
      <alignment horizontal="center" vertical="center"/>
    </xf>
    <xf numFmtId="0" fontId="19" fillId="0" borderId="1" xfId="0" applyNumberFormat="1" applyFont="1" applyFill="1" applyBorder="1" applyAlignment="1" applyProtection="1">
      <alignment vertical="center" wrapText="1"/>
    </xf>
    <xf numFmtId="0" fontId="19" fillId="0" borderId="1" xfId="0" applyNumberFormat="1" applyFont="1" applyFill="1" applyBorder="1" applyAlignment="1" applyProtection="1">
      <alignment vertical="center"/>
    </xf>
    <xf numFmtId="0" fontId="63" fillId="0" borderId="1" xfId="0" applyNumberFormat="1" applyFont="1" applyFill="1" applyBorder="1" applyAlignment="1" applyProtection="1">
      <alignment horizontal="center" vertical="center"/>
    </xf>
    <xf numFmtId="0" fontId="43" fillId="0" borderId="1" xfId="0" applyNumberFormat="1" applyFont="1" applyFill="1" applyBorder="1" applyAlignment="1" applyProtection="1">
      <alignment horizontal="left" vertical="center" wrapText="1"/>
    </xf>
    <xf numFmtId="0" fontId="43" fillId="0" borderId="1" xfId="0" applyNumberFormat="1" applyFont="1" applyFill="1" applyBorder="1" applyAlignment="1" applyProtection="1">
      <alignment horizontal="left" vertical="center"/>
    </xf>
    <xf numFmtId="0" fontId="19" fillId="0" borderId="1" xfId="0" applyNumberFormat="1" applyFont="1" applyFill="1" applyBorder="1" applyAlignment="1" applyProtection="1">
      <alignment horizontal="center" vertical="center"/>
    </xf>
    <xf numFmtId="0" fontId="19" fillId="0" borderId="1" xfId="0" applyNumberFormat="1" applyFont="1" applyFill="1" applyBorder="1" applyAlignment="1" applyProtection="1">
      <alignment horizontal="left" vertical="center" wrapText="1"/>
    </xf>
    <xf numFmtId="0" fontId="19" fillId="0" borderId="1" xfId="0" applyNumberFormat="1" applyFont="1" applyFill="1" applyBorder="1" applyAlignment="1" applyProtection="1">
      <alignment horizontal="left" vertical="center"/>
    </xf>
    <xf numFmtId="0" fontId="43" fillId="0" borderId="1" xfId="0" applyNumberFormat="1" applyFont="1" applyFill="1" applyBorder="1" applyAlignment="1" applyProtection="1">
      <alignment vertical="center" wrapText="1"/>
    </xf>
    <xf numFmtId="0" fontId="43" fillId="0" borderId="1" xfId="0" applyNumberFormat="1" applyFont="1" applyFill="1" applyBorder="1" applyAlignment="1" applyProtection="1">
      <alignment vertical="center"/>
    </xf>
    <xf numFmtId="0" fontId="43" fillId="0" borderId="1" xfId="0" applyNumberFormat="1" applyFont="1" applyFill="1" applyBorder="1" applyAlignment="1" applyProtection="1">
      <alignment horizontal="center" vertical="center"/>
    </xf>
    <xf numFmtId="0" fontId="39" fillId="49" borderId="1" xfId="0" applyNumberFormat="1" applyFont="1" applyFill="1" applyBorder="1" applyAlignment="1" applyProtection="1">
      <alignment horizontal="left" vertical="center"/>
    </xf>
    <xf numFmtId="166" fontId="39" fillId="49" borderId="1" xfId="0" applyNumberFormat="1" applyFont="1" applyFill="1" applyBorder="1" applyAlignment="1" applyProtection="1">
      <alignment horizontal="center" vertical="center"/>
    </xf>
    <xf numFmtId="0" fontId="39" fillId="49" borderId="1" xfId="0" applyNumberFormat="1" applyFont="1" applyFill="1" applyBorder="1" applyAlignment="1" applyProtection="1">
      <alignment horizontal="center" vertical="center"/>
    </xf>
    <xf numFmtId="165" fontId="39" fillId="49" borderId="1" xfId="0" applyNumberFormat="1" applyFont="1" applyFill="1" applyBorder="1" applyAlignment="1" applyProtection="1">
      <alignment vertical="center"/>
    </xf>
    <xf numFmtId="0" fontId="39" fillId="49" borderId="1" xfId="0" applyNumberFormat="1" applyFont="1" applyFill="1" applyBorder="1" applyAlignment="1" applyProtection="1">
      <alignment vertical="center"/>
    </xf>
    <xf numFmtId="166" fontId="39" fillId="49" borderId="1" xfId="0" applyNumberFormat="1" applyFont="1" applyFill="1" applyBorder="1" applyAlignment="1" applyProtection="1">
      <alignment vertical="center"/>
    </xf>
    <xf numFmtId="164" fontId="39" fillId="49" borderId="1" xfId="0" applyNumberFormat="1" applyFont="1" applyFill="1" applyBorder="1" applyAlignment="1" applyProtection="1">
      <alignment horizontal="center" vertical="center"/>
    </xf>
    <xf numFmtId="1" fontId="39" fillId="49" borderId="1" xfId="0" applyNumberFormat="1" applyFont="1" applyFill="1" applyBorder="1" applyAlignment="1" applyProtection="1">
      <alignment horizontal="left" vertical="center"/>
    </xf>
    <xf numFmtId="0" fontId="13" fillId="49" borderId="1" xfId="0" applyNumberFormat="1" applyFont="1" applyFill="1" applyBorder="1" applyAlignment="1" applyProtection="1">
      <alignment horizontal="center" vertical="center" wrapText="1"/>
    </xf>
    <xf numFmtId="0" fontId="39" fillId="49" borderId="1" xfId="0" applyNumberFormat="1" applyFont="1" applyFill="1" applyBorder="1" applyAlignment="1" applyProtection="1">
      <alignment horizontal="center" vertical="center" wrapText="1"/>
    </xf>
    <xf numFmtId="164" fontId="39" fillId="49" borderId="1" xfId="0" applyNumberFormat="1" applyFont="1" applyFill="1" applyBorder="1" applyAlignment="1" applyProtection="1">
      <alignment vertical="center"/>
    </xf>
    <xf numFmtId="164" fontId="49" fillId="49" borderId="1" xfId="0" applyNumberFormat="1" applyFont="1" applyFill="1" applyBorder="1" applyAlignment="1" applyProtection="1">
      <alignment vertical="center"/>
    </xf>
    <xf numFmtId="4" fontId="39" fillId="49" borderId="1" xfId="0" applyNumberFormat="1" applyFont="1" applyFill="1" applyBorder="1" applyAlignment="1" applyProtection="1">
      <alignment horizontal="right" vertical="center"/>
    </xf>
    <xf numFmtId="0" fontId="39" fillId="49" borderId="1" xfId="0" applyNumberFormat="1" applyFont="1" applyFill="1" applyBorder="1" applyAlignment="1" applyProtection="1">
      <alignment horizontal="left" vertical="center" wrapText="1"/>
    </xf>
    <xf numFmtId="0" fontId="13" fillId="49" borderId="1" xfId="0" applyNumberFormat="1" applyFont="1" applyFill="1" applyBorder="1" applyAlignment="1" applyProtection="1">
      <alignment horizontal="right" vertical="center"/>
    </xf>
    <xf numFmtId="166" fontId="39" fillId="49" borderId="1" xfId="0" applyNumberFormat="1" applyFont="1" applyFill="1" applyBorder="1" applyAlignment="1" applyProtection="1">
      <alignment horizontal="left" vertical="center"/>
    </xf>
    <xf numFmtId="41" fontId="39" fillId="49" borderId="1" xfId="0" applyNumberFormat="1" applyFont="1" applyFill="1" applyBorder="1" applyAlignment="1" applyProtection="1">
      <alignment vertical="center"/>
    </xf>
    <xf numFmtId="0" fontId="50" fillId="49" borderId="1" xfId="0" applyNumberFormat="1" applyFont="1" applyFill="1" applyBorder="1" applyAlignment="1" applyProtection="1">
      <alignment vertical="center"/>
    </xf>
    <xf numFmtId="49" fontId="39" fillId="49" borderId="1" xfId="0" applyNumberFormat="1" applyFont="1" applyFill="1" applyBorder="1" applyAlignment="1" applyProtection="1">
      <alignment vertical="center"/>
    </xf>
    <xf numFmtId="165" fontId="39" fillId="49" borderId="1" xfId="0" applyNumberFormat="1" applyFont="1" applyFill="1" applyBorder="1" applyAlignment="1" applyProtection="1">
      <alignment horizontal="left" vertical="center"/>
    </xf>
    <xf numFmtId="0" fontId="13" fillId="49" borderId="1" xfId="0" applyNumberFormat="1" applyFont="1" applyFill="1" applyBorder="1" applyAlignment="1" applyProtection="1">
      <alignment horizontal="left" vertical="center"/>
    </xf>
    <xf numFmtId="166" fontId="15" fillId="49" borderId="1" xfId="0" applyNumberFormat="1" applyFont="1" applyFill="1" applyBorder="1" applyAlignment="1" applyProtection="1">
      <alignment horizontal="center" vertical="center"/>
    </xf>
    <xf numFmtId="0" fontId="13" fillId="49" borderId="1" xfId="0" applyNumberFormat="1" applyFont="1" applyFill="1" applyBorder="1" applyAlignment="1" applyProtection="1">
      <alignment vertical="center"/>
    </xf>
    <xf numFmtId="166" fontId="13" fillId="49" borderId="1" xfId="0" applyNumberFormat="1" applyFont="1" applyFill="1" applyBorder="1" applyAlignment="1" applyProtection="1">
      <alignment horizontal="left" vertical="center"/>
    </xf>
    <xf numFmtId="165" fontId="13" fillId="49" borderId="1" xfId="0" applyNumberFormat="1" applyFont="1" applyFill="1" applyBorder="1" applyAlignment="1" applyProtection="1">
      <alignment horizontal="left" vertical="center"/>
    </xf>
    <xf numFmtId="0" fontId="15" fillId="49" borderId="1" xfId="0" applyNumberFormat="1" applyFont="1" applyFill="1" applyBorder="1" applyAlignment="1" applyProtection="1">
      <alignment horizontal="left" vertical="center"/>
    </xf>
    <xf numFmtId="165" fontId="13" fillId="49" borderId="1" xfId="0" applyNumberFormat="1" applyFont="1" applyFill="1" applyBorder="1" applyAlignment="1" applyProtection="1">
      <alignment vertical="center"/>
    </xf>
    <xf numFmtId="49" fontId="13" fillId="49" borderId="1" xfId="0" applyNumberFormat="1" applyFont="1" applyFill="1" applyBorder="1" applyAlignment="1" applyProtection="1">
      <alignment horizontal="left" vertical="center"/>
    </xf>
    <xf numFmtId="164" fontId="13" fillId="49" borderId="1" xfId="0" applyNumberFormat="1" applyFont="1" applyFill="1" applyBorder="1" applyAlignment="1" applyProtection="1">
      <alignment vertical="center"/>
    </xf>
    <xf numFmtId="49" fontId="13" fillId="49" borderId="1" xfId="0" applyNumberFormat="1" applyFont="1" applyFill="1" applyBorder="1" applyAlignment="1" applyProtection="1">
      <alignment vertical="center"/>
    </xf>
    <xf numFmtId="0" fontId="13" fillId="49" borderId="1" xfId="0" applyNumberFormat="1" applyFont="1" applyFill="1" applyBorder="1" applyAlignment="1" applyProtection="1">
      <alignment horizontal="left" vertical="center" wrapText="1"/>
    </xf>
    <xf numFmtId="164" fontId="13" fillId="49" borderId="1" xfId="0" applyNumberFormat="1" applyFont="1" applyFill="1" applyBorder="1" applyAlignment="1" applyProtection="1">
      <alignment horizontal="center" vertical="center"/>
    </xf>
    <xf numFmtId="3" fontId="13" fillId="49" borderId="1" xfId="0" applyNumberFormat="1" applyFont="1" applyFill="1" applyBorder="1" applyAlignment="1" applyProtection="1">
      <alignment vertical="center"/>
    </xf>
    <xf numFmtId="41" fontId="13" fillId="49" borderId="1" xfId="0" applyNumberFormat="1" applyFont="1" applyFill="1" applyBorder="1" applyAlignment="1" applyProtection="1">
      <alignment vertical="center"/>
    </xf>
    <xf numFmtId="166" fontId="13" fillId="49" borderId="1" xfId="0" applyNumberFormat="1" applyFont="1" applyFill="1" applyBorder="1" applyAlignment="1" applyProtection="1">
      <alignment vertical="center"/>
    </xf>
    <xf numFmtId="165" fontId="13" fillId="49" borderId="1" xfId="0" applyNumberFormat="1" applyFont="1" applyFill="1" applyBorder="1" applyAlignment="1" applyProtection="1">
      <alignment horizontal="center" vertical="center"/>
    </xf>
    <xf numFmtId="0" fontId="15" fillId="49" borderId="1" xfId="0" applyNumberFormat="1" applyFont="1" applyFill="1" applyBorder="1" applyAlignment="1" applyProtection="1">
      <alignment horizontal="center" vertical="center"/>
    </xf>
    <xf numFmtId="0" fontId="14" fillId="49" borderId="1" xfId="0" applyNumberFormat="1" applyFont="1" applyFill="1" applyBorder="1" applyAlignment="1" applyProtection="1">
      <alignment vertical="center"/>
    </xf>
    <xf numFmtId="0" fontId="10" fillId="49" borderId="1" xfId="0" applyNumberFormat="1" applyFont="1" applyFill="1" applyBorder="1" applyAlignment="1" applyProtection="1">
      <alignment horizontal="left" vertical="center"/>
    </xf>
    <xf numFmtId="1" fontId="13" fillId="49" borderId="1" xfId="0" applyNumberFormat="1" applyFont="1" applyFill="1" applyBorder="1" applyAlignment="1" applyProtection="1">
      <alignment horizontal="left" vertical="center"/>
    </xf>
    <xf numFmtId="0" fontId="39" fillId="49" borderId="6" xfId="0" applyNumberFormat="1" applyFont="1" applyFill="1" applyBorder="1" applyAlignment="1" applyProtection="1">
      <alignment horizontal="left" vertical="center"/>
    </xf>
    <xf numFmtId="0" fontId="13" fillId="49" borderId="2" xfId="0" applyNumberFormat="1" applyFont="1" applyFill="1" applyBorder="1" applyAlignment="1" applyProtection="1">
      <alignment horizontal="left" vertical="center"/>
    </xf>
    <xf numFmtId="43" fontId="13" fillId="49" borderId="1" xfId="0" applyNumberFormat="1" applyFont="1" applyFill="1" applyBorder="1" applyAlignment="1" applyProtection="1">
      <alignment vertical="center"/>
    </xf>
    <xf numFmtId="0" fontId="17" fillId="49" borderId="2" xfId="0" applyNumberFormat="1" applyFont="1" applyFill="1" applyBorder="1" applyAlignment="1" applyProtection="1">
      <alignment horizontal="left" vertical="center"/>
    </xf>
    <xf numFmtId="0" fontId="19" fillId="49" borderId="6" xfId="0" applyNumberFormat="1" applyFont="1" applyFill="1" applyBorder="1" applyAlignment="1" applyProtection="1">
      <alignment horizontal="left" vertical="center"/>
    </xf>
    <xf numFmtId="43" fontId="19" fillId="49" borderId="1" xfId="0" applyNumberFormat="1" applyFont="1" applyFill="1" applyBorder="1" applyAlignment="1" applyProtection="1">
      <alignment vertical="center"/>
    </xf>
    <xf numFmtId="0" fontId="19" fillId="49" borderId="1" xfId="0" applyNumberFormat="1" applyFont="1" applyFill="1" applyBorder="1" applyAlignment="1" applyProtection="1">
      <alignment horizontal="left" vertical="center"/>
    </xf>
    <xf numFmtId="0" fontId="19" fillId="49" borderId="3" xfId="0" applyNumberFormat="1" applyFont="1" applyFill="1" applyBorder="1" applyAlignment="1" applyProtection="1">
      <alignment horizontal="left" vertical="center"/>
    </xf>
    <xf numFmtId="15" fontId="13" fillId="49" borderId="1" xfId="0" applyNumberFormat="1" applyFont="1" applyFill="1" applyBorder="1" applyAlignment="1" applyProtection="1">
      <alignment vertical="center"/>
    </xf>
    <xf numFmtId="20" fontId="13" fillId="49" borderId="1" xfId="0" applyNumberFormat="1" applyFont="1" applyFill="1" applyBorder="1" applyAlignment="1" applyProtection="1">
      <alignment vertical="center"/>
    </xf>
    <xf numFmtId="0" fontId="0" fillId="49" borderId="1" xfId="0" applyNumberFormat="1" applyFill="1" applyBorder="1" applyAlignment="1" applyProtection="1">
      <alignment horizontal="center"/>
    </xf>
    <xf numFmtId="0" fontId="46" fillId="49" borderId="1" xfId="0" applyNumberFormat="1" applyFont="1" applyFill="1" applyBorder="1" applyAlignment="1" applyProtection="1">
      <alignment horizontal="left" vertical="center" wrapText="1"/>
    </xf>
    <xf numFmtId="166" fontId="0" fillId="49" borderId="1" xfId="0" applyNumberFormat="1" applyFill="1" applyBorder="1" applyAlignment="1" applyProtection="1">
      <alignment horizontal="center"/>
    </xf>
    <xf numFmtId="0" fontId="0" fillId="49" borderId="1" xfId="0" applyNumberFormat="1" applyFill="1" applyBorder="1" applyAlignment="1" applyProtection="1"/>
    <xf numFmtId="165" fontId="0" fillId="49" borderId="1" xfId="0" applyNumberFormat="1" applyFill="1" applyBorder="1" applyAlignment="1" applyProtection="1"/>
    <xf numFmtId="0" fontId="13" fillId="0" borderId="1" xfId="0" applyNumberFormat="1" applyFont="1" applyFill="1" applyBorder="1" applyAlignment="1" applyProtection="1">
      <alignment horizontal="center" vertical="center"/>
    </xf>
    <xf numFmtId="0" fontId="58" fillId="0" borderId="1" xfId="0" applyNumberFormat="1" applyFont="1" applyFill="1" applyBorder="1" applyAlignment="1" applyProtection="1">
      <alignment horizontal="left" vertical="center" wrapText="1"/>
    </xf>
    <xf numFmtId="0" fontId="13" fillId="0" borderId="1" xfId="0" applyNumberFormat="1" applyFont="1" applyFill="1" applyBorder="1" applyAlignment="1" applyProtection="1">
      <alignment vertical="center"/>
    </xf>
    <xf numFmtId="0" fontId="13" fillId="0" borderId="2" xfId="0" applyNumberFormat="1" applyFont="1" applyFill="1" applyBorder="1" applyAlignment="1" applyProtection="1">
      <alignment horizontal="left" vertical="center"/>
    </xf>
    <xf numFmtId="166" fontId="13" fillId="0" borderId="1" xfId="0" applyNumberFormat="1" applyFont="1" applyFill="1" applyBorder="1" applyAlignment="1" applyProtection="1">
      <alignment horizontal="center" vertical="center"/>
    </xf>
    <xf numFmtId="165" fontId="13" fillId="0" borderId="1" xfId="0" applyNumberFormat="1" applyFont="1" applyFill="1" applyBorder="1" applyAlignment="1" applyProtection="1">
      <alignment vertical="center"/>
    </xf>
    <xf numFmtId="0" fontId="15" fillId="0" borderId="1" xfId="0" applyNumberFormat="1" applyFont="1" applyFill="1" applyBorder="1" applyAlignment="1" applyProtection="1">
      <alignment horizontal="left" vertical="center"/>
    </xf>
    <xf numFmtId="0" fontId="15" fillId="0" borderId="3" xfId="0" applyNumberFormat="1" applyFont="1" applyFill="1" applyBorder="1" applyAlignment="1" applyProtection="1">
      <alignment horizontal="left" vertical="center"/>
    </xf>
    <xf numFmtId="165" fontId="13" fillId="0" borderId="5" xfId="0" applyNumberFormat="1" applyFont="1" applyFill="1" applyBorder="1" applyAlignment="1" applyProtection="1">
      <alignment vertical="center"/>
    </xf>
    <xf numFmtId="0" fontId="13" fillId="0" borderId="6" xfId="0" applyNumberFormat="1" applyFont="1" applyFill="1" applyBorder="1" applyAlignment="1" applyProtection="1">
      <alignment horizontal="left" vertical="center"/>
    </xf>
    <xf numFmtId="166" fontId="13" fillId="0" borderId="5" xfId="0" applyNumberFormat="1" applyFont="1" applyFill="1" applyBorder="1" applyAlignment="1" applyProtection="1">
      <alignment horizontal="center" vertical="center"/>
    </xf>
    <xf numFmtId="0" fontId="13" fillId="0" borderId="3" xfId="0" applyNumberFormat="1" applyFont="1" applyFill="1" applyBorder="1" applyAlignment="1" applyProtection="1">
      <alignment horizontal="center" vertical="center"/>
    </xf>
    <xf numFmtId="0" fontId="13" fillId="0" borderId="4" xfId="0" applyNumberFormat="1" applyFont="1" applyFill="1" applyBorder="1" applyAlignment="1" applyProtection="1">
      <alignment horizontal="left" vertical="center"/>
    </xf>
    <xf numFmtId="0" fontId="13" fillId="0" borderId="7" xfId="0" applyNumberFormat="1" applyFont="1" applyFill="1" applyBorder="1" applyAlignment="1" applyProtection="1">
      <alignment horizontal="center" vertical="center"/>
    </xf>
    <xf numFmtId="41" fontId="13" fillId="0" borderId="1" xfId="0" applyNumberFormat="1" applyFont="1" applyFill="1" applyBorder="1" applyAlignment="1" applyProtection="1">
      <alignment horizontal="center" vertical="center"/>
    </xf>
    <xf numFmtId="0" fontId="13" fillId="0" borderId="25" xfId="0" applyNumberFormat="1" applyFont="1" applyFill="1" applyBorder="1" applyAlignment="1" applyProtection="1">
      <alignment horizontal="left" vertical="center"/>
    </xf>
    <xf numFmtId="166" fontId="13" fillId="0" borderId="9" xfId="0" applyNumberFormat="1" applyFont="1" applyFill="1" applyBorder="1" applyAlignment="1" applyProtection="1">
      <alignment horizontal="center" vertical="center"/>
    </xf>
    <xf numFmtId="0" fontId="13" fillId="0" borderId="9" xfId="0" applyNumberFormat="1" applyFont="1" applyFill="1" applyBorder="1" applyAlignment="1" applyProtection="1">
      <alignment horizontal="center" vertical="center"/>
    </xf>
    <xf numFmtId="0" fontId="13" fillId="0" borderId="10" xfId="0" applyNumberFormat="1" applyFont="1" applyFill="1" applyBorder="1" applyAlignment="1" applyProtection="1">
      <alignment horizontal="center" vertical="center"/>
    </xf>
    <xf numFmtId="0" fontId="13" fillId="0" borderId="9" xfId="0" applyNumberFormat="1" applyFont="1" applyFill="1" applyBorder="1" applyAlignment="1" applyProtection="1">
      <alignment horizontal="left" vertical="center"/>
    </xf>
    <xf numFmtId="0" fontId="13" fillId="0" borderId="9" xfId="0" applyNumberFormat="1" applyFont="1" applyFill="1" applyBorder="1" applyAlignment="1" applyProtection="1">
      <alignment vertical="center"/>
    </xf>
    <xf numFmtId="0" fontId="13" fillId="0" borderId="5" xfId="0" applyNumberFormat="1" applyFont="1" applyFill="1" applyBorder="1" applyAlignment="1" applyProtection="1">
      <alignment horizontal="center" vertical="center"/>
    </xf>
    <xf numFmtId="0" fontId="13" fillId="0" borderId="5" xfId="0" applyNumberFormat="1" applyFont="1" applyFill="1" applyBorder="1" applyAlignment="1" applyProtection="1">
      <alignment horizontal="left" vertical="center"/>
    </xf>
    <xf numFmtId="0" fontId="13" fillId="0" borderId="5" xfId="0" applyNumberFormat="1" applyFont="1" applyFill="1" applyBorder="1" applyAlignment="1" applyProtection="1">
      <alignment vertical="center"/>
    </xf>
    <xf numFmtId="164" fontId="13" fillId="49" borderId="1" xfId="0" applyNumberFormat="1" applyFont="1" applyFill="1" applyBorder="1" applyAlignment="1" applyProtection="1">
      <alignment horizontal="left"/>
    </xf>
    <xf numFmtId="0" fontId="13" fillId="49" borderId="1" xfId="0" applyNumberFormat="1" applyFont="1" applyFill="1" applyBorder="1" applyAlignment="1" applyProtection="1"/>
    <xf numFmtId="0" fontId="39" fillId="49" borderId="1" xfId="0" applyNumberFormat="1" applyFont="1" applyFill="1" applyBorder="1" applyAlignment="1" applyProtection="1"/>
    <xf numFmtId="166" fontId="13" fillId="49" borderId="1" xfId="0" applyNumberFormat="1" applyFont="1" applyFill="1" applyBorder="1" applyAlignment="1" applyProtection="1">
      <alignment horizontal="left"/>
    </xf>
    <xf numFmtId="41" fontId="13" fillId="49" borderId="1" xfId="0" applyNumberFormat="1" applyFont="1" applyFill="1" applyBorder="1" applyAlignment="1" applyProtection="1">
      <alignment horizontal="left"/>
    </xf>
    <xf numFmtId="0" fontId="13" fillId="49" borderId="1" xfId="0" applyNumberFormat="1" applyFont="1" applyFill="1" applyBorder="1" applyAlignment="1" applyProtection="1">
      <alignment horizontal="left"/>
    </xf>
    <xf numFmtId="166" fontId="13" fillId="49" borderId="1" xfId="0" applyNumberFormat="1" applyFont="1" applyFill="1" applyBorder="1" applyAlignment="1" applyProtection="1">
      <alignment horizontal="center"/>
    </xf>
    <xf numFmtId="164" fontId="13" fillId="49" borderId="1" xfId="0" applyNumberFormat="1" applyFont="1" applyFill="1" applyBorder="1" applyAlignment="1" applyProtection="1">
      <alignment horizontal="center"/>
    </xf>
    <xf numFmtId="0" fontId="13" fillId="50" borderId="1" xfId="0" applyFont="1" applyFill="1" applyBorder="1" applyAlignment="1">
      <alignment horizontal="right" vertical="center" wrapText="1"/>
    </xf>
    <xf numFmtId="166" fontId="39" fillId="50" borderId="1" xfId="0" applyNumberFormat="1" applyFont="1" applyFill="1" applyBorder="1" applyAlignment="1">
      <alignment horizontal="center" vertical="center"/>
    </xf>
    <xf numFmtId="0" fontId="13" fillId="50" borderId="1" xfId="0" applyFont="1" applyFill="1" applyBorder="1" applyAlignment="1">
      <alignment horizontal="center" vertical="center"/>
    </xf>
    <xf numFmtId="0" fontId="39" fillId="50" borderId="5" xfId="0" applyFont="1" applyFill="1" applyBorder="1" applyAlignment="1">
      <alignment horizontal="center" vertical="center"/>
    </xf>
    <xf numFmtId="0" fontId="39" fillId="50" borderId="1" xfId="0" applyFont="1" applyFill="1" applyBorder="1" applyAlignment="1">
      <alignment horizontal="center" vertical="center"/>
    </xf>
    <xf numFmtId="164" fontId="39" fillId="50" borderId="1" xfId="0" applyNumberFormat="1" applyFont="1" applyFill="1" applyBorder="1" applyAlignment="1">
      <alignment horizontal="center" vertical="center"/>
    </xf>
    <xf numFmtId="1" fontId="39" fillId="50" borderId="1" xfId="0" applyNumberFormat="1" applyFont="1" applyFill="1" applyBorder="1" applyAlignment="1">
      <alignment horizontal="center" vertical="center"/>
    </xf>
    <xf numFmtId="0" fontId="39" fillId="50" borderId="1" xfId="0" applyFont="1" applyFill="1" applyBorder="1" applyAlignment="1">
      <alignment vertical="center"/>
    </xf>
    <xf numFmtId="166" fontId="13" fillId="49" borderId="1" xfId="0" applyNumberFormat="1" applyFont="1" applyFill="1" applyBorder="1" applyAlignment="1" applyProtection="1"/>
    <xf numFmtId="165" fontId="13" fillId="0" borderId="1" xfId="0" applyNumberFormat="1" applyFont="1" applyFill="1" applyBorder="1" applyAlignment="1" applyProtection="1">
      <alignment vertical="center" wrapText="1"/>
    </xf>
    <xf numFmtId="164" fontId="13" fillId="49" borderId="1" xfId="0" applyNumberFormat="1" applyFont="1" applyFill="1" applyBorder="1" applyAlignment="1" applyProtection="1"/>
    <xf numFmtId="0" fontId="0" fillId="0" borderId="0" xfId="0" applyNumberFormat="1" applyFill="1" applyAlignment="1" applyProtection="1"/>
    <xf numFmtId="0" fontId="65" fillId="0" borderId="0" xfId="0" applyNumberFormat="1" applyFont="1" applyFill="1" applyAlignment="1" applyProtection="1">
      <alignment horizontal="center"/>
    </xf>
    <xf numFmtId="0" fontId="66" fillId="0" borderId="0" xfId="0" applyNumberFormat="1" applyFont="1" applyFill="1" applyAlignment="1" applyProtection="1">
      <alignment horizontal="left"/>
    </xf>
    <xf numFmtId="0" fontId="66" fillId="0" borderId="0" xfId="0" applyNumberFormat="1" applyFont="1" applyFill="1" applyAlignment="1" applyProtection="1">
      <alignment horizontal="center"/>
    </xf>
    <xf numFmtId="0" fontId="67" fillId="0" borderId="0" xfId="0" applyNumberFormat="1" applyFont="1" applyFill="1" applyAlignment="1" applyProtection="1">
      <alignment horizontal="center"/>
    </xf>
    <xf numFmtId="0" fontId="20" fillId="0" borderId="0" xfId="0" applyNumberFormat="1" applyFont="1" applyFill="1" applyAlignment="1" applyProtection="1">
      <alignment horizontal="right"/>
    </xf>
    <xf numFmtId="0" fontId="20" fillId="0" borderId="0" xfId="0" applyNumberFormat="1" applyFont="1" applyFill="1" applyAlignment="1" applyProtection="1"/>
    <xf numFmtId="0" fontId="10" fillId="0" borderId="0" xfId="0" applyNumberFormat="1" applyFont="1" applyFill="1" applyAlignment="1" applyProtection="1"/>
    <xf numFmtId="0" fontId="69" fillId="3" borderId="31" xfId="0" applyNumberFormat="1" applyFont="1" applyFill="1" applyBorder="1" applyAlignment="1" applyProtection="1">
      <alignment horizontal="center" vertical="center" wrapText="1"/>
    </xf>
    <xf numFmtId="0" fontId="69" fillId="3" borderId="32" xfId="0" applyNumberFormat="1" applyFont="1" applyFill="1" applyBorder="1" applyAlignment="1" applyProtection="1">
      <alignment horizontal="center" vertical="center" wrapText="1"/>
    </xf>
    <xf numFmtId="0" fontId="0" fillId="0" borderId="0" xfId="0" applyNumberFormat="1" applyFill="1" applyAlignment="1" applyProtection="1">
      <alignment vertical="center"/>
    </xf>
    <xf numFmtId="0" fontId="19" fillId="0" borderId="0" xfId="0" applyNumberFormat="1" applyFont="1" applyFill="1" applyAlignment="1" applyProtection="1">
      <alignment vertical="center"/>
    </xf>
    <xf numFmtId="0" fontId="53" fillId="0" borderId="0" xfId="0" applyNumberFormat="1" applyFont="1" applyFill="1" applyAlignment="1" applyProtection="1">
      <alignment vertical="center"/>
    </xf>
    <xf numFmtId="0" fontId="53" fillId="0" borderId="0" xfId="0" applyNumberFormat="1" applyFont="1" applyFill="1" applyAlignment="1" applyProtection="1">
      <alignment horizontal="center" vertical="center"/>
    </xf>
    <xf numFmtId="0" fontId="53" fillId="0" borderId="0" xfId="0" applyNumberFormat="1" applyFont="1" applyFill="1" applyAlignment="1" applyProtection="1">
      <alignment horizontal="left" vertical="center"/>
    </xf>
    <xf numFmtId="0" fontId="20" fillId="0" borderId="0" xfId="0" applyNumberFormat="1" applyFont="1" applyFill="1" applyAlignment="1" applyProtection="1">
      <alignment vertical="center"/>
    </xf>
    <xf numFmtId="0" fontId="19" fillId="0" borderId="0" xfId="0" applyNumberFormat="1" applyFont="1" applyFill="1" applyAlignment="1" applyProtection="1">
      <alignment horizontal="center" vertical="center"/>
    </xf>
    <xf numFmtId="0" fontId="20" fillId="38" borderId="0" xfId="0" applyNumberFormat="1" applyFont="1" applyFill="1" applyAlignment="1" applyProtection="1">
      <alignment vertical="center"/>
    </xf>
    <xf numFmtId="0" fontId="19" fillId="38" borderId="0" xfId="0" applyNumberFormat="1" applyFont="1" applyFill="1" applyAlignment="1" applyProtection="1">
      <alignment horizontal="center" vertical="center"/>
    </xf>
    <xf numFmtId="0" fontId="19" fillId="0" borderId="0" xfId="0" applyNumberFormat="1" applyFont="1" applyFill="1" applyAlignment="1" applyProtection="1">
      <alignment vertical="center" wrapText="1"/>
    </xf>
    <xf numFmtId="0" fontId="25" fillId="0" borderId="0" xfId="0" applyNumberFormat="1" applyFont="1" applyFill="1" applyAlignment="1" applyProtection="1">
      <alignment vertical="center"/>
    </xf>
    <xf numFmtId="0" fontId="19" fillId="0" borderId="0" xfId="0" applyNumberFormat="1" applyFont="1" applyFill="1" applyAlignment="1" applyProtection="1">
      <alignment horizontal="left" vertical="center" indent="1"/>
    </xf>
    <xf numFmtId="0" fontId="13" fillId="0" borderId="0" xfId="0" applyNumberFormat="1" applyFont="1" applyFill="1" applyAlignment="1" applyProtection="1">
      <alignment horizontal="center" vertical="center"/>
    </xf>
    <xf numFmtId="0" fontId="13" fillId="0" borderId="0" xfId="0" applyNumberFormat="1" applyFont="1" applyFill="1" applyAlignment="1" applyProtection="1">
      <alignment vertical="center"/>
    </xf>
    <xf numFmtId="0" fontId="20" fillId="48" borderId="0" xfId="0" applyNumberFormat="1" applyFont="1" applyFill="1" applyAlignment="1" applyProtection="1">
      <alignment vertical="center"/>
    </xf>
    <xf numFmtId="0" fontId="19" fillId="48" borderId="0" xfId="0" applyNumberFormat="1" applyFont="1" applyFill="1" applyAlignment="1" applyProtection="1">
      <alignment horizontal="center" vertical="center"/>
    </xf>
    <xf numFmtId="0" fontId="45" fillId="42" borderId="1" xfId="0" applyNumberFormat="1" applyFont="1" applyFill="1" applyBorder="1" applyAlignment="1" applyProtection="1">
      <alignment horizontal="center" vertical="center"/>
    </xf>
    <xf numFmtId="0" fontId="45" fillId="42" borderId="1" xfId="0" applyNumberFormat="1" applyFont="1" applyFill="1" applyBorder="1" applyAlignment="1" applyProtection="1">
      <alignment horizontal="center" vertical="center" wrapText="1"/>
    </xf>
    <xf numFmtId="0" fontId="19" fillId="0" borderId="0" xfId="0" applyNumberFormat="1" applyFont="1" applyFill="1" applyAlignment="1" applyProtection="1">
      <alignment horizontal="left" vertical="center"/>
    </xf>
    <xf numFmtId="0" fontId="43" fillId="37" borderId="3" xfId="0" applyNumberFormat="1" applyFont="1" applyFill="1" applyBorder="1" applyAlignment="1" applyProtection="1">
      <alignment horizontal="left" vertical="center"/>
    </xf>
    <xf numFmtId="0" fontId="43" fillId="37" borderId="8" xfId="0" applyNumberFormat="1" applyFont="1" applyFill="1" applyBorder="1" applyAlignment="1" applyProtection="1">
      <alignment horizontal="left" vertical="center"/>
    </xf>
    <xf numFmtId="0" fontId="19" fillId="37" borderId="1" xfId="0" applyNumberFormat="1" applyFont="1" applyFill="1" applyBorder="1" applyAlignment="1" applyProtection="1">
      <alignment horizontal="center" vertical="center"/>
    </xf>
    <xf numFmtId="0" fontId="43" fillId="37" borderId="1" xfId="0" applyNumberFormat="1" applyFont="1" applyFill="1" applyBorder="1" applyAlignment="1" applyProtection="1">
      <alignment horizontal="left" vertical="center" wrapText="1"/>
    </xf>
    <xf numFmtId="0" fontId="1" fillId="37" borderId="1" xfId="0" applyNumberFormat="1" applyFont="1" applyFill="1" applyBorder="1" applyAlignment="1" applyProtection="1">
      <alignment horizontal="left" vertical="center" wrapText="1"/>
    </xf>
    <xf numFmtId="0" fontId="19" fillId="37" borderId="0" xfId="0" applyNumberFormat="1" applyFont="1" applyFill="1" applyAlignment="1" applyProtection="1">
      <alignment vertical="center"/>
    </xf>
    <xf numFmtId="0" fontId="20" fillId="37" borderId="1" xfId="0" applyNumberFormat="1" applyFont="1" applyFill="1" applyBorder="1" applyAlignment="1" applyProtection="1">
      <alignment horizontal="center" vertical="center"/>
    </xf>
    <xf numFmtId="0" fontId="63" fillId="37" borderId="1" xfId="0" applyNumberFormat="1" applyFont="1" applyFill="1" applyBorder="1" applyAlignment="1" applyProtection="1">
      <alignment horizontal="center" vertical="center"/>
    </xf>
    <xf numFmtId="0" fontId="19" fillId="37" borderId="1" xfId="0" applyNumberFormat="1" applyFont="1" applyFill="1" applyBorder="1" applyAlignment="1" applyProtection="1">
      <alignment vertical="center"/>
    </xf>
    <xf numFmtId="0" fontId="63" fillId="37" borderId="1" xfId="0" applyNumberFormat="1" applyFont="1" applyFill="1" applyBorder="1" applyAlignment="1" applyProtection="1">
      <alignment vertical="center"/>
    </xf>
    <xf numFmtId="0" fontId="43" fillId="37" borderId="1" xfId="0" applyNumberFormat="1" applyFont="1" applyFill="1" applyBorder="1" applyAlignment="1" applyProtection="1">
      <alignment vertical="center" wrapText="1"/>
    </xf>
    <xf numFmtId="0" fontId="20" fillId="45" borderId="1" xfId="0" applyNumberFormat="1" applyFont="1" applyFill="1" applyBorder="1" applyAlignment="1" applyProtection="1">
      <alignment horizontal="center" vertical="center"/>
    </xf>
    <xf numFmtId="0" fontId="19" fillId="45" borderId="1" xfId="0" applyNumberFormat="1" applyFont="1" applyFill="1" applyBorder="1" applyAlignment="1" applyProtection="1">
      <alignment vertical="center" wrapText="1"/>
    </xf>
    <xf numFmtId="0" fontId="19" fillId="45" borderId="1" xfId="0" applyNumberFormat="1" applyFont="1" applyFill="1" applyBorder="1" applyAlignment="1" applyProtection="1">
      <alignment vertical="center"/>
    </xf>
    <xf numFmtId="0" fontId="13" fillId="2" borderId="0" xfId="0" applyNumberFormat="1" applyFont="1" applyFill="1" applyAlignment="1" applyProtection="1">
      <alignment vertical="center"/>
    </xf>
    <xf numFmtId="0" fontId="13" fillId="49" borderId="0" xfId="0" applyNumberFormat="1" applyFont="1" applyFill="1" applyAlignment="1" applyProtection="1">
      <alignment vertical="center"/>
    </xf>
    <xf numFmtId="0" fontId="39" fillId="2" borderId="1" xfId="0" applyNumberFormat="1" applyFont="1" applyFill="1" applyBorder="1" applyAlignment="1" applyProtection="1">
      <alignment horizontal="left" vertical="center"/>
    </xf>
    <xf numFmtId="0" fontId="39" fillId="2" borderId="1" xfId="0" applyNumberFormat="1" applyFont="1" applyFill="1" applyBorder="1" applyAlignment="1" applyProtection="1">
      <alignment vertical="center"/>
    </xf>
    <xf numFmtId="165" fontId="39" fillId="10" borderId="1" xfId="0" applyNumberFormat="1" applyFont="1" applyFill="1" applyBorder="1" applyAlignment="1" applyProtection="1">
      <alignment vertical="center"/>
    </xf>
    <xf numFmtId="165" fontId="39" fillId="9" borderId="1" xfId="0" applyNumberFormat="1" applyFont="1" applyFill="1" applyBorder="1" applyAlignment="1" applyProtection="1">
      <alignment vertical="center"/>
    </xf>
    <xf numFmtId="0" fontId="12" fillId="2" borderId="0" xfId="0" applyNumberFormat="1" applyFont="1" applyFill="1" applyAlignment="1" applyProtection="1">
      <alignment vertical="center"/>
    </xf>
    <xf numFmtId="0" fontId="10" fillId="2" borderId="0" xfId="0" applyNumberFormat="1" applyFont="1" applyFill="1" applyAlignment="1" applyProtection="1">
      <alignment vertical="center"/>
    </xf>
    <xf numFmtId="166" fontId="10" fillId="2" borderId="0" xfId="0" applyNumberFormat="1" applyFont="1" applyFill="1" applyAlignment="1" applyProtection="1">
      <alignment horizontal="right" vertical="center"/>
    </xf>
    <xf numFmtId="166" fontId="10" fillId="2" borderId="0" xfId="0" applyNumberFormat="1" applyFont="1" applyFill="1" applyAlignment="1" applyProtection="1">
      <alignment vertical="center"/>
    </xf>
    <xf numFmtId="169" fontId="45" fillId="40" borderId="0" xfId="0" applyNumberFormat="1" applyFont="1" applyFill="1" applyAlignment="1" applyProtection="1">
      <alignment horizontal="left" vertical="center"/>
    </xf>
    <xf numFmtId="0" fontId="45" fillId="37" borderId="0" xfId="0" applyNumberFormat="1" applyFont="1" applyFill="1" applyAlignment="1" applyProtection="1">
      <alignment vertical="center"/>
    </xf>
    <xf numFmtId="166" fontId="45" fillId="40" borderId="0" xfId="0" applyNumberFormat="1" applyFont="1" applyFill="1" applyAlignment="1" applyProtection="1">
      <alignment vertical="center"/>
    </xf>
    <xf numFmtId="0" fontId="13" fillId="40" borderId="0" xfId="0" applyNumberFormat="1" applyFont="1" applyFill="1" applyAlignment="1" applyProtection="1">
      <alignment vertical="center"/>
    </xf>
    <xf numFmtId="0" fontId="60" fillId="40" borderId="0" xfId="0" applyNumberFormat="1" applyFont="1" applyFill="1" applyAlignment="1" applyProtection="1">
      <alignment vertical="center"/>
    </xf>
    <xf numFmtId="0" fontId="13" fillId="2" borderId="0" xfId="0" applyNumberFormat="1" applyFont="1" applyFill="1" applyAlignment="1" applyProtection="1">
      <alignment horizontal="center" vertical="center"/>
    </xf>
    <xf numFmtId="0" fontId="45" fillId="47" borderId="0" xfId="0" applyNumberFormat="1" applyFont="1" applyFill="1" applyAlignment="1" applyProtection="1">
      <alignment horizontal="center" vertical="center" wrapText="1"/>
    </xf>
    <xf numFmtId="0" fontId="45" fillId="40" borderId="1" xfId="0" applyNumberFormat="1" applyFont="1" applyFill="1" applyBorder="1" applyAlignment="1" applyProtection="1">
      <alignment horizontal="center" vertical="center" wrapText="1"/>
    </xf>
    <xf numFmtId="0" fontId="45" fillId="40" borderId="5" xfId="0" applyNumberFormat="1" applyFont="1" applyFill="1" applyBorder="1" applyAlignment="1" applyProtection="1">
      <alignment horizontal="center" vertical="center" wrapText="1"/>
    </xf>
    <xf numFmtId="0" fontId="10" fillId="39" borderId="1" xfId="0" applyNumberFormat="1" applyFont="1" applyFill="1" applyBorder="1" applyAlignment="1" applyProtection="1">
      <alignment horizontal="center" vertical="center" wrapText="1"/>
    </xf>
    <xf numFmtId="0" fontId="13" fillId="4" borderId="1" xfId="0" applyNumberFormat="1" applyFont="1" applyFill="1" applyBorder="1" applyAlignment="1" applyProtection="1">
      <alignment horizontal="center" vertical="center" wrapText="1"/>
    </xf>
    <xf numFmtId="166" fontId="13" fillId="4" borderId="1" xfId="0" applyNumberFormat="1" applyFont="1" applyFill="1" applyBorder="1" applyAlignment="1" applyProtection="1">
      <alignment horizontal="center" vertical="center" wrapText="1"/>
    </xf>
    <xf numFmtId="0" fontId="19" fillId="4" borderId="1" xfId="0" applyNumberFormat="1" applyFont="1" applyFill="1" applyBorder="1" applyAlignment="1" applyProtection="1">
      <alignment horizontal="center" vertical="center" wrapText="1"/>
    </xf>
    <xf numFmtId="165" fontId="13" fillId="4" borderId="1" xfId="0" applyNumberFormat="1" applyFont="1" applyFill="1" applyBorder="1" applyAlignment="1" applyProtection="1">
      <alignment horizontal="center" vertical="center" wrapText="1"/>
    </xf>
    <xf numFmtId="0" fontId="13" fillId="4" borderId="1" xfId="0" applyNumberFormat="1" applyFont="1" applyFill="1" applyBorder="1" applyAlignment="1" applyProtection="1">
      <alignment horizontal="left" vertical="center" wrapText="1"/>
    </xf>
    <xf numFmtId="0" fontId="13" fillId="39" borderId="1" xfId="0" applyNumberFormat="1" applyFont="1" applyFill="1" applyBorder="1" applyAlignment="1" applyProtection="1">
      <alignment horizontal="right" vertical="center" wrapText="1"/>
    </xf>
    <xf numFmtId="0" fontId="13" fillId="39" borderId="1" xfId="0" applyNumberFormat="1" applyFont="1" applyFill="1" applyBorder="1" applyAlignment="1" applyProtection="1">
      <alignment horizontal="left" vertical="center"/>
    </xf>
    <xf numFmtId="166" fontId="15" fillId="39" borderId="1" xfId="0" applyNumberFormat="1" applyFont="1" applyFill="1" applyBorder="1" applyAlignment="1" applyProtection="1">
      <alignment horizontal="center" vertical="center"/>
    </xf>
    <xf numFmtId="0" fontId="39" fillId="39" borderId="1" xfId="0" applyNumberFormat="1" applyFont="1" applyFill="1" applyBorder="1" applyAlignment="1" applyProtection="1">
      <alignment horizontal="left" vertical="center"/>
    </xf>
    <xf numFmtId="0" fontId="39" fillId="39" borderId="1" xfId="0" applyNumberFormat="1" applyFont="1" applyFill="1" applyBorder="1" applyAlignment="1" applyProtection="1">
      <alignment horizontal="center" vertical="center"/>
    </xf>
    <xf numFmtId="165" fontId="39" fillId="39" borderId="1" xfId="0" applyNumberFormat="1" applyFont="1" applyFill="1" applyBorder="1" applyAlignment="1" applyProtection="1">
      <alignment vertical="center"/>
    </xf>
    <xf numFmtId="164" fontId="39" fillId="39" borderId="1" xfId="0" applyNumberFormat="1" applyFont="1" applyFill="1" applyBorder="1" applyAlignment="1" applyProtection="1">
      <alignment vertical="center"/>
    </xf>
    <xf numFmtId="0" fontId="39" fillId="39" borderId="1" xfId="0" applyNumberFormat="1" applyFont="1" applyFill="1" applyBorder="1" applyAlignment="1" applyProtection="1">
      <alignment vertical="center"/>
    </xf>
    <xf numFmtId="166" fontId="39" fillId="39" borderId="1" xfId="0" applyNumberFormat="1" applyFont="1" applyFill="1" applyBorder="1" applyAlignment="1" applyProtection="1">
      <alignment vertical="center"/>
    </xf>
    <xf numFmtId="166" fontId="39" fillId="39" borderId="1" xfId="0" applyNumberFormat="1" applyFont="1" applyFill="1" applyBorder="1" applyAlignment="1" applyProtection="1">
      <alignment horizontal="center" vertical="center"/>
    </xf>
    <xf numFmtId="164" fontId="39" fillId="39" borderId="1" xfId="0" applyNumberFormat="1" applyFont="1" applyFill="1" applyBorder="1" applyAlignment="1" applyProtection="1">
      <alignment horizontal="center" vertical="center"/>
    </xf>
    <xf numFmtId="1" fontId="39" fillId="39" borderId="1" xfId="0" applyNumberFormat="1" applyFont="1" applyFill="1" applyBorder="1" applyAlignment="1" applyProtection="1">
      <alignment vertical="center"/>
    </xf>
    <xf numFmtId="0" fontId="13" fillId="39" borderId="1" xfId="0" applyNumberFormat="1" applyFont="1" applyFill="1" applyBorder="1" applyAlignment="1" applyProtection="1">
      <alignment horizontal="center" vertical="center" wrapText="1"/>
    </xf>
    <xf numFmtId="164" fontId="49" fillId="39" borderId="1" xfId="0" applyNumberFormat="1" applyFont="1" applyFill="1" applyBorder="1" applyAlignment="1" applyProtection="1">
      <alignment vertical="center"/>
    </xf>
    <xf numFmtId="165" fontId="39" fillId="39" borderId="1" xfId="0" applyNumberFormat="1" applyFont="1" applyFill="1" applyBorder="1" applyAlignment="1" applyProtection="1">
      <alignment horizontal="right" vertical="center"/>
    </xf>
    <xf numFmtId="0" fontId="0" fillId="50" borderId="0" xfId="0" applyNumberFormat="1" applyFill="1" applyAlignment="1" applyProtection="1">
      <alignment vertical="center"/>
    </xf>
    <xf numFmtId="0" fontId="39" fillId="37" borderId="1" xfId="0" applyNumberFormat="1" applyFont="1" applyFill="1" applyBorder="1" applyAlignment="1" applyProtection="1">
      <alignment horizontal="center" vertical="center"/>
    </xf>
    <xf numFmtId="0" fontId="13" fillId="37" borderId="0" xfId="0" applyNumberFormat="1" applyFont="1" applyFill="1" applyAlignment="1" applyProtection="1">
      <alignment horizontal="center" vertical="center"/>
    </xf>
    <xf numFmtId="173" fontId="39" fillId="37" borderId="1" xfId="0" applyNumberFormat="1" applyFont="1" applyFill="1" applyBorder="1" applyAlignment="1" applyProtection="1">
      <alignment horizontal="center" vertical="center"/>
    </xf>
    <xf numFmtId="166" fontId="15" fillId="37" borderId="1" xfId="0" applyNumberFormat="1" applyFont="1" applyFill="1" applyBorder="1" applyAlignment="1" applyProtection="1">
      <alignment horizontal="center" vertical="center"/>
    </xf>
    <xf numFmtId="0" fontId="13" fillId="37" borderId="1" xfId="0" applyNumberFormat="1" applyFont="1" applyFill="1" applyBorder="1" applyAlignment="1" applyProtection="1">
      <alignment horizontal="center" vertical="center" wrapText="1"/>
    </xf>
    <xf numFmtId="0" fontId="39" fillId="37" borderId="1" xfId="0" applyNumberFormat="1" applyFont="1" applyFill="1" applyBorder="1" applyAlignment="1" applyProtection="1">
      <alignment horizontal="center" vertical="center" wrapText="1"/>
    </xf>
    <xf numFmtId="164" fontId="39" fillId="37" borderId="1" xfId="0" applyNumberFormat="1" applyFont="1" applyFill="1" applyBorder="1" applyAlignment="1" applyProtection="1">
      <alignment horizontal="center" vertical="center"/>
    </xf>
    <xf numFmtId="164" fontId="83" fillId="37" borderId="1" xfId="0" applyNumberFormat="1" applyFont="1" applyFill="1" applyBorder="1" applyAlignment="1" applyProtection="1">
      <alignment horizontal="center" vertical="center"/>
    </xf>
    <xf numFmtId="174" fontId="39" fillId="37" borderId="1" xfId="0" applyNumberFormat="1" applyFont="1" applyFill="1" applyBorder="1" applyAlignment="1" applyProtection="1">
      <alignment horizontal="center" vertical="center"/>
    </xf>
    <xf numFmtId="1" fontId="39" fillId="37" borderId="1" xfId="0" applyNumberFormat="1" applyFont="1" applyFill="1" applyBorder="1" applyAlignment="1" applyProtection="1">
      <alignment horizontal="center" vertical="center"/>
    </xf>
    <xf numFmtId="49" fontId="39" fillId="37" borderId="1" xfId="0" applyNumberFormat="1" applyFont="1" applyFill="1" applyBorder="1" applyAlignment="1" applyProtection="1">
      <alignment horizontal="center" vertical="center" wrapText="1"/>
    </xf>
    <xf numFmtId="0" fontId="13" fillId="37" borderId="1" xfId="0" applyNumberFormat="1" applyFont="1" applyFill="1" applyBorder="1" applyAlignment="1" applyProtection="1">
      <alignment horizontal="center" vertical="center"/>
    </xf>
    <xf numFmtId="0" fontId="13" fillId="37" borderId="1" xfId="0" applyNumberFormat="1" applyFont="1" applyFill="1" applyBorder="1" applyAlignment="1" applyProtection="1">
      <alignment vertical="center"/>
    </xf>
    <xf numFmtId="0" fontId="83" fillId="37" borderId="1" xfId="0" applyNumberFormat="1" applyFont="1" applyFill="1" applyBorder="1" applyAlignment="1" applyProtection="1">
      <alignment horizontal="center" vertical="center"/>
    </xf>
    <xf numFmtId="0" fontId="13" fillId="2" borderId="1" xfId="0" applyNumberFormat="1" applyFont="1" applyFill="1" applyBorder="1" applyAlignment="1" applyProtection="1">
      <alignment horizontal="left" vertical="center"/>
    </xf>
    <xf numFmtId="0" fontId="13" fillId="2" borderId="1" xfId="0" applyNumberFormat="1" applyFont="1" applyFill="1" applyBorder="1" applyAlignment="1" applyProtection="1">
      <alignment vertical="center"/>
    </xf>
    <xf numFmtId="0" fontId="13" fillId="2" borderId="1" xfId="0" applyNumberFormat="1" applyFont="1" applyFill="1" applyBorder="1" applyAlignment="1" applyProtection="1">
      <alignment horizontal="center" vertical="center"/>
    </xf>
    <xf numFmtId="166" fontId="13" fillId="2" borderId="0" xfId="0" applyNumberFormat="1" applyFont="1" applyFill="1" applyAlignment="1" applyProtection="1">
      <alignment vertical="center"/>
    </xf>
    <xf numFmtId="0" fontId="13" fillId="2" borderId="0" xfId="0" applyNumberFormat="1" applyFont="1" applyFill="1" applyAlignment="1" applyProtection="1">
      <alignment horizontal="left" vertical="center"/>
    </xf>
    <xf numFmtId="0" fontId="14" fillId="2" borderId="0" xfId="0" applyNumberFormat="1" applyFont="1" applyFill="1" applyAlignment="1" applyProtection="1">
      <alignment vertical="center"/>
    </xf>
    <xf numFmtId="0" fontId="0" fillId="49" borderId="0" xfId="0" applyNumberFormat="1" applyFill="1" applyAlignment="1" applyProtection="1">
      <alignment vertical="center"/>
    </xf>
    <xf numFmtId="0" fontId="13" fillId="2" borderId="0" xfId="0" applyNumberFormat="1" applyFont="1" applyFill="1" applyAlignment="1" applyProtection="1">
      <alignment horizontal="center" vertical="center" wrapText="1"/>
    </xf>
    <xf numFmtId="0" fontId="13" fillId="49" borderId="0" xfId="0" applyNumberFormat="1" applyFont="1" applyFill="1" applyAlignment="1" applyProtection="1">
      <alignment horizontal="center" vertical="center" wrapText="1"/>
    </xf>
    <xf numFmtId="0" fontId="13" fillId="49" borderId="0" xfId="0" applyNumberFormat="1" applyFont="1" applyFill="1" applyAlignment="1" applyProtection="1">
      <alignment horizontal="center" vertical="center"/>
    </xf>
    <xf numFmtId="0" fontId="52" fillId="3" borderId="9" xfId="0" applyNumberFormat="1" applyFont="1" applyFill="1" applyBorder="1" applyAlignment="1" applyProtection="1">
      <alignment horizontal="center" vertical="center"/>
    </xf>
    <xf numFmtId="0" fontId="45" fillId="40" borderId="9" xfId="0" applyNumberFormat="1" applyFont="1" applyFill="1" applyBorder="1" applyAlignment="1" applyProtection="1">
      <alignment horizontal="center" vertical="center"/>
    </xf>
    <xf numFmtId="165" fontId="52" fillId="12" borderId="1" xfId="0" applyNumberFormat="1" applyFont="1" applyFill="1" applyBorder="1" applyAlignment="1" applyProtection="1">
      <alignment horizontal="center" vertical="center" wrapText="1"/>
    </xf>
    <xf numFmtId="165" fontId="52" fillId="45" borderId="1" xfId="0" applyNumberFormat="1" applyFont="1" applyFill="1" applyBorder="1" applyAlignment="1" applyProtection="1">
      <alignment horizontal="center" vertical="center" wrapText="1"/>
    </xf>
    <xf numFmtId="165" fontId="52" fillId="12" borderId="1" xfId="0" applyNumberFormat="1" applyFont="1" applyFill="1" applyBorder="1" applyAlignment="1" applyProtection="1">
      <alignment horizontal="center" vertical="center"/>
    </xf>
    <xf numFmtId="165" fontId="52" fillId="15" borderId="1" xfId="0" applyNumberFormat="1" applyFont="1" applyFill="1" applyBorder="1" applyAlignment="1" applyProtection="1">
      <alignment horizontal="center" vertical="center"/>
    </xf>
    <xf numFmtId="165" fontId="52" fillId="38" borderId="1" xfId="0" applyNumberFormat="1" applyFont="1" applyFill="1" applyBorder="1" applyAlignment="1" applyProtection="1">
      <alignment horizontal="center" vertical="center"/>
    </xf>
    <xf numFmtId="0" fontId="51" fillId="2" borderId="0" xfId="0" applyNumberFormat="1" applyFont="1" applyFill="1" applyAlignment="1" applyProtection="1">
      <alignment vertical="center"/>
    </xf>
    <xf numFmtId="0" fontId="39" fillId="2" borderId="0" xfId="0" applyNumberFormat="1" applyFont="1" applyFill="1" applyAlignment="1" applyProtection="1">
      <alignment vertical="center"/>
    </xf>
    <xf numFmtId="165" fontId="39" fillId="2" borderId="0" xfId="0" applyNumberFormat="1" applyFont="1" applyFill="1" applyAlignment="1" applyProtection="1">
      <alignment vertical="center"/>
    </xf>
    <xf numFmtId="0" fontId="52" fillId="2" borderId="0" xfId="0" applyNumberFormat="1" applyFont="1" applyFill="1" applyAlignment="1" applyProtection="1">
      <alignment vertical="center"/>
    </xf>
    <xf numFmtId="166" fontId="52" fillId="2" borderId="0" xfId="0" applyNumberFormat="1" applyFont="1" applyFill="1" applyAlignment="1" applyProtection="1">
      <alignment vertical="center"/>
    </xf>
    <xf numFmtId="0" fontId="39" fillId="40" borderId="0" xfId="0" applyNumberFormat="1" applyFont="1" applyFill="1" applyAlignment="1" applyProtection="1">
      <alignment vertical="center"/>
    </xf>
    <xf numFmtId="165" fontId="45" fillId="40" borderId="0" xfId="0" applyNumberFormat="1" applyFont="1" applyFill="1" applyAlignment="1" applyProtection="1">
      <alignment horizontal="center" vertical="center"/>
    </xf>
    <xf numFmtId="165" fontId="51" fillId="40" borderId="0" xfId="0" applyNumberFormat="1" applyFont="1" applyFill="1" applyAlignment="1" applyProtection="1">
      <alignment horizontal="center" vertical="center"/>
    </xf>
    <xf numFmtId="165" fontId="51" fillId="38" borderId="0" xfId="0" applyNumberFormat="1" applyFont="1" applyFill="1" applyAlignment="1" applyProtection="1">
      <alignment horizontal="center" vertical="center"/>
    </xf>
    <xf numFmtId="0" fontId="52" fillId="38" borderId="14" xfId="0" applyNumberFormat="1" applyFont="1" applyFill="1" applyBorder="1" applyAlignment="1" applyProtection="1">
      <alignment horizontal="center" vertical="center"/>
    </xf>
    <xf numFmtId="165" fontId="39" fillId="37" borderId="1" xfId="0" applyNumberFormat="1" applyFont="1" applyFill="1" applyBorder="1" applyAlignment="1" applyProtection="1">
      <alignment vertical="center"/>
    </xf>
    <xf numFmtId="4" fontId="13" fillId="37" borderId="1" xfId="0" applyNumberFormat="1" applyFont="1" applyFill="1" applyBorder="1" applyAlignment="1" applyProtection="1">
      <alignment horizontal="center" vertical="center"/>
    </xf>
    <xf numFmtId="0" fontId="13" fillId="49" borderId="0" xfId="0" applyNumberFormat="1" applyFont="1" applyFill="1" applyAlignment="1" applyProtection="1">
      <alignment vertical="center" wrapText="1"/>
    </xf>
    <xf numFmtId="165" fontId="13" fillId="2" borderId="1" xfId="0" applyNumberFormat="1" applyFont="1" applyFill="1" applyBorder="1" applyAlignment="1" applyProtection="1">
      <alignment vertical="center"/>
    </xf>
    <xf numFmtId="165" fontId="13" fillId="2" borderId="0" xfId="0" applyNumberFormat="1" applyFont="1" applyFill="1" applyAlignment="1" applyProtection="1">
      <alignment vertical="center"/>
    </xf>
    <xf numFmtId="0" fontId="60" fillId="49" borderId="0" xfId="0" applyNumberFormat="1" applyFont="1" applyFill="1" applyAlignment="1" applyProtection="1">
      <alignment vertical="center"/>
    </xf>
    <xf numFmtId="165" fontId="10" fillId="38" borderId="15" xfId="0" applyNumberFormat="1" applyFont="1" applyFill="1" applyBorder="1" applyAlignment="1" applyProtection="1">
      <alignment horizontal="center" vertical="center"/>
    </xf>
    <xf numFmtId="165" fontId="39" fillId="40" borderId="0" xfId="0" applyNumberFormat="1" applyFont="1" applyFill="1" applyAlignment="1" applyProtection="1">
      <alignment vertical="center"/>
    </xf>
    <xf numFmtId="0" fontId="62" fillId="40" borderId="0" xfId="0" applyNumberFormat="1" applyFont="1" applyFill="1" applyAlignment="1" applyProtection="1">
      <alignment horizontal="left" vertical="top"/>
    </xf>
    <xf numFmtId="165" fontId="61" fillId="40" borderId="0" xfId="0" applyNumberFormat="1" applyFont="1" applyFill="1" applyAlignment="1" applyProtection="1">
      <alignment horizontal="center" vertical="center"/>
    </xf>
    <xf numFmtId="0" fontId="10" fillId="39" borderId="1" xfId="0" applyNumberFormat="1" applyFont="1" applyFill="1" applyBorder="1" applyAlignment="1" applyProtection="1">
      <alignment horizontal="center" vertical="center"/>
    </xf>
    <xf numFmtId="0" fontId="45" fillId="40" borderId="1" xfId="0" applyNumberFormat="1" applyFont="1" applyFill="1" applyBorder="1" applyAlignment="1" applyProtection="1">
      <alignment horizontal="center" vertical="center"/>
    </xf>
    <xf numFmtId="165" fontId="10" fillId="39" borderId="1" xfId="0" applyNumberFormat="1" applyFont="1" applyFill="1" applyBorder="1" applyAlignment="1" applyProtection="1">
      <alignment horizontal="center" vertical="center"/>
    </xf>
    <xf numFmtId="0" fontId="20" fillId="2" borderId="0" xfId="0" applyNumberFormat="1" applyFont="1" applyFill="1" applyAlignment="1" applyProtection="1">
      <alignment vertical="center"/>
    </xf>
    <xf numFmtId="165" fontId="60" fillId="40" borderId="0" xfId="0" applyNumberFormat="1" applyFont="1" applyFill="1" applyAlignment="1" applyProtection="1">
      <alignment vertical="center"/>
    </xf>
    <xf numFmtId="165" fontId="39" fillId="37" borderId="0" xfId="0" applyNumberFormat="1" applyFont="1" applyFill="1" applyAlignment="1" applyProtection="1">
      <alignment vertical="center"/>
    </xf>
    <xf numFmtId="0" fontId="18" fillId="2" borderId="0" xfId="0" applyNumberFormat="1" applyFont="1" applyFill="1" applyAlignment="1" applyProtection="1">
      <alignment vertical="center"/>
    </xf>
    <xf numFmtId="0" fontId="19" fillId="49" borderId="0" xfId="0" applyNumberFormat="1" applyFont="1" applyFill="1" applyAlignment="1" applyProtection="1">
      <alignment vertical="center"/>
    </xf>
    <xf numFmtId="166" fontId="20" fillId="2" borderId="0" xfId="0" applyNumberFormat="1" applyFont="1" applyFill="1" applyAlignment="1" applyProtection="1">
      <alignment vertical="center"/>
    </xf>
    <xf numFmtId="0" fontId="10" fillId="39" borderId="1" xfId="0" applyNumberFormat="1" applyFont="1" applyFill="1" applyBorder="1" applyAlignment="1" applyProtection="1">
      <alignment vertical="center"/>
    </xf>
    <xf numFmtId="0" fontId="19" fillId="2" borderId="1" xfId="0" applyNumberFormat="1" applyFont="1" applyFill="1" applyBorder="1" applyAlignment="1" applyProtection="1">
      <alignment horizontal="left" vertical="center"/>
    </xf>
    <xf numFmtId="0" fontId="19" fillId="2" borderId="1" xfId="0" applyNumberFormat="1" applyFont="1" applyFill="1" applyBorder="1" applyAlignment="1" applyProtection="1">
      <alignment vertical="center"/>
    </xf>
    <xf numFmtId="43" fontId="19" fillId="2" borderId="1" xfId="0" applyNumberFormat="1" applyFont="1" applyFill="1" applyBorder="1" applyAlignment="1" applyProtection="1">
      <alignment vertical="center"/>
    </xf>
    <xf numFmtId="43" fontId="21" fillId="2" borderId="0" xfId="0" applyNumberFormat="1" applyFont="1" applyFill="1" applyAlignment="1" applyProtection="1">
      <alignment vertical="center"/>
    </xf>
    <xf numFmtId="0" fontId="19" fillId="2" borderId="3" xfId="0" applyNumberFormat="1" applyFont="1" applyFill="1" applyBorder="1" applyAlignment="1" applyProtection="1">
      <alignment vertical="center"/>
    </xf>
    <xf numFmtId="0" fontId="13" fillId="37" borderId="0" xfId="0" applyNumberFormat="1" applyFont="1" applyFill="1" applyAlignment="1" applyProtection="1">
      <alignment vertical="center"/>
    </xf>
    <xf numFmtId="0" fontId="19" fillId="2" borderId="0" xfId="0" applyNumberFormat="1" applyFont="1" applyFill="1" applyAlignment="1" applyProtection="1">
      <alignment vertical="center"/>
    </xf>
    <xf numFmtId="0" fontId="21" fillId="2" borderId="0" xfId="0" applyNumberFormat="1" applyFont="1" applyFill="1" applyAlignment="1" applyProtection="1">
      <alignment vertical="center"/>
    </xf>
    <xf numFmtId="164" fontId="13" fillId="2" borderId="0" xfId="0" applyNumberFormat="1" applyFont="1" applyFill="1" applyAlignment="1" applyProtection="1">
      <alignment vertical="center"/>
    </xf>
    <xf numFmtId="166" fontId="10" fillId="37" borderId="0" xfId="0" applyNumberFormat="1" applyFont="1" applyFill="1" applyAlignment="1" applyProtection="1">
      <alignment vertical="center"/>
    </xf>
    <xf numFmtId="164" fontId="13" fillId="37" borderId="0" xfId="0" applyNumberFormat="1" applyFont="1" applyFill="1" applyAlignment="1" applyProtection="1">
      <alignment vertical="center"/>
    </xf>
    <xf numFmtId="166" fontId="10" fillId="49" borderId="0" xfId="0" applyNumberFormat="1" applyFont="1" applyFill="1" applyAlignment="1" applyProtection="1">
      <alignment vertical="center"/>
    </xf>
    <xf numFmtId="0" fontId="45" fillId="49" borderId="0" xfId="0" applyNumberFormat="1" applyFont="1" applyFill="1" applyAlignment="1" applyProtection="1">
      <alignment horizontal="center" vertical="center"/>
    </xf>
    <xf numFmtId="0" fontId="19" fillId="39" borderId="1" xfId="0" applyNumberFormat="1" applyFont="1" applyFill="1" applyBorder="1" applyAlignment="1" applyProtection="1">
      <alignment vertical="center"/>
    </xf>
    <xf numFmtId="0" fontId="13" fillId="39" borderId="1" xfId="0" applyNumberFormat="1" applyFont="1" applyFill="1" applyBorder="1" applyAlignment="1" applyProtection="1">
      <alignment vertical="center"/>
    </xf>
    <xf numFmtId="43" fontId="19" fillId="39" borderId="1" xfId="0" applyNumberFormat="1" applyFont="1" applyFill="1" applyBorder="1" applyAlignment="1" applyProtection="1">
      <alignment vertical="center"/>
    </xf>
    <xf numFmtId="43" fontId="19" fillId="37" borderId="1" xfId="0" applyNumberFormat="1" applyFont="1" applyFill="1" applyBorder="1" applyAlignment="1" applyProtection="1">
      <alignment vertical="center"/>
    </xf>
    <xf numFmtId="164" fontId="19" fillId="49" borderId="0" xfId="0" applyNumberFormat="1" applyFont="1" applyFill="1" applyAlignment="1" applyProtection="1">
      <alignment vertical="center"/>
    </xf>
    <xf numFmtId="167" fontId="45" fillId="40" borderId="1" xfId="0" applyNumberFormat="1" applyFont="1" applyFill="1" applyBorder="1" applyAlignment="1" applyProtection="1">
      <alignment horizontal="center" vertical="center"/>
    </xf>
    <xf numFmtId="43" fontId="13" fillId="39" borderId="1" xfId="0" applyNumberFormat="1" applyFont="1" applyFill="1" applyBorder="1" applyAlignment="1" applyProtection="1">
      <alignment vertical="center"/>
    </xf>
    <xf numFmtId="43" fontId="13" fillId="37" borderId="1" xfId="0" applyNumberFormat="1" applyFont="1" applyFill="1" applyBorder="1" applyAlignment="1" applyProtection="1">
      <alignment vertical="center"/>
    </xf>
    <xf numFmtId="43" fontId="19" fillId="21" borderId="1" xfId="0" applyNumberFormat="1" applyFont="1" applyFill="1" applyBorder="1" applyAlignment="1" applyProtection="1">
      <alignment vertical="center"/>
    </xf>
    <xf numFmtId="167" fontId="10" fillId="39" borderId="1" xfId="0" applyNumberFormat="1" applyFont="1" applyFill="1" applyBorder="1" applyAlignment="1" applyProtection="1">
      <alignment horizontal="center" vertical="center"/>
    </xf>
    <xf numFmtId="15" fontId="13" fillId="39" borderId="1" xfId="0" applyNumberFormat="1" applyFont="1" applyFill="1" applyBorder="1" applyAlignment="1" applyProtection="1">
      <alignment vertical="center"/>
    </xf>
    <xf numFmtId="171" fontId="13" fillId="39" borderId="1" xfId="0" applyNumberFormat="1" applyFont="1" applyFill="1" applyBorder="1" applyAlignment="1" applyProtection="1">
      <alignment vertical="center"/>
    </xf>
    <xf numFmtId="20" fontId="13" fillId="39" borderId="1" xfId="0" applyNumberFormat="1" applyFont="1" applyFill="1" applyBorder="1" applyAlignment="1" applyProtection="1">
      <alignment vertical="center"/>
    </xf>
    <xf numFmtId="170" fontId="13" fillId="39" borderId="1" xfId="0" applyNumberFormat="1" applyFont="1" applyFill="1" applyBorder="1" applyAlignment="1" applyProtection="1">
      <alignment vertical="center"/>
    </xf>
    <xf numFmtId="171" fontId="13" fillId="21" borderId="1" xfId="0" applyNumberFormat="1" applyFont="1" applyFill="1" applyBorder="1" applyAlignment="1" applyProtection="1">
      <alignment vertical="center"/>
    </xf>
    <xf numFmtId="20" fontId="13" fillId="21" borderId="1" xfId="0" applyNumberFormat="1" applyFont="1" applyFill="1" applyBorder="1" applyAlignment="1" applyProtection="1">
      <alignment vertical="center"/>
    </xf>
    <xf numFmtId="0" fontId="13" fillId="21" borderId="1" xfId="0" applyNumberFormat="1" applyFont="1" applyFill="1" applyBorder="1" applyAlignment="1" applyProtection="1">
      <alignment vertical="center"/>
    </xf>
    <xf numFmtId="43" fontId="13" fillId="21" borderId="1" xfId="0" applyNumberFormat="1" applyFont="1" applyFill="1" applyBorder="1" applyAlignment="1" applyProtection="1">
      <alignment vertical="center"/>
    </xf>
    <xf numFmtId="172" fontId="78" fillId="8" borderId="1" xfId="0" applyNumberFormat="1" applyFont="1" applyFill="1" applyBorder="1" applyAlignment="1" applyProtection="1">
      <alignment vertical="center"/>
    </xf>
    <xf numFmtId="0" fontId="78" fillId="37" borderId="1" xfId="0" applyNumberFormat="1" applyFont="1" applyFill="1" applyBorder="1" applyAlignment="1" applyProtection="1">
      <alignment horizontal="center" vertical="center"/>
    </xf>
    <xf numFmtId="0" fontId="78" fillId="37" borderId="1" xfId="0" applyNumberFormat="1" applyFont="1" applyFill="1" applyBorder="1" applyAlignment="1" applyProtection="1">
      <alignment vertical="center"/>
    </xf>
    <xf numFmtId="165" fontId="78" fillId="37" borderId="1" xfId="0" applyNumberFormat="1" applyFont="1" applyFill="1" applyBorder="1" applyAlignment="1" applyProtection="1">
      <alignment vertical="center"/>
    </xf>
    <xf numFmtId="165" fontId="78" fillId="8" borderId="1" xfId="0" applyNumberFormat="1" applyFont="1" applyFill="1" applyBorder="1" applyAlignment="1" applyProtection="1">
      <alignment vertical="center"/>
    </xf>
    <xf numFmtId="41" fontId="55" fillId="18" borderId="0" xfId="0" applyNumberFormat="1" applyFont="1" applyFill="1" applyAlignment="1" applyProtection="1">
      <alignment vertical="center"/>
    </xf>
    <xf numFmtId="165" fontId="55" fillId="18" borderId="0" xfId="0" applyNumberFormat="1" applyFont="1" applyFill="1" applyAlignment="1" applyProtection="1">
      <alignment vertical="center"/>
    </xf>
    <xf numFmtId="0" fontId="0" fillId="49" borderId="0" xfId="0" applyNumberFormat="1" applyFill="1" applyAlignment="1" applyProtection="1">
      <alignment vertical="center" wrapText="1"/>
    </xf>
    <xf numFmtId="166" fontId="19" fillId="2" borderId="0" xfId="0" applyNumberFormat="1" applyFont="1" applyFill="1" applyAlignment="1" applyProtection="1">
      <alignment vertical="center"/>
    </xf>
    <xf numFmtId="0" fontId="19" fillId="2" borderId="0" xfId="0" applyNumberFormat="1" applyFont="1" applyFill="1" applyAlignment="1" applyProtection="1">
      <alignment horizontal="left" vertical="center"/>
    </xf>
    <xf numFmtId="0" fontId="42" fillId="13" borderId="1" xfId="0" applyNumberFormat="1" applyFont="1" applyFill="1" applyBorder="1" applyAlignment="1" applyProtection="1">
      <alignment horizontal="center" vertical="center" wrapText="1"/>
    </xf>
    <xf numFmtId="0" fontId="20" fillId="4" borderId="1" xfId="0" applyNumberFormat="1" applyFont="1" applyFill="1" applyBorder="1" applyAlignment="1" applyProtection="1">
      <alignment horizontal="center" vertical="top" wrapText="1"/>
    </xf>
    <xf numFmtId="167" fontId="20" fillId="13" borderId="1" xfId="0" applyNumberFormat="1" applyFont="1" applyFill="1" applyBorder="1" applyAlignment="1" applyProtection="1">
      <alignment horizontal="center" vertical="top"/>
    </xf>
    <xf numFmtId="167" fontId="20" fillId="22" borderId="1" xfId="0" applyNumberFormat="1" applyFont="1" applyFill="1" applyBorder="1" applyAlignment="1" applyProtection="1">
      <alignment horizontal="center" vertical="top"/>
    </xf>
    <xf numFmtId="0" fontId="19" fillId="2" borderId="0" xfId="0" applyNumberFormat="1" applyFont="1" applyFill="1" applyAlignment="1" applyProtection="1">
      <alignment vertical="top"/>
    </xf>
    <xf numFmtId="0" fontId="78" fillId="37" borderId="1" xfId="0" applyNumberFormat="1" applyFont="1" applyFill="1" applyBorder="1" applyAlignment="1" applyProtection="1">
      <alignment horizontal="left" vertical="center"/>
    </xf>
    <xf numFmtId="49" fontId="78" fillId="37" borderId="1" xfId="0" applyNumberFormat="1" applyFont="1" applyFill="1" applyBorder="1" applyAlignment="1" applyProtection="1">
      <alignment horizontal="left" vertical="center"/>
      <protection locked="0"/>
    </xf>
    <xf numFmtId="0" fontId="43" fillId="2" borderId="0" xfId="0" applyNumberFormat="1" applyFont="1" applyFill="1" applyAlignment="1" applyProtection="1">
      <alignment vertical="center" wrapText="1"/>
    </xf>
    <xf numFmtId="0" fontId="78" fillId="17" borderId="1" xfId="0" applyNumberFormat="1" applyFont="1" applyFill="1" applyBorder="1" applyAlignment="1" applyProtection="1">
      <alignment horizontal="center" vertical="center"/>
    </xf>
    <xf numFmtId="0" fontId="78" fillId="17" borderId="1" xfId="0" applyNumberFormat="1" applyFont="1" applyFill="1" applyBorder="1" applyAlignment="1" applyProtection="1">
      <alignment vertical="center"/>
    </xf>
    <xf numFmtId="172" fontId="78" fillId="17" borderId="1" xfId="0" applyNumberFormat="1" applyFont="1" applyFill="1" applyBorder="1" applyAlignment="1" applyProtection="1">
      <alignment vertical="center"/>
    </xf>
    <xf numFmtId="165" fontId="78" fillId="17" borderId="1" xfId="0" applyNumberFormat="1" applyFont="1" applyFill="1" applyBorder="1" applyAlignment="1" applyProtection="1">
      <alignment vertical="center"/>
    </xf>
    <xf numFmtId="41" fontId="85" fillId="17" borderId="0" xfId="0" applyNumberFormat="1" applyFont="1" applyFill="1" applyAlignment="1" applyProtection="1">
      <alignment vertical="center"/>
    </xf>
    <xf numFmtId="0" fontId="43" fillId="17" borderId="0" xfId="0" applyNumberFormat="1" applyFont="1" applyFill="1" applyAlignment="1" applyProtection="1">
      <alignment vertical="center"/>
    </xf>
    <xf numFmtId="165" fontId="85" fillId="17" borderId="0" xfId="0" applyNumberFormat="1" applyFont="1" applyFill="1" applyAlignment="1" applyProtection="1">
      <alignment vertical="center"/>
    </xf>
    <xf numFmtId="0" fontId="43" fillId="49" borderId="0" xfId="0" applyNumberFormat="1" applyFont="1" applyFill="1" applyAlignment="1" applyProtection="1">
      <alignment vertical="center" wrapText="1"/>
    </xf>
    <xf numFmtId="0" fontId="77" fillId="37" borderId="1" xfId="0" applyNumberFormat="1" applyFont="1" applyFill="1" applyBorder="1" applyAlignment="1" applyProtection="1">
      <alignment horizontal="center" vertical="center"/>
    </xf>
    <xf numFmtId="0" fontId="77" fillId="37" borderId="1" xfId="0" applyNumberFormat="1" applyFont="1" applyFill="1" applyBorder="1" applyAlignment="1" applyProtection="1">
      <alignment vertical="center"/>
    </xf>
    <xf numFmtId="0" fontId="55" fillId="2" borderId="0" xfId="0" applyNumberFormat="1" applyFont="1" applyFill="1" applyAlignment="1" applyProtection="1">
      <alignment vertical="center"/>
    </xf>
    <xf numFmtId="0" fontId="55" fillId="37" borderId="0" xfId="0" applyNumberFormat="1" applyFont="1" applyFill="1" applyAlignment="1" applyProtection="1">
      <alignment vertical="center"/>
    </xf>
    <xf numFmtId="165" fontId="55" fillId="50" borderId="0" xfId="0" applyNumberFormat="1" applyFont="1" applyFill="1" applyAlignment="1" applyProtection="1">
      <alignment vertical="center"/>
    </xf>
    <xf numFmtId="0" fontId="19" fillId="50" borderId="0" xfId="0" applyNumberFormat="1" applyFont="1" applyFill="1" applyAlignment="1" applyProtection="1">
      <alignment vertical="center"/>
    </xf>
    <xf numFmtId="0" fontId="43" fillId="2" borderId="0" xfId="0" applyNumberFormat="1" applyFont="1" applyFill="1" applyAlignment="1" applyProtection="1">
      <alignment vertical="center"/>
    </xf>
    <xf numFmtId="0" fontId="43" fillId="49" borderId="0" xfId="0" applyNumberFormat="1" applyFont="1" applyFill="1" applyAlignment="1" applyProtection="1">
      <alignment vertical="center"/>
    </xf>
    <xf numFmtId="0" fontId="13" fillId="2" borderId="0" xfId="0" applyNumberFormat="1" applyFont="1" applyFill="1" applyAlignment="1" applyProtection="1"/>
    <xf numFmtId="0" fontId="16" fillId="2" borderId="0" xfId="0" applyNumberFormat="1" applyFont="1" applyFill="1" applyAlignment="1" applyProtection="1"/>
    <xf numFmtId="0" fontId="13" fillId="39" borderId="1" xfId="0" applyNumberFormat="1" applyFont="1" applyFill="1" applyBorder="1" applyAlignment="1" applyProtection="1"/>
    <xf numFmtId="41" fontId="13" fillId="39" borderId="1" xfId="0" applyNumberFormat="1" applyFont="1" applyFill="1" applyBorder="1" applyAlignment="1" applyProtection="1"/>
    <xf numFmtId="43" fontId="13" fillId="39" borderId="1" xfId="0" applyNumberFormat="1" applyFont="1" applyFill="1" applyBorder="1" applyAlignment="1" applyProtection="1"/>
    <xf numFmtId="168" fontId="13" fillId="39" borderId="1" xfId="0" applyNumberFormat="1" applyFont="1" applyFill="1" applyBorder="1" applyAlignment="1" applyProtection="1"/>
    <xf numFmtId="166" fontId="13" fillId="39" borderId="1" xfId="0" applyNumberFormat="1" applyFont="1" applyFill="1" applyBorder="1" applyAlignment="1" applyProtection="1">
      <alignment horizontal="center"/>
    </xf>
    <xf numFmtId="166" fontId="13" fillId="39" borderId="1" xfId="0" applyNumberFormat="1" applyFont="1" applyFill="1" applyBorder="1" applyAlignment="1" applyProtection="1"/>
    <xf numFmtId="0" fontId="39" fillId="39" borderId="1" xfId="0" applyNumberFormat="1" applyFont="1" applyFill="1" applyBorder="1" applyAlignment="1" applyProtection="1"/>
    <xf numFmtId="0" fontId="12" fillId="2" borderId="0" xfId="0" applyNumberFormat="1" applyFont="1" applyFill="1" applyAlignment="1" applyProtection="1">
      <alignment horizontal="left" vertical="center"/>
    </xf>
    <xf numFmtId="0" fontId="39" fillId="2" borderId="0" xfId="0" applyNumberFormat="1" applyFont="1" applyFill="1" applyAlignment="1" applyProtection="1">
      <alignment horizontal="right" vertical="center"/>
    </xf>
    <xf numFmtId="0" fontId="13" fillId="2" borderId="0" xfId="0" applyNumberFormat="1" applyFont="1" applyFill="1" applyAlignment="1" applyProtection="1">
      <alignment horizontal="left" wrapText="1"/>
    </xf>
    <xf numFmtId="164" fontId="13" fillId="2" borderId="0" xfId="0" applyNumberFormat="1" applyFont="1" applyFill="1" applyAlignment="1" applyProtection="1"/>
    <xf numFmtId="164" fontId="45" fillId="40" borderId="1" xfId="0" applyNumberFormat="1" applyFont="1" applyFill="1" applyBorder="1" applyAlignment="1" applyProtection="1">
      <alignment horizontal="center" vertical="center" wrapText="1"/>
    </xf>
    <xf numFmtId="164" fontId="10" fillId="39" borderId="1" xfId="0" applyNumberFormat="1" applyFont="1" applyFill="1" applyBorder="1" applyAlignment="1" applyProtection="1">
      <alignment horizontal="center" vertical="center" wrapText="1"/>
    </xf>
    <xf numFmtId="0" fontId="16" fillId="2" borderId="0" xfId="0" applyNumberFormat="1" applyFont="1" applyFill="1" applyAlignment="1" applyProtection="1">
      <alignment vertical="center" wrapText="1"/>
    </xf>
    <xf numFmtId="0" fontId="13" fillId="2" borderId="1" xfId="0" applyNumberFormat="1" applyFont="1" applyFill="1" applyBorder="1" applyAlignment="1" applyProtection="1">
      <alignment horizontal="center"/>
    </xf>
    <xf numFmtId="41" fontId="13" fillId="2" borderId="1" xfId="0" applyNumberFormat="1" applyFont="1" applyFill="1" applyBorder="1" applyAlignment="1" applyProtection="1">
      <alignment horizontal="center"/>
    </xf>
    <xf numFmtId="4" fontId="13" fillId="2" borderId="1" xfId="0" applyNumberFormat="1" applyFont="1" applyFill="1" applyBorder="1" applyAlignment="1" applyProtection="1">
      <alignment horizontal="center"/>
    </xf>
    <xf numFmtId="166" fontId="13" fillId="2" borderId="1" xfId="0" applyNumberFormat="1" applyFont="1" applyFill="1" applyBorder="1" applyAlignment="1" applyProtection="1">
      <alignment horizontal="center"/>
    </xf>
    <xf numFmtId="0" fontId="16" fillId="2" borderId="1" xfId="0" applyNumberFormat="1" applyFont="1" applyFill="1" applyBorder="1" applyAlignment="1" applyProtection="1"/>
    <xf numFmtId="0" fontId="13" fillId="2" borderId="1" xfId="0" applyNumberFormat="1" applyFont="1" applyFill="1" applyBorder="1" applyAlignment="1" applyProtection="1"/>
    <xf numFmtId="164" fontId="13" fillId="2" borderId="1" xfId="0" applyNumberFormat="1" applyFont="1" applyFill="1" applyBorder="1" applyAlignment="1" applyProtection="1"/>
    <xf numFmtId="166" fontId="13" fillId="2" borderId="1" xfId="0" applyNumberFormat="1" applyFont="1" applyFill="1" applyBorder="1" applyAlignment="1" applyProtection="1"/>
    <xf numFmtId="0" fontId="0" fillId="49" borderId="0" xfId="0" applyNumberFormat="1" applyFill="1" applyAlignment="1" applyProtection="1"/>
    <xf numFmtId="0" fontId="13" fillId="2" borderId="0" xfId="0" applyNumberFormat="1" applyFont="1" applyFill="1" applyAlignment="1" applyProtection="1">
      <alignment vertical="center" wrapText="1"/>
    </xf>
    <xf numFmtId="0" fontId="13" fillId="3" borderId="1" xfId="0" applyNumberFormat="1" applyFont="1" applyFill="1" applyBorder="1" applyAlignment="1" applyProtection="1">
      <alignment vertical="center"/>
    </xf>
    <xf numFmtId="164" fontId="45" fillId="40" borderId="1" xfId="0" applyNumberFormat="1" applyFont="1" applyFill="1" applyBorder="1" applyAlignment="1" applyProtection="1">
      <alignment horizontal="center" vertical="center"/>
    </xf>
    <xf numFmtId="164" fontId="13" fillId="39" borderId="1" xfId="0" applyNumberFormat="1" applyFont="1" applyFill="1" applyBorder="1" applyAlignment="1" applyProtection="1"/>
    <xf numFmtId="0" fontId="13" fillId="37" borderId="12" xfId="0" applyNumberFormat="1" applyFont="1" applyFill="1" applyBorder="1" applyAlignment="1" applyProtection="1">
      <alignment horizontal="left"/>
    </xf>
    <xf numFmtId="0" fontId="13" fillId="37" borderId="1" xfId="0" applyNumberFormat="1" applyFont="1" applyFill="1" applyBorder="1" applyAlignment="1" applyProtection="1"/>
    <xf numFmtId="0" fontId="13" fillId="37" borderId="1" xfId="0" applyNumberFormat="1" applyFont="1" applyFill="1" applyBorder="1" applyAlignment="1" applyProtection="1">
      <alignment horizontal="left"/>
    </xf>
    <xf numFmtId="0" fontId="17" fillId="2" borderId="4" xfId="0" applyNumberFormat="1" applyFont="1" applyFill="1" applyBorder="1" applyAlignment="1" applyProtection="1">
      <alignment horizontal="left"/>
    </xf>
    <xf numFmtId="0" fontId="17" fillId="2" borderId="2" xfId="0" applyNumberFormat="1" applyFont="1" applyFill="1" applyBorder="1" applyAlignment="1" applyProtection="1">
      <alignment horizontal="left"/>
    </xf>
    <xf numFmtId="0" fontId="14" fillId="2" borderId="1" xfId="0" applyNumberFormat="1" applyFont="1" applyFill="1" applyBorder="1" applyAlignment="1" applyProtection="1"/>
    <xf numFmtId="0" fontId="14" fillId="2" borderId="2" xfId="0" applyNumberFormat="1" applyFont="1" applyFill="1" applyBorder="1" applyAlignment="1" applyProtection="1">
      <alignment horizontal="left"/>
    </xf>
    <xf numFmtId="0" fontId="13" fillId="37" borderId="0" xfId="0" applyNumberFormat="1" applyFont="1" applyFill="1" applyAlignment="1" applyProtection="1"/>
    <xf numFmtId="0" fontId="14" fillId="2" borderId="0" xfId="0" applyNumberFormat="1" applyFont="1" applyFill="1" applyAlignment="1" applyProtection="1"/>
    <xf numFmtId="0" fontId="0" fillId="2" borderId="0" xfId="0" applyNumberFormat="1" applyFill="1" applyAlignment="1" applyProtection="1"/>
    <xf numFmtId="0" fontId="0" fillId="49" borderId="0" xfId="0" applyNumberFormat="1" applyFill="1" applyAlignment="1" applyProtection="1">
      <alignment wrapText="1"/>
    </xf>
    <xf numFmtId="0" fontId="0" fillId="39" borderId="1" xfId="0" applyNumberFormat="1" applyFill="1" applyBorder="1" applyAlignment="1" applyProtection="1">
      <alignment horizontal="center"/>
    </xf>
    <xf numFmtId="0" fontId="46" fillId="39" borderId="1" xfId="0" applyNumberFormat="1" applyFont="1" applyFill="1" applyBorder="1" applyAlignment="1" applyProtection="1">
      <alignment horizontal="left" vertical="center" wrapText="1"/>
    </xf>
    <xf numFmtId="166" fontId="0" fillId="39" borderId="1" xfId="0" applyNumberFormat="1" applyFill="1" applyBorder="1" applyAlignment="1" applyProtection="1">
      <alignment horizontal="center"/>
    </xf>
    <xf numFmtId="165" fontId="0" fillId="39" borderId="1" xfId="0" applyNumberFormat="1" applyFill="1" applyBorder="1" applyAlignment="1" applyProtection="1"/>
    <xf numFmtId="43" fontId="0" fillId="39" borderId="1" xfId="0" applyNumberFormat="1" applyFill="1" applyBorder="1" applyAlignment="1" applyProtection="1"/>
    <xf numFmtId="43" fontId="0" fillId="39" borderId="1" xfId="0" applyNumberFormat="1" applyFill="1" applyBorder="1" applyAlignment="1" applyProtection="1">
      <alignment wrapText="1"/>
    </xf>
    <xf numFmtId="3" fontId="13" fillId="39" borderId="1" xfId="0" applyNumberFormat="1" applyFont="1" applyFill="1" applyBorder="1" applyAlignment="1" applyProtection="1"/>
    <xf numFmtId="0" fontId="0" fillId="39" borderId="1" xfId="0" applyNumberFormat="1" applyFill="1" applyBorder="1" applyAlignment="1" applyProtection="1">
      <alignment wrapText="1"/>
    </xf>
    <xf numFmtId="0" fontId="24" fillId="2" borderId="14" xfId="0" applyNumberFormat="1" applyFont="1" applyFill="1" applyBorder="1" applyAlignment="1" applyProtection="1">
      <alignment vertical="center"/>
    </xf>
    <xf numFmtId="0" fontId="0" fillId="2" borderId="0" xfId="0" applyNumberFormat="1" applyFill="1" applyAlignment="1" applyProtection="1">
      <alignment vertical="center"/>
    </xf>
    <xf numFmtId="0" fontId="25" fillId="2" borderId="0" xfId="0" applyNumberFormat="1" applyFont="1" applyFill="1" applyAlignment="1" applyProtection="1">
      <alignment vertical="center"/>
    </xf>
    <xf numFmtId="0" fontId="20" fillId="2" borderId="0" xfId="0" applyNumberFormat="1" applyFont="1" applyFill="1" applyAlignment="1" applyProtection="1">
      <alignment vertical="center" wrapText="1"/>
    </xf>
    <xf numFmtId="166" fontId="25" fillId="2" borderId="0" xfId="0" applyNumberFormat="1" applyFont="1" applyFill="1" applyAlignment="1" applyProtection="1">
      <alignment vertical="center"/>
    </xf>
    <xf numFmtId="0" fontId="0" fillId="2" borderId="0" xfId="0" applyNumberFormat="1" applyFill="1" applyAlignment="1" applyProtection="1">
      <alignment horizontal="right"/>
    </xf>
    <xf numFmtId="3" fontId="70" fillId="40" borderId="9" xfId="0" applyNumberFormat="1" applyFont="1" applyFill="1" applyBorder="1" applyAlignment="1" applyProtection="1">
      <alignment vertical="center" wrapText="1"/>
    </xf>
    <xf numFmtId="3" fontId="70" fillId="40" borderId="9" xfId="0" applyNumberFormat="1" applyFont="1" applyFill="1" applyBorder="1" applyAlignment="1" applyProtection="1">
      <alignment horizontal="center" vertical="center" wrapText="1"/>
    </xf>
    <xf numFmtId="3" fontId="25" fillId="16" borderId="9" xfId="0" applyNumberFormat="1" applyFont="1" applyFill="1" applyBorder="1" applyAlignment="1" applyProtection="1">
      <alignment vertical="center" wrapText="1"/>
    </xf>
    <xf numFmtId="3" fontId="25" fillId="16" borderId="9" xfId="0" applyNumberFormat="1" applyFont="1" applyFill="1" applyBorder="1" applyAlignment="1" applyProtection="1">
      <alignment horizontal="center" vertical="center" wrapText="1"/>
    </xf>
    <xf numFmtId="3" fontId="25" fillId="15" borderId="9" xfId="0" applyNumberFormat="1" applyFont="1" applyFill="1" applyBorder="1" applyAlignment="1" applyProtection="1">
      <alignment vertical="center" wrapText="1"/>
    </xf>
    <xf numFmtId="3" fontId="71" fillId="40" borderId="5" xfId="0" applyNumberFormat="1" applyFont="1" applyFill="1" applyBorder="1" applyAlignment="1" applyProtection="1">
      <alignment vertical="center" wrapText="1"/>
    </xf>
    <xf numFmtId="3" fontId="71" fillId="40" borderId="5" xfId="0" applyNumberFormat="1" applyFont="1" applyFill="1" applyBorder="1" applyAlignment="1" applyProtection="1">
      <alignment horizontal="center" vertical="center" wrapText="1"/>
    </xf>
    <xf numFmtId="3" fontId="70" fillId="40" borderId="5" xfId="0" applyNumberFormat="1" applyFont="1" applyFill="1" applyBorder="1" applyAlignment="1" applyProtection="1">
      <alignment vertical="center" wrapText="1"/>
    </xf>
    <xf numFmtId="3" fontId="0" fillId="16" borderId="5" xfId="0" applyNumberFormat="1" applyFill="1" applyBorder="1" applyAlignment="1" applyProtection="1">
      <alignment vertical="center" wrapText="1"/>
    </xf>
    <xf numFmtId="3" fontId="0" fillId="16" borderId="5" xfId="0" applyNumberFormat="1" applyFill="1" applyBorder="1" applyAlignment="1" applyProtection="1">
      <alignment horizontal="center" vertical="center" wrapText="1"/>
    </xf>
    <xf numFmtId="3" fontId="25" fillId="16" borderId="5" xfId="0" applyNumberFormat="1" applyFont="1" applyFill="1" applyBorder="1" applyAlignment="1" applyProtection="1">
      <alignment vertical="center" wrapText="1"/>
    </xf>
    <xf numFmtId="3" fontId="0" fillId="15" borderId="5" xfId="0" applyNumberFormat="1" applyFill="1" applyBorder="1" applyAlignment="1" applyProtection="1">
      <alignment vertical="center" wrapText="1"/>
    </xf>
    <xf numFmtId="3" fontId="25" fillId="15" borderId="5" xfId="0" applyNumberFormat="1" applyFont="1" applyFill="1" applyBorder="1" applyAlignment="1" applyProtection="1">
      <alignment vertical="center" wrapText="1"/>
    </xf>
    <xf numFmtId="0" fontId="0" fillId="37" borderId="1" xfId="0" applyNumberFormat="1" applyFill="1" applyBorder="1" applyAlignment="1" applyProtection="1">
      <alignment horizontal="center"/>
    </xf>
    <xf numFmtId="0" fontId="0" fillId="50" borderId="0" xfId="0" applyNumberFormat="1" applyFill="1" applyAlignment="1" applyProtection="1"/>
    <xf numFmtId="165" fontId="0" fillId="37" borderId="1" xfId="0" applyNumberFormat="1" applyFill="1" applyBorder="1" applyAlignment="1" applyProtection="1"/>
    <xf numFmtId="43" fontId="0" fillId="10" borderId="1" xfId="0" applyNumberFormat="1" applyFill="1" applyBorder="1" applyAlignment="1" applyProtection="1">
      <alignment horizontal="right"/>
    </xf>
    <xf numFmtId="43" fontId="0" fillId="10" borderId="1" xfId="0" applyNumberFormat="1" applyFill="1" applyBorder="1" applyAlignment="1" applyProtection="1">
      <alignment horizontal="right" wrapText="1"/>
    </xf>
    <xf numFmtId="43" fontId="0" fillId="9" borderId="1" xfId="0" applyNumberFormat="1" applyFill="1" applyBorder="1" applyAlignment="1" applyProtection="1">
      <alignment horizontal="right"/>
    </xf>
    <xf numFmtId="166" fontId="0" fillId="2" borderId="0" xfId="0" applyNumberFormat="1" applyFill="1" applyAlignment="1" applyProtection="1"/>
    <xf numFmtId="3" fontId="0" fillId="2" borderId="0" xfId="0" applyNumberFormat="1" applyFill="1" applyAlignment="1" applyProtection="1"/>
    <xf numFmtId="3" fontId="0" fillId="2" borderId="0" xfId="0" applyNumberFormat="1" applyFill="1" applyAlignment="1" applyProtection="1">
      <alignment horizontal="right"/>
    </xf>
    <xf numFmtId="0" fontId="11" fillId="0" borderId="0" xfId="0" applyNumberFormat="1" applyFont="1" applyFill="1" applyAlignment="1" applyProtection="1">
      <alignment vertical="center"/>
    </xf>
    <xf numFmtId="0" fontId="39" fillId="37" borderId="1" xfId="0" applyNumberFormat="1" applyFont="1" applyFill="1" applyBorder="1" applyAlignment="1" applyProtection="1">
      <alignment horizontal="left" vertical="center" wrapText="1"/>
    </xf>
    <xf numFmtId="166" fontId="13" fillId="37" borderId="0" xfId="0" applyNumberFormat="1" applyFont="1" applyFill="1" applyAlignment="1" applyProtection="1">
      <alignment horizontal="center" vertical="center"/>
    </xf>
    <xf numFmtId="0" fontId="13" fillId="37" borderId="1" xfId="0" applyNumberFormat="1" applyFont="1" applyFill="1" applyBorder="1" applyAlignment="1" applyProtection="1">
      <alignment horizontal="left" vertical="center"/>
    </xf>
    <xf numFmtId="0" fontId="0" fillId="0" borderId="0" xfId="0" applyNumberFormat="1" applyFill="1" applyAlignment="1" applyProtection="1">
      <alignment vertical="center" wrapText="1"/>
    </xf>
    <xf numFmtId="3" fontId="13" fillId="2" borderId="0" xfId="0" applyNumberFormat="1" applyFont="1" applyFill="1" applyAlignment="1" applyProtection="1">
      <alignment vertical="center"/>
    </xf>
    <xf numFmtId="0" fontId="10" fillId="2" borderId="0" xfId="0" applyNumberFormat="1" applyFont="1" applyFill="1" applyAlignment="1" applyProtection="1">
      <alignment vertical="center" wrapText="1"/>
    </xf>
    <xf numFmtId="0" fontId="45" fillId="40" borderId="3" xfId="0" applyNumberFormat="1" applyFont="1" applyFill="1" applyBorder="1" applyAlignment="1" applyProtection="1">
      <alignment horizontal="center" vertical="center" wrapText="1"/>
    </xf>
    <xf numFmtId="166" fontId="11" fillId="0" borderId="0" xfId="0" applyNumberFormat="1" applyFont="1" applyFill="1" applyAlignment="1" applyProtection="1">
      <alignment vertical="center"/>
    </xf>
    <xf numFmtId="165" fontId="11" fillId="0" borderId="0" xfId="0" applyNumberFormat="1" applyFont="1" applyFill="1" applyAlignment="1" applyProtection="1">
      <alignment vertical="center"/>
    </xf>
    <xf numFmtId="164" fontId="14" fillId="37" borderId="1" xfId="0" applyNumberFormat="1" applyFont="1" applyFill="1" applyBorder="1" applyAlignment="1" applyProtection="1">
      <alignment horizontal="left" vertical="center"/>
    </xf>
    <xf numFmtId="0" fontId="15" fillId="37" borderId="1" xfId="0" applyNumberFormat="1" applyFont="1" applyFill="1" applyBorder="1" applyAlignment="1" applyProtection="1">
      <alignment horizontal="left" vertical="center"/>
    </xf>
    <xf numFmtId="166" fontId="13" fillId="37" borderId="1" xfId="0" applyNumberFormat="1" applyFont="1" applyFill="1" applyBorder="1" applyAlignment="1" applyProtection="1">
      <alignment horizontal="left" vertical="center"/>
    </xf>
    <xf numFmtId="41" fontId="13" fillId="37" borderId="1" xfId="0" applyNumberFormat="1" applyFont="1" applyFill="1" applyBorder="1" applyAlignment="1" applyProtection="1">
      <alignment horizontal="left" vertical="center"/>
    </xf>
    <xf numFmtId="165" fontId="13" fillId="37" borderId="1" xfId="0" applyNumberFormat="1" applyFont="1" applyFill="1" applyBorder="1" applyAlignment="1" applyProtection="1">
      <alignment vertical="center" wrapText="1"/>
    </xf>
    <xf numFmtId="14" fontId="14" fillId="2" borderId="0" xfId="0" applyNumberFormat="1" applyFont="1" applyFill="1" applyAlignment="1" applyProtection="1">
      <alignment horizontal="center"/>
    </xf>
    <xf numFmtId="3" fontId="14" fillId="2" borderId="0" xfId="0" applyNumberFormat="1" applyFont="1" applyFill="1" applyAlignment="1" applyProtection="1">
      <alignment horizontal="center"/>
    </xf>
    <xf numFmtId="0" fontId="13" fillId="49" borderId="0" xfId="0" applyNumberFormat="1" applyFont="1" applyFill="1" applyAlignment="1" applyProtection="1"/>
    <xf numFmtId="0" fontId="39" fillId="2" borderId="0" xfId="0" applyNumberFormat="1" applyFont="1" applyFill="1" applyAlignment="1" applyProtection="1">
      <alignment horizontal="center" vertical="center"/>
    </xf>
    <xf numFmtId="166" fontId="52" fillId="2" borderId="0" xfId="0" applyNumberFormat="1" applyFont="1" applyFill="1" applyAlignment="1" applyProtection="1">
      <alignment horizontal="center" vertical="center"/>
    </xf>
    <xf numFmtId="166" fontId="79" fillId="2" borderId="0" xfId="0" applyNumberFormat="1" applyFont="1" applyFill="1" applyAlignment="1" applyProtection="1">
      <alignment horizontal="center" vertical="center"/>
    </xf>
    <xf numFmtId="0" fontId="10" fillId="5" borderId="0" xfId="0" applyNumberFormat="1" applyFont="1" applyFill="1" applyAlignment="1" applyProtection="1">
      <alignment vertical="center"/>
    </xf>
    <xf numFmtId="164" fontId="14" fillId="2" borderId="0" xfId="0" applyNumberFormat="1" applyFont="1" applyFill="1" applyAlignment="1" applyProtection="1">
      <alignment horizontal="center"/>
    </xf>
    <xf numFmtId="0" fontId="13" fillId="49" borderId="0" xfId="0" applyNumberFormat="1" applyFont="1" applyFill="1" applyAlignment="1" applyProtection="1">
      <alignment vertical="top"/>
    </xf>
    <xf numFmtId="14" fontId="45" fillId="40" borderId="1" xfId="0" applyNumberFormat="1" applyFont="1" applyFill="1" applyBorder="1" applyAlignment="1" applyProtection="1">
      <alignment horizontal="center" vertical="center" wrapText="1"/>
    </xf>
    <xf numFmtId="0" fontId="79" fillId="39" borderId="1" xfId="0" applyNumberFormat="1" applyFont="1" applyFill="1" applyBorder="1" applyAlignment="1" applyProtection="1">
      <alignment horizontal="center" vertical="center" wrapText="1"/>
    </xf>
    <xf numFmtId="166" fontId="13" fillId="39" borderId="1" xfId="0" applyNumberFormat="1" applyFont="1" applyFill="1" applyBorder="1" applyAlignment="1" applyProtection="1">
      <alignment horizontal="left"/>
    </xf>
    <xf numFmtId="164" fontId="13" fillId="39" borderId="1" xfId="0" applyNumberFormat="1" applyFont="1" applyFill="1" applyBorder="1" applyAlignment="1" applyProtection="1">
      <alignment horizontal="left"/>
    </xf>
    <xf numFmtId="41" fontId="13" fillId="39" borderId="1" xfId="0" applyNumberFormat="1" applyFont="1" applyFill="1" applyBorder="1" applyAlignment="1" applyProtection="1">
      <alignment horizontal="left"/>
    </xf>
    <xf numFmtId="0" fontId="13" fillId="39" borderId="1" xfId="0" applyNumberFormat="1" applyFont="1" applyFill="1" applyBorder="1" applyAlignment="1" applyProtection="1">
      <alignment horizontal="left"/>
    </xf>
    <xf numFmtId="166" fontId="14" fillId="2" borderId="0" xfId="0" applyNumberFormat="1" applyFont="1" applyFill="1" applyAlignment="1" applyProtection="1">
      <alignment horizontal="center"/>
    </xf>
    <xf numFmtId="0" fontId="13" fillId="2" borderId="0" xfId="0" applyNumberFormat="1" applyFont="1" applyFill="1" applyAlignment="1" applyProtection="1">
      <alignment horizontal="center"/>
    </xf>
    <xf numFmtId="0" fontId="13" fillId="37" borderId="5" xfId="0" applyNumberFormat="1" applyFont="1" applyFill="1" applyBorder="1" applyAlignment="1" applyProtection="1"/>
    <xf numFmtId="0" fontId="13" fillId="37" borderId="11" xfId="0" applyNumberFormat="1" applyFont="1" applyFill="1" applyBorder="1" applyAlignment="1" applyProtection="1">
      <alignment horizontal="left"/>
    </xf>
    <xf numFmtId="166" fontId="13" fillId="37" borderId="5" xfId="0" applyNumberFormat="1" applyFont="1" applyFill="1" applyBorder="1" applyAlignment="1" applyProtection="1"/>
    <xf numFmtId="0" fontId="13" fillId="37" borderId="5" xfId="0" applyNumberFormat="1" applyFont="1" applyFill="1" applyBorder="1" applyAlignment="1" applyProtection="1">
      <alignment horizontal="right"/>
    </xf>
    <xf numFmtId="0" fontId="13" fillId="37" borderId="5" xfId="0" applyNumberFormat="1" applyFont="1" applyFill="1" applyBorder="1" applyAlignment="1" applyProtection="1">
      <alignment horizontal="left"/>
    </xf>
    <xf numFmtId="14" fontId="13" fillId="2" borderId="0" xfId="0" applyNumberFormat="1" applyFont="1" applyFill="1" applyAlignment="1" applyProtection="1"/>
    <xf numFmtId="0" fontId="10" fillId="2" borderId="0" xfId="0" applyNumberFormat="1" applyFont="1" applyFill="1" applyAlignment="1" applyProtection="1"/>
    <xf numFmtId="0" fontId="13" fillId="37" borderId="1" xfId="0" applyNumberFormat="1" applyFont="1" applyFill="1" applyBorder="1" applyAlignment="1" applyProtection="1">
      <alignment horizontal="right"/>
    </xf>
    <xf numFmtId="166" fontId="13" fillId="37" borderId="1" xfId="0" applyNumberFormat="1" applyFont="1" applyFill="1" applyBorder="1" applyAlignment="1" applyProtection="1"/>
    <xf numFmtId="0" fontId="13" fillId="37" borderId="8" xfId="0" applyNumberFormat="1" applyFont="1" applyFill="1" applyBorder="1" applyAlignment="1" applyProtection="1">
      <alignment horizontal="left"/>
    </xf>
    <xf numFmtId="0" fontId="17" fillId="37" borderId="12" xfId="0" applyNumberFormat="1" applyFont="1" applyFill="1" applyBorder="1" applyAlignment="1" applyProtection="1">
      <alignment horizontal="left"/>
    </xf>
    <xf numFmtId="0" fontId="13" fillId="37" borderId="1" xfId="0" applyNumberFormat="1" applyFont="1" applyFill="1" applyBorder="1" applyAlignment="1" applyProtection="1">
      <alignment horizontal="right" wrapText="1"/>
    </xf>
    <xf numFmtId="0" fontId="10" fillId="37" borderId="12" xfId="0" applyNumberFormat="1" applyFont="1" applyFill="1" applyBorder="1" applyAlignment="1" applyProtection="1">
      <alignment horizontal="center"/>
    </xf>
    <xf numFmtId="0" fontId="13" fillId="37" borderId="12" xfId="0" applyNumberFormat="1" applyFont="1" applyFill="1" applyBorder="1" applyAlignment="1" applyProtection="1">
      <alignment horizontal="center"/>
    </xf>
    <xf numFmtId="166" fontId="13" fillId="37" borderId="0" xfId="0" applyNumberFormat="1" applyFont="1" applyFill="1" applyAlignment="1" applyProtection="1"/>
    <xf numFmtId="164" fontId="13" fillId="37" borderId="0" xfId="0" applyNumberFormat="1" applyFont="1" applyFill="1" applyAlignment="1" applyProtection="1"/>
    <xf numFmtId="0" fontId="13" fillId="50" borderId="0" xfId="0" applyNumberFormat="1" applyFont="1" applyFill="1" applyAlignment="1" applyProtection="1">
      <alignment vertical="center"/>
    </xf>
    <xf numFmtId="15" fontId="13" fillId="2" borderId="0" xfId="0" applyNumberFormat="1" applyFont="1" applyFill="1" applyAlignment="1" applyProtection="1">
      <alignment vertical="center"/>
    </xf>
    <xf numFmtId="14" fontId="13" fillId="2" borderId="0" xfId="0" applyNumberFormat="1" applyFont="1" applyFill="1" applyAlignment="1" applyProtection="1">
      <alignment vertical="center"/>
    </xf>
    <xf numFmtId="0" fontId="44" fillId="2" borderId="0" xfId="0" applyNumberFormat="1" applyFont="1" applyFill="1" applyAlignment="1" applyProtection="1">
      <alignment vertical="center"/>
    </xf>
    <xf numFmtId="166" fontId="44" fillId="2" borderId="0" xfId="0" applyNumberFormat="1" applyFont="1" applyFill="1" applyAlignment="1" applyProtection="1">
      <alignment horizontal="center" vertical="center"/>
    </xf>
    <xf numFmtId="166" fontId="44" fillId="2" borderId="0" xfId="0" applyNumberFormat="1" applyFont="1" applyFill="1" applyAlignment="1" applyProtection="1">
      <alignment vertical="center"/>
    </xf>
    <xf numFmtId="14" fontId="13" fillId="2" borderId="1" xfId="0" applyNumberFormat="1" applyFont="1" applyFill="1" applyBorder="1" applyAlignment="1" applyProtection="1">
      <alignment vertical="center"/>
    </xf>
    <xf numFmtId="0" fontId="21" fillId="2" borderId="1" xfId="0" applyNumberFormat="1" applyFont="1" applyFill="1" applyBorder="1" applyAlignment="1" applyProtection="1">
      <alignment vertical="center"/>
    </xf>
    <xf numFmtId="0" fontId="20" fillId="37" borderId="0" xfId="0" applyNumberFormat="1" applyFont="1" applyFill="1" applyAlignment="1" applyProtection="1">
      <alignment vertical="center" wrapText="1"/>
    </xf>
    <xf numFmtId="0" fontId="47" fillId="44" borderId="0" xfId="0" applyNumberFormat="1" applyFont="1" applyFill="1" applyAlignment="1" applyProtection="1">
      <alignment horizontal="center" vertical="center"/>
    </xf>
    <xf numFmtId="166" fontId="10" fillId="39" borderId="1" xfId="0" applyNumberFormat="1" applyFont="1" applyFill="1" applyBorder="1" applyAlignment="1" applyProtection="1">
      <alignment horizontal="center" vertical="center" wrapText="1"/>
    </xf>
    <xf numFmtId="0" fontId="54" fillId="8" borderId="1" xfId="0" applyNumberFormat="1" applyFont="1" applyFill="1" applyBorder="1" applyAlignment="1" applyProtection="1">
      <alignment horizontal="center" vertical="center" wrapText="1"/>
    </xf>
    <xf numFmtId="0" fontId="57" fillId="8" borderId="1" xfId="0" applyNumberFormat="1" applyFont="1" applyFill="1" applyBorder="1" applyAlignment="1" applyProtection="1">
      <alignment horizontal="center" vertical="center" wrapText="1"/>
    </xf>
    <xf numFmtId="0" fontId="54" fillId="8" borderId="5" xfId="0" applyNumberFormat="1" applyFont="1" applyFill="1" applyBorder="1" applyAlignment="1" applyProtection="1">
      <alignment horizontal="center" vertical="center" wrapText="1"/>
    </xf>
    <xf numFmtId="0" fontId="19" fillId="2" borderId="0" xfId="0" applyNumberFormat="1" applyFont="1" applyFill="1" applyAlignment="1" applyProtection="1">
      <alignment horizontal="center" vertical="center" wrapText="1"/>
    </xf>
    <xf numFmtId="0" fontId="55" fillId="2" borderId="0" xfId="0" applyNumberFormat="1" applyFont="1" applyFill="1" applyAlignment="1" applyProtection="1">
      <alignment horizontal="center" vertical="center" wrapText="1"/>
    </xf>
    <xf numFmtId="0" fontId="13" fillId="37" borderId="3" xfId="0" applyNumberFormat="1" applyFont="1" applyFill="1" applyBorder="1" applyAlignment="1" applyProtection="1">
      <alignment horizontal="left"/>
    </xf>
    <xf numFmtId="0" fontId="45" fillId="40" borderId="0" xfId="0" applyNumberFormat="1" applyFont="1" applyFill="1" applyAlignment="1" applyProtection="1">
      <alignment vertical="center"/>
    </xf>
    <xf numFmtId="0" fontId="13" fillId="50" borderId="0" xfId="0" applyNumberFormat="1" applyFont="1" applyFill="1" applyAlignment="1" applyProtection="1"/>
    <xf numFmtId="0" fontId="13" fillId="37" borderId="7" xfId="0" applyNumberFormat="1" applyFont="1" applyFill="1" applyBorder="1" applyAlignment="1" applyProtection="1">
      <alignment horizontal="left"/>
    </xf>
    <xf numFmtId="15" fontId="13" fillId="37" borderId="1" xfId="0" applyNumberFormat="1" applyFont="1" applyFill="1" applyBorder="1" applyAlignment="1" applyProtection="1">
      <alignment horizontal="center" vertical="center"/>
    </xf>
    <xf numFmtId="15" fontId="13" fillId="37" borderId="1" xfId="0" applyNumberFormat="1" applyFont="1" applyFill="1" applyBorder="1" applyAlignment="1" applyProtection="1">
      <alignment horizontal="center"/>
    </xf>
    <xf numFmtId="0" fontId="65" fillId="0" borderId="0" xfId="0" applyNumberFormat="1" applyFont="1" applyFill="1" applyAlignment="1" applyProtection="1">
      <alignment horizontal="center"/>
    </xf>
    <xf numFmtId="0" fontId="68" fillId="0" borderId="0" xfId="0" applyNumberFormat="1" applyFont="1" applyFill="1" applyAlignment="1" applyProtection="1">
      <alignment horizontal="center"/>
    </xf>
    <xf numFmtId="0" fontId="19" fillId="0" borderId="3" xfId="0" applyNumberFormat="1" applyFont="1" applyFill="1" applyBorder="1" applyAlignment="1" applyProtection="1">
      <alignment horizontal="left" vertical="center"/>
    </xf>
    <xf numFmtId="0" fontId="19" fillId="0" borderId="8" xfId="0" applyNumberFormat="1" applyFont="1" applyFill="1" applyBorder="1" applyAlignment="1" applyProtection="1">
      <alignment horizontal="left" vertical="center"/>
    </xf>
    <xf numFmtId="0" fontId="43" fillId="0" borderId="3" xfId="0" applyNumberFormat="1" applyFont="1" applyFill="1" applyBorder="1" applyAlignment="1" applyProtection="1">
      <alignment horizontal="left" vertical="center"/>
    </xf>
    <xf numFmtId="0" fontId="43" fillId="0" borderId="8" xfId="0" applyNumberFormat="1" applyFont="1" applyFill="1" applyBorder="1" applyAlignment="1" applyProtection="1">
      <alignment horizontal="left" vertical="center"/>
    </xf>
    <xf numFmtId="0" fontId="43" fillId="0" borderId="3" xfId="0" applyNumberFormat="1" applyFont="1" applyFill="1" applyBorder="1" applyAlignment="1" applyProtection="1">
      <alignment horizontal="left" vertical="center" wrapText="1"/>
    </xf>
    <xf numFmtId="0" fontId="43" fillId="0" borderId="8" xfId="0" applyNumberFormat="1" applyFont="1" applyFill="1" applyBorder="1" applyAlignment="1" applyProtection="1">
      <alignment horizontal="left" vertical="center" wrapText="1"/>
    </xf>
    <xf numFmtId="0" fontId="20" fillId="43" borderId="3" xfId="0" applyNumberFormat="1" applyFont="1" applyFill="1" applyBorder="1" applyAlignment="1" applyProtection="1">
      <alignment horizontal="center" vertical="center"/>
    </xf>
    <xf numFmtId="0" fontId="20" fillId="43" borderId="15" xfId="0" applyNumberFormat="1" applyFont="1" applyFill="1" applyBorder="1" applyAlignment="1" applyProtection="1">
      <alignment horizontal="center" vertical="center"/>
    </xf>
    <xf numFmtId="0" fontId="20" fillId="43" borderId="8" xfId="0" applyNumberFormat="1" applyFont="1" applyFill="1" applyBorder="1" applyAlignment="1" applyProtection="1">
      <alignment horizontal="center" vertical="center" wrapText="1"/>
    </xf>
    <xf numFmtId="0" fontId="59" fillId="0" borderId="3" xfId="0" applyNumberFormat="1" applyFont="1" applyFill="1" applyBorder="1" applyAlignment="1" applyProtection="1">
      <alignment horizontal="left" vertical="center"/>
    </xf>
    <xf numFmtId="0" fontId="59" fillId="0" borderId="8" xfId="0" applyNumberFormat="1" applyFont="1" applyFill="1" applyBorder="1" applyAlignment="1" applyProtection="1">
      <alignment horizontal="left" vertical="center"/>
    </xf>
    <xf numFmtId="0" fontId="43" fillId="37" borderId="3" xfId="0" applyNumberFormat="1" applyFont="1" applyFill="1" applyBorder="1" applyAlignment="1" applyProtection="1">
      <alignment horizontal="left" vertical="center"/>
    </xf>
    <xf numFmtId="0" fontId="43" fillId="37" borderId="8" xfId="0" applyNumberFormat="1" applyFont="1" applyFill="1" applyBorder="1" applyAlignment="1" applyProtection="1">
      <alignment horizontal="left" vertical="center"/>
    </xf>
    <xf numFmtId="0" fontId="45" fillId="42" borderId="3" xfId="0" applyNumberFormat="1" applyFont="1" applyFill="1" applyBorder="1" applyAlignment="1" applyProtection="1">
      <alignment horizontal="center" vertical="center"/>
    </xf>
    <xf numFmtId="0" fontId="45" fillId="42" borderId="8" xfId="0" applyNumberFormat="1" applyFont="1" applyFill="1" applyBorder="1" applyAlignment="1" applyProtection="1">
      <alignment horizontal="center" vertical="center"/>
    </xf>
    <xf numFmtId="0" fontId="59" fillId="0" borderId="3" xfId="0" applyNumberFormat="1" applyFont="1" applyFill="1" applyBorder="1" applyAlignment="1" applyProtection="1">
      <alignment horizontal="left" vertical="center" wrapText="1"/>
    </xf>
    <xf numFmtId="0" fontId="59" fillId="0" borderId="8" xfId="0" applyNumberFormat="1" applyFont="1" applyFill="1" applyBorder="1" applyAlignment="1" applyProtection="1">
      <alignment horizontal="left" vertical="center" wrapText="1"/>
    </xf>
    <xf numFmtId="0" fontId="63" fillId="37" borderId="3" xfId="0" applyNumberFormat="1" applyFont="1" applyFill="1" applyBorder="1" applyAlignment="1" applyProtection="1">
      <alignment vertical="center"/>
    </xf>
    <xf numFmtId="0" fontId="63" fillId="37" borderId="8" xfId="0" applyNumberFormat="1" applyFont="1" applyFill="1" applyBorder="1" applyAlignment="1" applyProtection="1">
      <alignment vertical="center"/>
    </xf>
    <xf numFmtId="0" fontId="1" fillId="37" borderId="3" xfId="0" applyNumberFormat="1" applyFont="1" applyFill="1" applyBorder="1" applyAlignment="1" applyProtection="1">
      <alignment horizontal="left" vertical="center"/>
    </xf>
    <xf numFmtId="0" fontId="1" fillId="37" borderId="8" xfId="0" applyNumberFormat="1" applyFont="1" applyFill="1" applyBorder="1" applyAlignment="1" applyProtection="1">
      <alignment horizontal="left" vertical="center"/>
    </xf>
    <xf numFmtId="0" fontId="53" fillId="38" borderId="0" xfId="0" applyNumberFormat="1" applyFont="1" applyFill="1" applyAlignment="1" applyProtection="1">
      <alignment horizontal="left" vertical="center"/>
    </xf>
    <xf numFmtId="0" fontId="20" fillId="48" borderId="0" xfId="0" applyNumberFormat="1" applyFont="1" applyFill="1" applyAlignment="1" applyProtection="1">
      <alignment horizontal="left" vertical="center" wrapText="1"/>
    </xf>
    <xf numFmtId="0" fontId="19" fillId="37" borderId="9" xfId="0" applyNumberFormat="1" applyFont="1" applyFill="1" applyBorder="1" applyAlignment="1" applyProtection="1">
      <alignment horizontal="left" vertical="center" wrapText="1"/>
    </xf>
    <xf numFmtId="0" fontId="19" fillId="37" borderId="5" xfId="0" applyNumberFormat="1" applyFont="1" applyFill="1" applyBorder="1" applyAlignment="1" applyProtection="1">
      <alignment horizontal="left" vertical="center" wrapText="1"/>
    </xf>
    <xf numFmtId="0" fontId="59" fillId="37" borderId="10" xfId="0" applyNumberFormat="1" applyFont="1" applyFill="1" applyBorder="1" applyAlignment="1" applyProtection="1">
      <alignment vertical="center"/>
    </xf>
    <xf numFmtId="0" fontId="59" fillId="37" borderId="30" xfId="0" applyNumberFormat="1" applyFont="1" applyFill="1" applyBorder="1" applyAlignment="1" applyProtection="1">
      <alignment vertical="center"/>
    </xf>
    <xf numFmtId="0" fontId="59" fillId="37" borderId="7" xfId="0" applyNumberFormat="1" applyFont="1" applyFill="1" applyBorder="1" applyAlignment="1" applyProtection="1">
      <alignment vertical="center"/>
    </xf>
    <xf numFmtId="0" fontId="59" fillId="37" borderId="26" xfId="0" applyNumberFormat="1" applyFont="1" applyFill="1" applyBorder="1" applyAlignment="1" applyProtection="1">
      <alignment vertical="center"/>
    </xf>
    <xf numFmtId="0" fontId="20" fillId="37" borderId="9" xfId="0" applyNumberFormat="1" applyFont="1" applyFill="1" applyBorder="1" applyAlignment="1" applyProtection="1">
      <alignment horizontal="center" vertical="center"/>
    </xf>
    <xf numFmtId="0" fontId="20" fillId="37" borderId="5" xfId="0" applyNumberFormat="1" applyFont="1" applyFill="1" applyBorder="1" applyAlignment="1" applyProtection="1">
      <alignment horizontal="center" vertical="center"/>
    </xf>
    <xf numFmtId="0" fontId="19" fillId="37" borderId="3" xfId="0" applyNumberFormat="1" applyFont="1" applyFill="1" applyBorder="1" applyAlignment="1" applyProtection="1">
      <alignment vertical="center"/>
    </xf>
    <xf numFmtId="0" fontId="19" fillId="37" borderId="8" xfId="0" applyNumberFormat="1" applyFont="1" applyFill="1" applyBorder="1" applyAlignment="1" applyProtection="1">
      <alignment vertical="center"/>
    </xf>
    <xf numFmtId="0" fontId="43" fillId="37" borderId="3" xfId="0" applyNumberFormat="1" applyFont="1" applyFill="1" applyBorder="1" applyAlignment="1" applyProtection="1">
      <alignment vertical="center"/>
    </xf>
    <xf numFmtId="0" fontId="43" fillId="37" borderId="8" xfId="0" applyNumberFormat="1" applyFont="1" applyFill="1" applyBorder="1" applyAlignment="1" applyProtection="1">
      <alignment vertical="center"/>
    </xf>
    <xf numFmtId="0" fontId="43" fillId="0" borderId="3" xfId="0" applyNumberFormat="1" applyFont="1" applyFill="1" applyBorder="1" applyAlignment="1" applyProtection="1">
      <alignment vertical="center"/>
    </xf>
    <xf numFmtId="0" fontId="43" fillId="0" borderId="8" xfId="0" applyNumberFormat="1" applyFont="1" applyFill="1" applyBorder="1" applyAlignment="1" applyProtection="1">
      <alignment vertical="center"/>
    </xf>
    <xf numFmtId="0" fontId="19" fillId="45" borderId="3" xfId="0" applyNumberFormat="1" applyFont="1" applyFill="1" applyBorder="1" applyAlignment="1" applyProtection="1">
      <alignment vertical="center"/>
    </xf>
    <xf numFmtId="0" fontId="19" fillId="45" borderId="8" xfId="0" applyNumberFormat="1" applyFont="1" applyFill="1" applyBorder="1" applyAlignment="1" applyProtection="1">
      <alignment vertical="center"/>
    </xf>
    <xf numFmtId="0" fontId="19" fillId="0" borderId="3" xfId="0" applyNumberFormat="1" applyFont="1" applyFill="1" applyBorder="1" applyAlignment="1" applyProtection="1">
      <alignment vertical="center"/>
    </xf>
    <xf numFmtId="0" fontId="19" fillId="0" borderId="8" xfId="0" applyNumberFormat="1" applyFont="1" applyFill="1" applyBorder="1" applyAlignment="1" applyProtection="1">
      <alignment vertical="center"/>
    </xf>
    <xf numFmtId="0" fontId="43" fillId="0" borderId="3" xfId="0" applyNumberFormat="1" applyFont="1" applyFill="1" applyBorder="1" applyAlignment="1" applyProtection="1">
      <alignment vertical="center" wrapText="1"/>
    </xf>
    <xf numFmtId="0" fontId="19" fillId="37" borderId="9" xfId="0" applyNumberFormat="1" applyFont="1" applyFill="1" applyBorder="1" applyAlignment="1" applyProtection="1">
      <alignment horizontal="center" vertical="center"/>
    </xf>
    <xf numFmtId="0" fontId="19" fillId="37" borderId="5" xfId="0" applyNumberFormat="1" applyFont="1" applyFill="1" applyBorder="1" applyAlignment="1" applyProtection="1">
      <alignment horizontal="center" vertical="center"/>
    </xf>
    <xf numFmtId="0" fontId="19" fillId="45" borderId="3" xfId="0" applyNumberFormat="1" applyFont="1" applyFill="1" applyBorder="1" applyAlignment="1" applyProtection="1">
      <alignment horizontal="left" vertical="center"/>
    </xf>
    <xf numFmtId="0" fontId="19" fillId="45" borderId="8" xfId="0" applyNumberFormat="1" applyFont="1" applyFill="1" applyBorder="1" applyAlignment="1" applyProtection="1">
      <alignment horizontal="left" vertical="center"/>
    </xf>
    <xf numFmtId="0" fontId="45" fillId="40" borderId="1" xfId="0" applyNumberFormat="1" applyFont="1" applyFill="1" applyBorder="1" applyAlignment="1" applyProtection="1">
      <alignment horizontal="center" vertical="center" wrapText="1"/>
    </xf>
    <xf numFmtId="0" fontId="45" fillId="40" borderId="9" xfId="0" applyNumberFormat="1" applyFont="1" applyFill="1" applyBorder="1" applyAlignment="1" applyProtection="1">
      <alignment horizontal="center" vertical="center" wrapText="1"/>
    </xf>
    <xf numFmtId="0" fontId="45" fillId="40" borderId="5" xfId="0" applyNumberFormat="1" applyFont="1" applyFill="1" applyBorder="1" applyAlignment="1" applyProtection="1">
      <alignment horizontal="center" vertical="center" wrapText="1"/>
    </xf>
    <xf numFmtId="0" fontId="20" fillId="3" borderId="9" xfId="0" applyNumberFormat="1" applyFont="1" applyFill="1" applyBorder="1" applyAlignment="1" applyProtection="1">
      <alignment horizontal="center" vertical="center" wrapText="1"/>
    </xf>
    <xf numFmtId="0" fontId="20" fillId="3" borderId="5" xfId="0" applyNumberFormat="1" applyFont="1" applyFill="1" applyBorder="1" applyAlignment="1" applyProtection="1">
      <alignment horizontal="center" vertical="center" wrapText="1"/>
    </xf>
    <xf numFmtId="0" fontId="10" fillId="39" borderId="9" xfId="0" applyNumberFormat="1" applyFont="1" applyFill="1" applyBorder="1" applyAlignment="1" applyProtection="1">
      <alignment horizontal="center" vertical="center" wrapText="1"/>
    </xf>
    <xf numFmtId="0" fontId="10" fillId="39" borderId="5" xfId="0" applyNumberFormat="1" applyFont="1" applyFill="1" applyBorder="1" applyAlignment="1" applyProtection="1">
      <alignment horizontal="center" vertical="center" wrapText="1"/>
    </xf>
    <xf numFmtId="0" fontId="45" fillId="40" borderId="0" xfId="0" applyNumberFormat="1" applyFont="1" applyFill="1" applyAlignment="1" applyProtection="1">
      <alignment horizontal="center" vertical="center"/>
    </xf>
    <xf numFmtId="0" fontId="10" fillId="3" borderId="1" xfId="0" applyNumberFormat="1" applyFont="1" applyFill="1" applyBorder="1" applyAlignment="1" applyProtection="1">
      <alignment horizontal="center" vertical="center" wrapText="1"/>
    </xf>
    <xf numFmtId="166" fontId="45" fillId="40" borderId="1" xfId="0" applyNumberFormat="1" applyFont="1" applyFill="1" applyBorder="1" applyAlignment="1" applyProtection="1">
      <alignment horizontal="center" vertical="center" wrapText="1"/>
    </xf>
    <xf numFmtId="0" fontId="10" fillId="3" borderId="9" xfId="0" applyNumberFormat="1" applyFont="1" applyFill="1" applyBorder="1" applyAlignment="1" applyProtection="1">
      <alignment horizontal="center" vertical="center" wrapText="1"/>
    </xf>
    <xf numFmtId="0" fontId="10" fillId="3" borderId="5" xfId="0" applyNumberFormat="1" applyFont="1" applyFill="1" applyBorder="1" applyAlignment="1" applyProtection="1">
      <alignment horizontal="center" vertical="center" wrapText="1"/>
    </xf>
    <xf numFmtId="0" fontId="45" fillId="46" borderId="27" xfId="0" applyNumberFormat="1" applyFont="1" applyFill="1" applyBorder="1" applyAlignment="1" applyProtection="1">
      <alignment horizontal="center" vertical="center" wrapText="1"/>
    </xf>
    <xf numFmtId="0" fontId="45" fillId="46" borderId="29" xfId="0" applyNumberFormat="1" applyFont="1" applyFill="1" applyBorder="1" applyAlignment="1" applyProtection="1">
      <alignment horizontal="center" vertical="center" wrapText="1"/>
    </xf>
    <xf numFmtId="0" fontId="45" fillId="46" borderId="28" xfId="0" applyNumberFormat="1" applyFont="1" applyFill="1" applyBorder="1" applyAlignment="1" applyProtection="1">
      <alignment horizontal="center" vertical="center" wrapText="1"/>
    </xf>
    <xf numFmtId="0" fontId="20" fillId="39" borderId="7" xfId="0" applyNumberFormat="1" applyFont="1" applyFill="1" applyBorder="1" applyAlignment="1" applyProtection="1">
      <alignment horizontal="center" vertical="center" wrapText="1"/>
    </xf>
    <xf numFmtId="0" fontId="20" fillId="39" borderId="14" xfId="0" applyNumberFormat="1" applyFont="1" applyFill="1" applyBorder="1" applyAlignment="1" applyProtection="1">
      <alignment horizontal="center" vertical="center" wrapText="1"/>
    </xf>
    <xf numFmtId="0" fontId="20" fillId="39" borderId="26" xfId="0" applyNumberFormat="1" applyFont="1" applyFill="1" applyBorder="1" applyAlignment="1" applyProtection="1">
      <alignment horizontal="center" vertical="center" wrapText="1"/>
    </xf>
    <xf numFmtId="0" fontId="45" fillId="47" borderId="27" xfId="0" applyNumberFormat="1" applyFont="1" applyFill="1" applyBorder="1" applyAlignment="1" applyProtection="1">
      <alignment horizontal="center" vertical="center" wrapText="1"/>
    </xf>
    <xf numFmtId="0" fontId="45" fillId="47" borderId="29" xfId="0" applyNumberFormat="1" applyFont="1" applyFill="1" applyBorder="1" applyAlignment="1" applyProtection="1">
      <alignment horizontal="center" vertical="center" wrapText="1"/>
    </xf>
    <xf numFmtId="0" fontId="45" fillId="47" borderId="28" xfId="0" applyNumberFormat="1" applyFont="1" applyFill="1" applyBorder="1" applyAlignment="1" applyProtection="1">
      <alignment horizontal="center" vertical="center" wrapText="1"/>
    </xf>
    <xf numFmtId="0" fontId="30" fillId="40" borderId="7" xfId="0" applyNumberFormat="1" applyFont="1" applyFill="1" applyBorder="1" applyAlignment="1" applyProtection="1">
      <alignment horizontal="center" vertical="center" wrapText="1"/>
    </xf>
    <xf numFmtId="0" fontId="30" fillId="40" borderId="14" xfId="0" applyNumberFormat="1" applyFont="1" applyFill="1" applyBorder="1" applyAlignment="1" applyProtection="1">
      <alignment horizontal="center" vertical="center" wrapText="1"/>
    </xf>
    <xf numFmtId="0" fontId="30" fillId="40" borderId="26" xfId="0" applyNumberFormat="1" applyFont="1" applyFill="1" applyBorder="1" applyAlignment="1" applyProtection="1">
      <alignment horizontal="center" vertical="center" wrapText="1"/>
    </xf>
    <xf numFmtId="0" fontId="20" fillId="39" borderId="13" xfId="0" applyNumberFormat="1" applyFont="1" applyFill="1" applyBorder="1" applyAlignment="1" applyProtection="1">
      <alignment horizontal="center" vertical="center" wrapText="1"/>
    </xf>
    <xf numFmtId="0" fontId="20" fillId="39" borderId="5" xfId="0" applyNumberFormat="1" applyFont="1" applyFill="1" applyBorder="1" applyAlignment="1" applyProtection="1">
      <alignment horizontal="center" vertical="center" wrapText="1"/>
    </xf>
    <xf numFmtId="165" fontId="45" fillId="40" borderId="0" xfId="0" applyNumberFormat="1" applyFont="1" applyFill="1" applyAlignment="1" applyProtection="1">
      <alignment horizontal="center" vertical="center"/>
    </xf>
    <xf numFmtId="165" fontId="52" fillId="12" borderId="3" xfId="0" applyNumberFormat="1" applyFont="1" applyFill="1" applyBorder="1" applyAlignment="1" applyProtection="1">
      <alignment horizontal="center" vertical="center"/>
    </xf>
    <xf numFmtId="165" fontId="52" fillId="12" borderId="15" xfId="0" applyNumberFormat="1" applyFont="1" applyFill="1" applyBorder="1" applyAlignment="1" applyProtection="1">
      <alignment horizontal="center" vertical="center"/>
    </xf>
    <xf numFmtId="165" fontId="52" fillId="12" borderId="8" xfId="0" applyNumberFormat="1" applyFont="1" applyFill="1" applyBorder="1" applyAlignment="1" applyProtection="1">
      <alignment horizontal="center" vertical="center"/>
    </xf>
    <xf numFmtId="0" fontId="52" fillId="15" borderId="3" xfId="0" applyNumberFormat="1" applyFont="1" applyFill="1" applyBorder="1" applyAlignment="1" applyProtection="1">
      <alignment horizontal="center" vertical="center"/>
    </xf>
    <xf numFmtId="0" fontId="52" fillId="15" borderId="15" xfId="0" applyNumberFormat="1" applyFont="1" applyFill="1" applyBorder="1" applyAlignment="1" applyProtection="1">
      <alignment horizontal="center" vertical="center"/>
    </xf>
    <xf numFmtId="165" fontId="10" fillId="38" borderId="1" xfId="0" applyNumberFormat="1" applyFont="1" applyFill="1" applyBorder="1" applyAlignment="1" applyProtection="1">
      <alignment horizontal="center" vertical="center"/>
    </xf>
    <xf numFmtId="0" fontId="45" fillId="37" borderId="0" xfId="0" applyNumberFormat="1" applyFont="1" applyFill="1" applyAlignment="1" applyProtection="1">
      <alignment horizontal="center" vertical="center"/>
    </xf>
    <xf numFmtId="0" fontId="20" fillId="37" borderId="0" xfId="0" applyNumberFormat="1" applyFont="1" applyFill="1" applyAlignment="1" applyProtection="1">
      <alignment horizontal="center" vertical="center" wrapText="1"/>
    </xf>
    <xf numFmtId="0" fontId="47" fillId="41" borderId="0" xfId="0" applyNumberFormat="1" applyFont="1" applyFill="1" applyAlignment="1" applyProtection="1">
      <alignment horizontal="center" vertical="center"/>
    </xf>
    <xf numFmtId="0" fontId="10" fillId="39" borderId="1" xfId="0" applyNumberFormat="1" applyFont="1" applyFill="1" applyBorder="1" applyAlignment="1" applyProtection="1">
      <alignment horizontal="center" vertical="center" wrapText="1"/>
    </xf>
    <xf numFmtId="0" fontId="45" fillId="40" borderId="1" xfId="0" applyNumberFormat="1" applyFont="1" applyFill="1" applyBorder="1" applyAlignment="1" applyProtection="1">
      <alignment horizontal="center" vertical="center"/>
    </xf>
    <xf numFmtId="0" fontId="45" fillId="47" borderId="14" xfId="0" applyNumberFormat="1" applyFont="1" applyFill="1" applyBorder="1" applyAlignment="1" applyProtection="1">
      <alignment horizontal="center" vertical="center" wrapText="1"/>
    </xf>
    <xf numFmtId="0" fontId="10" fillId="39" borderId="1" xfId="0" applyNumberFormat="1" applyFont="1" applyFill="1" applyBorder="1" applyAlignment="1" applyProtection="1">
      <alignment horizontal="center" vertical="center"/>
    </xf>
    <xf numFmtId="0" fontId="20" fillId="38" borderId="1" xfId="0" applyNumberFormat="1" applyFont="1" applyFill="1" applyBorder="1" applyAlignment="1" applyProtection="1">
      <alignment horizontal="center" vertical="center" wrapText="1"/>
    </xf>
    <xf numFmtId="165" fontId="20" fillId="13" borderId="3" xfId="0" applyNumberFormat="1" applyFont="1" applyFill="1" applyBorder="1" applyAlignment="1" applyProtection="1">
      <alignment horizontal="center" vertical="center" wrapText="1"/>
    </xf>
    <xf numFmtId="165" fontId="20" fillId="13" borderId="15" xfId="0" applyNumberFormat="1" applyFont="1" applyFill="1" applyBorder="1" applyAlignment="1" applyProtection="1">
      <alignment horizontal="center" vertical="center" wrapText="1"/>
    </xf>
    <xf numFmtId="165" fontId="20" fillId="13" borderId="8" xfId="0" applyNumberFormat="1" applyFont="1" applyFill="1" applyBorder="1" applyAlignment="1" applyProtection="1">
      <alignment horizontal="center" vertical="center" wrapText="1"/>
    </xf>
    <xf numFmtId="165" fontId="20" fillId="22" borderId="1" xfId="0" applyNumberFormat="1" applyFont="1" applyFill="1" applyBorder="1" applyAlignment="1" applyProtection="1">
      <alignment horizontal="center" vertical="center"/>
    </xf>
    <xf numFmtId="0" fontId="42" fillId="22" borderId="3" xfId="0" applyNumberFormat="1" applyFont="1" applyFill="1" applyBorder="1" applyAlignment="1" applyProtection="1">
      <alignment horizontal="center" vertical="center" wrapText="1"/>
    </xf>
    <xf numFmtId="0" fontId="42" fillId="22" borderId="15" xfId="0" applyNumberFormat="1" applyFont="1" applyFill="1" applyBorder="1" applyAlignment="1" applyProtection="1">
      <alignment horizontal="center" vertical="center" wrapText="1"/>
    </xf>
    <xf numFmtId="0" fontId="42" fillId="22" borderId="8" xfId="0" applyNumberFormat="1" applyFont="1" applyFill="1" applyBorder="1" applyAlignment="1" applyProtection="1">
      <alignment horizontal="center" vertical="center" wrapText="1"/>
    </xf>
    <xf numFmtId="3" fontId="25" fillId="39" borderId="9" xfId="0" applyNumberFormat="1" applyFont="1" applyFill="1" applyBorder="1" applyAlignment="1" applyProtection="1">
      <alignment horizontal="center" vertical="center" wrapText="1"/>
    </xf>
    <xf numFmtId="3" fontId="25" fillId="39" borderId="5" xfId="0" applyNumberFormat="1" applyFont="1" applyFill="1" applyBorder="1" applyAlignment="1" applyProtection="1">
      <alignment horizontal="center" vertical="center" wrapText="1"/>
    </xf>
    <xf numFmtId="0" fontId="48" fillId="41" borderId="0" xfId="0" applyNumberFormat="1" applyFont="1" applyFill="1" applyAlignment="1" applyProtection="1">
      <alignment horizontal="center" vertical="center"/>
    </xf>
    <xf numFmtId="0" fontId="25" fillId="39" borderId="9" xfId="0" applyNumberFormat="1" applyFont="1" applyFill="1" applyBorder="1" applyAlignment="1" applyProtection="1">
      <alignment horizontal="center" vertical="center" wrapText="1"/>
    </xf>
    <xf numFmtId="0" fontId="25" fillId="39" borderId="13" xfId="0" applyNumberFormat="1" applyFont="1" applyFill="1" applyBorder="1" applyAlignment="1" applyProtection="1">
      <alignment horizontal="center" vertical="center" wrapText="1"/>
    </xf>
    <xf numFmtId="0" fontId="0" fillId="39" borderId="5" xfId="0" applyNumberFormat="1" applyFill="1" applyBorder="1" applyAlignment="1" applyProtection="1">
      <alignment wrapText="1"/>
    </xf>
    <xf numFmtId="3" fontId="70" fillId="40" borderId="1" xfId="0" applyNumberFormat="1" applyFont="1" applyFill="1" applyBorder="1" applyAlignment="1" applyProtection="1">
      <alignment horizontal="center" vertical="center" wrapText="1"/>
    </xf>
    <xf numFmtId="3" fontId="70" fillId="40" borderId="1" xfId="0" applyNumberFormat="1" applyFont="1" applyFill="1" applyBorder="1" applyAlignment="1" applyProtection="1">
      <alignment horizontal="center" vertical="center"/>
    </xf>
    <xf numFmtId="166" fontId="70" fillId="40" borderId="9" xfId="0" applyNumberFormat="1" applyFont="1" applyFill="1" applyBorder="1" applyAlignment="1" applyProtection="1">
      <alignment horizontal="center" vertical="center" wrapText="1"/>
    </xf>
    <xf numFmtId="166" fontId="70" fillId="40" borderId="13" xfId="0" applyNumberFormat="1" applyFont="1" applyFill="1" applyBorder="1" applyAlignment="1" applyProtection="1">
      <alignment horizontal="center" vertical="center" wrapText="1"/>
    </xf>
    <xf numFmtId="166" fontId="71" fillId="40" borderId="5" xfId="0" applyNumberFormat="1" applyFont="1" applyFill="1" applyBorder="1" applyAlignment="1" applyProtection="1">
      <alignment horizontal="center" wrapText="1"/>
    </xf>
    <xf numFmtId="0" fontId="70" fillId="40" borderId="9" xfId="0" applyNumberFormat="1" applyFont="1" applyFill="1" applyBorder="1" applyAlignment="1" applyProtection="1">
      <alignment horizontal="center" vertical="center" wrapText="1"/>
    </xf>
    <xf numFmtId="0" fontId="70" fillId="40" borderId="13" xfId="0" applyNumberFormat="1" applyFont="1" applyFill="1" applyBorder="1" applyAlignment="1" applyProtection="1">
      <alignment horizontal="center" vertical="center" wrapText="1"/>
    </xf>
    <xf numFmtId="0" fontId="71" fillId="40" borderId="5" xfId="0" applyNumberFormat="1" applyFont="1" applyFill="1" applyBorder="1" applyAlignment="1" applyProtection="1">
      <alignment wrapText="1"/>
    </xf>
    <xf numFmtId="3" fontId="25" fillId="16" borderId="1" xfId="0" applyNumberFormat="1" applyFont="1" applyFill="1" applyBorder="1" applyAlignment="1" applyProtection="1">
      <alignment horizontal="center" vertical="center" wrapText="1"/>
    </xf>
    <xf numFmtId="3" fontId="25" fillId="16" borderId="1" xfId="0" applyNumberFormat="1" applyFont="1" applyFill="1" applyBorder="1" applyAlignment="1" applyProtection="1">
      <alignment horizontal="center" vertical="center"/>
    </xf>
    <xf numFmtId="3" fontId="25" fillId="15" borderId="1" xfId="0" applyNumberFormat="1" applyFont="1" applyFill="1" applyBorder="1" applyAlignment="1" applyProtection="1">
      <alignment horizontal="center" vertical="center" wrapText="1"/>
    </xf>
    <xf numFmtId="3" fontId="25" fillId="15" borderId="1" xfId="0" applyNumberFormat="1" applyFont="1" applyFill="1" applyBorder="1" applyAlignment="1" applyProtection="1">
      <alignment horizontal="center" vertical="center"/>
    </xf>
    <xf numFmtId="0" fontId="45" fillId="47" borderId="0" xfId="0" applyNumberFormat="1" applyFont="1" applyFill="1" applyAlignment="1" applyProtection="1">
      <alignment horizontal="center" vertical="center" wrapText="1"/>
    </xf>
    <xf numFmtId="0" fontId="45" fillId="40" borderId="3" xfId="0" applyNumberFormat="1" applyFont="1" applyFill="1" applyBorder="1" applyAlignment="1" applyProtection="1">
      <alignment horizontal="center" vertical="center" wrapText="1"/>
    </xf>
    <xf numFmtId="0" fontId="45" fillId="40" borderId="15" xfId="0" applyNumberFormat="1" applyFont="1" applyFill="1" applyBorder="1" applyAlignment="1" applyProtection="1">
      <alignment horizontal="center" vertical="center" wrapText="1"/>
    </xf>
    <xf numFmtId="0" fontId="45" fillId="40" borderId="8" xfId="0" applyNumberFormat="1" applyFont="1" applyFill="1" applyBorder="1" applyAlignment="1" applyProtection="1">
      <alignment horizontal="center" vertical="center" wrapText="1"/>
    </xf>
    <xf numFmtId="165" fontId="10" fillId="39" borderId="9" xfId="0" applyNumberFormat="1" applyFont="1" applyFill="1" applyBorder="1" applyAlignment="1" applyProtection="1">
      <alignment horizontal="center" vertical="center"/>
    </xf>
    <xf numFmtId="165" fontId="10" fillId="39" borderId="5" xfId="0" applyNumberFormat="1" applyFont="1" applyFill="1" applyBorder="1" applyAlignment="1" applyProtection="1">
      <alignment horizontal="center" vertical="center"/>
    </xf>
    <xf numFmtId="166" fontId="45" fillId="40" borderId="1" xfId="0" applyNumberFormat="1" applyFont="1" applyFill="1" applyBorder="1" applyAlignment="1" applyProtection="1">
      <alignment horizontal="center" vertical="center"/>
    </xf>
    <xf numFmtId="0" fontId="45" fillId="40" borderId="1" xfId="0" applyNumberFormat="1" applyFont="1" applyFill="1" applyBorder="1" applyAlignment="1" applyProtection="1">
      <alignment horizontal="center" wrapText="1"/>
    </xf>
    <xf numFmtId="0" fontId="45" fillId="40" borderId="1" xfId="0" applyNumberFormat="1" applyFont="1" applyFill="1" applyBorder="1" applyAlignment="1" applyProtection="1">
      <alignment horizontal="center"/>
    </xf>
    <xf numFmtId="14" fontId="45" fillId="40" borderId="1" xfId="0" applyNumberFormat="1" applyFont="1" applyFill="1" applyBorder="1" applyAlignment="1" applyProtection="1">
      <alignment horizontal="center" vertical="center" wrapText="1"/>
    </xf>
    <xf numFmtId="0" fontId="45" fillId="40" borderId="3" xfId="0" applyNumberFormat="1" applyFont="1" applyFill="1" applyBorder="1" applyAlignment="1" applyProtection="1">
      <alignment horizontal="center" vertical="center"/>
    </xf>
    <xf numFmtId="0" fontId="45" fillId="40" borderId="15" xfId="0" applyNumberFormat="1" applyFont="1" applyFill="1" applyBorder="1" applyAlignment="1" applyProtection="1">
      <alignment horizontal="center" vertical="center"/>
    </xf>
    <xf numFmtId="0" fontId="45" fillId="40" borderId="8" xfId="0" applyNumberFormat="1" applyFont="1" applyFill="1" applyBorder="1" applyAlignment="1" applyProtection="1">
      <alignment horizontal="center" vertical="center"/>
    </xf>
    <xf numFmtId="0" fontId="45" fillId="40" borderId="3" xfId="0" applyNumberFormat="1" applyFont="1" applyFill="1" applyBorder="1" applyAlignment="1" applyProtection="1">
      <alignment horizontal="center" wrapText="1"/>
    </xf>
    <xf numFmtId="0" fontId="45" fillId="40" borderId="15" xfId="0" applyNumberFormat="1" applyFont="1" applyFill="1" applyBorder="1" applyAlignment="1" applyProtection="1">
      <alignment horizontal="center" wrapText="1"/>
    </xf>
    <xf numFmtId="0" fontId="45" fillId="40" borderId="8" xfId="0" applyNumberFormat="1" applyFont="1" applyFill="1" applyBorder="1" applyAlignment="1" applyProtection="1">
      <alignment horizontal="center" wrapText="1"/>
    </xf>
  </cellXfs>
  <cellStyles count="109">
    <cellStyle name="20% - Accent1 2" xfId="1"/>
    <cellStyle name="20% - Accent2 2" xfId="2"/>
    <cellStyle name="20% - Accent3 2" xfId="3"/>
    <cellStyle name="20% - Accent4 2" xfId="4"/>
    <cellStyle name="20% - Accent5 2" xfId="5"/>
    <cellStyle name="20% - Accent6 2" xfId="6"/>
    <cellStyle name="40% - Accent1 2" xfId="7"/>
    <cellStyle name="40% - Accent2 2" xfId="8"/>
    <cellStyle name="40% - Accent3 2" xfId="9"/>
    <cellStyle name="40% - Accent4 2" xfId="10"/>
    <cellStyle name="40% - Accent5 2" xfId="11"/>
    <cellStyle name="40% - Accent6 2" xfId="12"/>
    <cellStyle name="60% - Accent1 2" xfId="13"/>
    <cellStyle name="60% - Accent2 2" xfId="14"/>
    <cellStyle name="60% - Accent3 2" xfId="15"/>
    <cellStyle name="60% - Accent4 2" xfId="16"/>
    <cellStyle name="60% - Accent5 2" xfId="17"/>
    <cellStyle name="60% - Accent6 2" xfId="18"/>
    <cellStyle name="Accent1 2" xfId="19"/>
    <cellStyle name="Accent2 2" xfId="20"/>
    <cellStyle name="Accent3 2" xfId="21"/>
    <cellStyle name="Accent4 2" xfId="22"/>
    <cellStyle name="Accent5 2" xfId="23"/>
    <cellStyle name="Accent6 2" xfId="24"/>
    <cellStyle name="Bad 2" xfId="25"/>
    <cellStyle name="Calculation 2" xfId="26"/>
    <cellStyle name="Check Cell 2" xfId="27"/>
    <cellStyle name="Comma [0] 2" xfId="28"/>
    <cellStyle name="Comma [0] 2 2" xfId="29"/>
    <cellStyle name="Comma [0] 2 3" xfId="72"/>
    <cellStyle name="Comma 10" xfId="30"/>
    <cellStyle name="Comma 11" xfId="31"/>
    <cellStyle name="Comma 12" xfId="32"/>
    <cellStyle name="Comma 13" xfId="33"/>
    <cellStyle name="Comma 14" xfId="34"/>
    <cellStyle name="Comma 15" xfId="35"/>
    <cellStyle name="Comma 2" xfId="36"/>
    <cellStyle name="Comma 2 2" xfId="37"/>
    <cellStyle name="Comma 2 2 2" xfId="105"/>
    <cellStyle name="Comma 2 2 3" xfId="107"/>
    <cellStyle name="Comma 2 3" xfId="73"/>
    <cellStyle name="Comma 3" xfId="38"/>
    <cellStyle name="Comma 3 2" xfId="74"/>
    <cellStyle name="Comma 4" xfId="39"/>
    <cellStyle name="Comma 4 2" xfId="71"/>
    <cellStyle name="Comma 5" xfId="40"/>
    <cellStyle name="Comma 6" xfId="41"/>
    <cellStyle name="Comma 7" xfId="42"/>
    <cellStyle name="Comma 8" xfId="43"/>
    <cellStyle name="Comma 9" xfId="44"/>
    <cellStyle name="Explanatory Text 2" xfId="45"/>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Good 2" xfId="46"/>
    <cellStyle name="Heading 1 2" xfId="47"/>
    <cellStyle name="Heading 2 2" xfId="48"/>
    <cellStyle name="Heading 3 2" xfId="49"/>
    <cellStyle name="Heading 4 2" xfId="50"/>
    <cellStyle name="Input 2" xfId="51"/>
    <cellStyle name="Linked Cell 2" xfId="52"/>
    <cellStyle name="Neutral 2" xfId="53"/>
    <cellStyle name="Normal" xfId="0" builtinId="0"/>
    <cellStyle name="Normal 10" xfId="54"/>
    <cellStyle name="Normal 10 2" xfId="75"/>
    <cellStyle name="Normal 2" xfId="55"/>
    <cellStyle name="Normal 2 2" xfId="56"/>
    <cellStyle name="Normal 2 2 2" xfId="76"/>
    <cellStyle name="Normal 2 3" xfId="57"/>
    <cellStyle name="Normal 2 33" xfId="58"/>
    <cellStyle name="Normal 2 33 2" xfId="77"/>
    <cellStyle name="Normal 3" xfId="59"/>
    <cellStyle name="Normal 3 2" xfId="60"/>
    <cellStyle name="Normal 4" xfId="61"/>
    <cellStyle name="Normal 4 2" xfId="62"/>
    <cellStyle name="Normal 5" xfId="63"/>
    <cellStyle name="Normal 5 2" xfId="103"/>
    <cellStyle name="Normal 5 3" xfId="108"/>
    <cellStyle name="Normal 6" xfId="64"/>
    <cellStyle name="Normal 7" xfId="104"/>
    <cellStyle name="Normal 8" xfId="106"/>
    <cellStyle name="Normal_Template PT MMI R1" xfId="65"/>
    <cellStyle name="Note 2" xfId="66"/>
    <cellStyle name="Output 2" xfId="67"/>
    <cellStyle name="Title 2" xfId="68"/>
    <cellStyle name="Total 2" xfId="69"/>
    <cellStyle name="Warning Text 2" xfId="70"/>
  </cellStyles>
  <dxfs count="5">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762000</xdr:colOff>
      <xdr:row>4</xdr:row>
      <xdr:rowOff>57150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6200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PPO\Accounts\ADP\New%20Client%20(Template)\01.%20Kick%20off%20Meeting%20&amp;%20MOM\Welcome%20Pack%20R3\Standard%20Flexi%20Form%20Recurring%20Template%20R3%2020190830%20(Working%20Day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ediirawan12/Documents/UiPath/KPSG/PT%20ARCHROMA%20INDONESIA/RGARCJK/October/ADP-ARC-1401-1%20P_LFF_EG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diirawan12/Downloads/HR&amp;%20Flexi/ADP%20Flexi%20Form%202020%20-%201/ADP-ARC-1401-1%20ARC%20Standard%20Flexi%20Form%20Recurring%20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History"/>
      <sheetName val="Flexi Form Guidelines"/>
      <sheetName val="1. New Employee Data"/>
      <sheetName val="2. Variable Income&amp;Deductio IDR"/>
      <sheetName val="2.Variable Income&amp;Deduction USD"/>
      <sheetName val="3. BPJS Healthcare"/>
      <sheetName val="4a. Overtime Summary (Opt 1)"/>
      <sheetName val="4b. Overtime Summary (Opt 2)"/>
      <sheetName val="4c. Overtime Daily (Opt 3)"/>
      <sheetName val="5. Fixed Deduction"/>
      <sheetName val="6. Hold Salary"/>
      <sheetName val="7. Salary Change"/>
      <sheetName val="8. Mutation"/>
      <sheetName val="9. Resign"/>
      <sheetName val="10. BankAccountChange"/>
      <sheetName val="11. Tax Status Change"/>
      <sheetName val="12. Other Personal Data Change"/>
      <sheetName val="13. Unpaid Leave"/>
      <sheetName val="14. SPT 1721 A1 Ex Company"/>
    </sheetNames>
    <sheetDataSet>
      <sheetData sheetId="0" refreshError="1"/>
      <sheetData sheetId="1">
        <row r="2">
          <cell r="B2" t="str">
            <v>PT ABC</v>
          </cell>
        </row>
      </sheetData>
      <sheetData sheetId="2" refreshError="1"/>
      <sheetData sheetId="3" refreshError="1"/>
      <sheetData sheetId="4" refreshError="1"/>
      <sheetData sheetId="5" refreshError="1"/>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_NewEmployee"/>
      <sheetName val="2_VariableIncome&amp;Deduction"/>
      <sheetName val="3_Overtime"/>
      <sheetName val="4_UnpaidLeave"/>
      <sheetName val="5_Loan"/>
      <sheetName val="6_HoldSalary"/>
      <sheetName val="7_SalaryChange"/>
      <sheetName val="8_Mutation"/>
      <sheetName val="9_Resign"/>
      <sheetName val="10_BankAccountChange"/>
      <sheetName val="11_NewNPWP"/>
      <sheetName val="12_StatusChange"/>
      <sheetName val="13_CitizenshipIDUpdate"/>
      <sheetName val="14_EmployeeNameChange&amp;Email"/>
    </sheetNames>
    <sheetDataSet>
      <sheetData sheetId="0">
        <row r="2">
          <cell r="C2" t="str">
            <v>: PT ARCHROMA INDONESIA</v>
          </cell>
        </row>
        <row r="3">
          <cell r="C3" t="str">
            <v>: January 2020</v>
          </cell>
        </row>
        <row r="4">
          <cell r="C4" t="str">
            <v>: IDR</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History"/>
      <sheetName val="Flexi Form Guidelines"/>
      <sheetName val="1. New Employee Data"/>
      <sheetName val="2. Variable Income&amp;Deductio IDR"/>
      <sheetName val="2.Variable Income&amp;Deduction USD"/>
      <sheetName val="3. BPJS Healthcare"/>
      <sheetName val="4a. Overtime Summary (Opt 1)"/>
      <sheetName val="3_Overtime"/>
      <sheetName val="4b. Overtime Summary (Opt 2)"/>
      <sheetName val="4c. Overtime Daily (Opt 3)"/>
      <sheetName val="5. Fixed Deduction"/>
      <sheetName val="6. Hold Salary"/>
      <sheetName val="7. Salary Change"/>
      <sheetName val="8. Mutation"/>
      <sheetName val="9. Resign"/>
      <sheetName val="10. BankAccountChange"/>
      <sheetName val="11. Tax Status Change"/>
      <sheetName val="12. Other Personal Data Change"/>
      <sheetName val="13. Unpaid Leave"/>
      <sheetName val="14. SPT 1721 A1 Ex Company"/>
    </sheetNames>
    <sheetDataSet>
      <sheetData sheetId="0"/>
      <sheetData sheetId="1">
        <row r="2">
          <cell r="B2" t="str">
            <v>PT ARCHROMA INDONESIA</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mailto:Employee3@eagle.org" TargetMode="External"/><Relationship Id="rId2" Type="http://schemas.openxmlformats.org/officeDocument/2006/relationships/hyperlink" Target="mailto:Employee1@eagle.org" TargetMode="External"/><Relationship Id="rId1" Type="http://schemas.openxmlformats.org/officeDocument/2006/relationships/hyperlink" Target="mailto:Employee2@eagle.org"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4:G21"/>
  <sheetViews>
    <sheetView workbookViewId="0">
      <selection activeCell="D12" sqref="D12 D12"/>
    </sheetView>
  </sheetViews>
  <sheetFormatPr defaultColWidth="255" defaultRowHeight="12.75"/>
  <cols>
    <col min="1" max="1" width="11.85546875" style="123" customWidth="1"/>
    <col min="2" max="2" width="13.42578125" style="123" customWidth="1"/>
    <col min="3" max="3" width="24.140625" style="123" bestFit="1" customWidth="1"/>
    <col min="4" max="4" width="36.85546875" style="123" customWidth="1"/>
    <col min="5" max="5" width="13.85546875" style="123" customWidth="1"/>
    <col min="6" max="6" width="16.7109375" style="123" customWidth="1"/>
    <col min="7" max="7" width="23.7109375" style="123" customWidth="1"/>
  </cols>
  <sheetData>
    <row r="4" spans="1:7" ht="18" customHeight="1">
      <c r="A4" s="479" t="s">
        <v>0</v>
      </c>
      <c r="B4" s="479"/>
      <c r="C4" s="479"/>
      <c r="D4" s="479"/>
      <c r="E4" s="479"/>
      <c r="F4" s="479"/>
      <c r="G4" s="479"/>
    </row>
    <row r="5" spans="1:7" ht="18" customHeight="1">
      <c r="A5" s="124"/>
      <c r="B5" s="124"/>
      <c r="C5" s="124"/>
      <c r="D5" s="124"/>
      <c r="E5" s="124"/>
      <c r="F5" s="124"/>
      <c r="G5" s="124"/>
    </row>
    <row r="6" spans="1:7" ht="15.6" customHeight="1">
      <c r="A6" s="125" t="s">
        <v>1</v>
      </c>
      <c r="B6" s="126"/>
      <c r="C6" s="127"/>
      <c r="D6" s="127"/>
      <c r="E6" s="127"/>
      <c r="F6" s="127"/>
      <c r="G6" s="127"/>
    </row>
    <row r="7" spans="1:7" ht="15.6" customHeight="1">
      <c r="A7" s="128" t="s">
        <v>2</v>
      </c>
      <c r="B7" s="129" t="s">
        <v>3</v>
      </c>
      <c r="C7" s="130"/>
      <c r="D7" s="130"/>
      <c r="E7" s="130"/>
      <c r="F7" s="130"/>
      <c r="G7" s="130"/>
    </row>
    <row r="8" spans="1:7" ht="15.6" customHeight="1">
      <c r="A8" s="128" t="s">
        <v>4</v>
      </c>
      <c r="B8" s="129" t="s">
        <v>5</v>
      </c>
      <c r="C8" s="130"/>
      <c r="D8" s="130"/>
      <c r="E8" s="130"/>
      <c r="F8" s="130"/>
      <c r="G8" s="130"/>
    </row>
    <row r="9" spans="1:7" ht="14.45" customHeight="1" thickBot="1">
      <c r="A9" s="480"/>
      <c r="B9" s="480"/>
      <c r="C9" s="480"/>
      <c r="D9" s="480"/>
      <c r="E9" s="480"/>
      <c r="F9" s="480"/>
      <c r="G9" s="480"/>
    </row>
    <row r="10" spans="1:7" ht="27.75" customHeight="1">
      <c r="A10" s="131" t="s">
        <v>6</v>
      </c>
      <c r="B10" s="132" t="s">
        <v>7</v>
      </c>
      <c r="C10" s="132" t="s">
        <v>8</v>
      </c>
      <c r="D10" s="132" t="s">
        <v>9</v>
      </c>
      <c r="E10" s="132" t="s">
        <v>10</v>
      </c>
      <c r="F10" s="132" t="s">
        <v>11</v>
      </c>
      <c r="G10" s="131" t="s">
        <v>12</v>
      </c>
    </row>
    <row r="11" spans="1:7">
      <c r="A11" s="6"/>
      <c r="B11" s="7"/>
      <c r="C11" s="9"/>
      <c r="D11" s="5"/>
      <c r="E11" s="8"/>
      <c r="F11" s="7"/>
      <c r="G11" s="7"/>
    </row>
    <row r="12" spans="1:7" s="133" customFormat="1">
      <c r="A12" s="6"/>
      <c r="B12" s="7"/>
      <c r="C12" s="7"/>
      <c r="D12" s="5"/>
      <c r="E12" s="8"/>
      <c r="F12" s="7"/>
      <c r="G12" s="7"/>
    </row>
    <row r="13" spans="1:7">
      <c r="A13" s="6"/>
      <c r="B13" s="7"/>
      <c r="C13" s="7"/>
      <c r="D13" s="10"/>
      <c r="E13" s="11"/>
      <c r="F13" s="7"/>
      <c r="G13" s="7"/>
    </row>
    <row r="14" spans="1:7" s="133" customFormat="1">
      <c r="A14" s="6"/>
      <c r="B14" s="7"/>
      <c r="C14" s="9"/>
      <c r="D14" s="5"/>
      <c r="E14" s="8"/>
      <c r="F14" s="7"/>
      <c r="G14" s="7"/>
    </row>
    <row r="15" spans="1:7">
      <c r="A15" s="6"/>
      <c r="B15" s="7"/>
      <c r="C15" s="12"/>
      <c r="D15" s="5"/>
      <c r="E15" s="8"/>
      <c r="F15" s="7"/>
      <c r="G15" s="7"/>
    </row>
    <row r="16" spans="1:7">
      <c r="A16" s="6"/>
      <c r="B16" s="7"/>
      <c r="C16" s="12"/>
      <c r="D16" s="5"/>
      <c r="E16" s="5"/>
      <c r="F16" s="7"/>
      <c r="G16" s="7"/>
    </row>
    <row r="17" spans="1:7">
      <c r="A17" s="6"/>
      <c r="B17" s="7"/>
      <c r="C17" s="9"/>
      <c r="D17" s="5"/>
      <c r="E17" s="8"/>
      <c r="F17" s="7"/>
      <c r="G17" s="7"/>
    </row>
    <row r="18" spans="1:7">
      <c r="A18" s="6"/>
      <c r="B18" s="7"/>
      <c r="C18" s="9"/>
      <c r="D18" s="5"/>
      <c r="E18" s="8"/>
      <c r="F18" s="7"/>
      <c r="G18" s="7"/>
    </row>
    <row r="19" spans="1:7">
      <c r="A19" s="6"/>
      <c r="B19" s="7"/>
      <c r="C19" s="9"/>
      <c r="D19" s="5"/>
      <c r="E19" s="8"/>
      <c r="F19" s="7"/>
      <c r="G19" s="7"/>
    </row>
    <row r="20" spans="1:7">
      <c r="A20" s="6"/>
      <c r="B20" s="7"/>
      <c r="C20" s="9"/>
      <c r="D20" s="5"/>
      <c r="E20" s="8"/>
      <c r="F20" s="11"/>
      <c r="G20" s="11"/>
    </row>
    <row r="21" spans="1:7">
      <c r="A21" s="6"/>
      <c r="B21" s="7"/>
      <c r="C21" s="9"/>
      <c r="D21" s="5"/>
      <c r="E21" s="8"/>
      <c r="F21" s="11"/>
      <c r="G21" s="11"/>
    </row>
  </sheetData>
  <mergeCells count="2">
    <mergeCell ref="A4:G4"/>
    <mergeCell ref="A9:G9"/>
  </mergeCells>
  <pageMargins left="0.75" right="0.75" top="1" bottom="1" header="0.5" footer="0.5"/>
  <pageSetup paperSize="9" orientation="portrait"/>
  <headerFooter alignWithMargins="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U298"/>
  <sheetViews>
    <sheetView zoomScale="85" zoomScaleNormal="85" workbookViewId="0">
      <pane xSplit="3" ySplit="8" topLeftCell="D9" activePane="bottomRight" state="frozenSplit"/>
      <selection activeCell="G19" sqref="G19 G19"/>
      <selection pane="topRight"/>
      <selection pane="bottomLeft"/>
      <selection pane="bottomRight" activeCell="B9" sqref="B9:B10"/>
    </sheetView>
  </sheetViews>
  <sheetFormatPr defaultColWidth="11.42578125" defaultRowHeight="15.95" customHeight="1"/>
  <cols>
    <col min="1" max="1" width="4.42578125" style="274" customWidth="1"/>
    <col min="2" max="2" width="17.140625" style="330" customWidth="1"/>
    <col min="3" max="3" width="43.140625" style="330" customWidth="1"/>
    <col min="4" max="4" width="40" style="330" customWidth="1"/>
    <col min="5" max="5" width="35.7109375" style="330" customWidth="1"/>
    <col min="6" max="7" width="16.85546875" style="330" bestFit="1" customWidth="1"/>
    <col min="8" max="8" width="14.28515625" style="330" bestFit="1" customWidth="1"/>
    <col min="9" max="9" width="10.140625" style="330" bestFit="1" customWidth="1"/>
    <col min="10" max="10" width="13.28515625" style="330" bestFit="1" customWidth="1"/>
    <col min="11" max="11" width="14.28515625" style="330" bestFit="1" customWidth="1"/>
    <col min="12" max="12" width="10.140625" style="330" bestFit="1" customWidth="1"/>
    <col min="13" max="13" width="13.28515625" style="330" customWidth="1"/>
    <col min="14" max="14" width="14.28515625" style="330" bestFit="1" customWidth="1"/>
    <col min="15" max="15" width="10.140625" style="330" bestFit="1" customWidth="1"/>
    <col min="16" max="16" width="13.28515625" style="330" bestFit="1" customWidth="1"/>
    <col min="17" max="18" width="10.42578125" style="274" bestFit="1" customWidth="1"/>
    <col min="19" max="19" width="11.42578125" style="274" customWidth="1"/>
    <col min="20" max="16384" width="11.42578125" style="274"/>
  </cols>
  <sheetData>
    <row r="1" spans="1:21" s="227" customFormat="1" ht="15.95" customHeight="1">
      <c r="A1" s="264" t="s">
        <v>574</v>
      </c>
      <c r="C1" s="307"/>
      <c r="D1" s="308"/>
      <c r="E1" s="308"/>
      <c r="F1" s="308"/>
      <c r="G1" s="308"/>
      <c r="H1" s="308"/>
      <c r="I1" s="308"/>
      <c r="J1" s="308"/>
      <c r="K1" s="308"/>
      <c r="L1" s="308"/>
      <c r="M1" s="308"/>
      <c r="N1" s="308"/>
      <c r="O1" s="308"/>
      <c r="P1" s="308"/>
    </row>
    <row r="2" spans="1:21" s="227" customFormat="1" ht="15.95" customHeight="1">
      <c r="A2" s="261" t="s">
        <v>359</v>
      </c>
      <c r="C2" s="266" t="str">
        <f>'[2]1_NewEmployee'!C2</f>
        <v>: PT ARCHROMA INDONESIA</v>
      </c>
      <c r="D2" s="308"/>
      <c r="E2" s="308"/>
      <c r="F2" s="308"/>
      <c r="G2" s="308"/>
      <c r="H2" s="308"/>
      <c r="I2" s="308"/>
      <c r="J2" s="308"/>
      <c r="K2" s="308"/>
      <c r="L2" s="308"/>
      <c r="M2" s="308"/>
      <c r="N2" s="308"/>
      <c r="O2" s="308"/>
      <c r="P2" s="308"/>
    </row>
    <row r="3" spans="1:21" s="227" customFormat="1" ht="15.95" customHeight="1">
      <c r="A3" s="261" t="s">
        <v>42</v>
      </c>
      <c r="C3" s="266" t="str">
        <f>'[2]1_NewEmployee'!C3</f>
        <v>: January 2020</v>
      </c>
      <c r="D3" s="308"/>
      <c r="E3" s="308"/>
      <c r="F3" s="308"/>
      <c r="G3" s="308"/>
      <c r="H3" s="308"/>
      <c r="I3" s="308"/>
      <c r="J3" s="308"/>
      <c r="K3" s="308"/>
      <c r="L3" s="308"/>
      <c r="M3" s="308"/>
      <c r="N3" s="308"/>
      <c r="O3" s="308"/>
      <c r="P3" s="308"/>
    </row>
    <row r="4" spans="1:21" s="227" customFormat="1" ht="15.95" customHeight="1">
      <c r="A4" s="261" t="s">
        <v>361</v>
      </c>
      <c r="C4" s="266" t="str">
        <f>'[2]1_NewEmployee'!C4</f>
        <v>: IDR</v>
      </c>
      <c r="D4" s="308"/>
      <c r="E4" s="308"/>
      <c r="F4" s="308"/>
      <c r="G4" s="308"/>
      <c r="H4" s="308"/>
      <c r="I4" s="308"/>
      <c r="J4" s="308"/>
      <c r="K4" s="308"/>
      <c r="L4" s="308"/>
      <c r="M4" s="308"/>
      <c r="N4" s="308"/>
      <c r="O4" s="308"/>
      <c r="P4" s="308"/>
    </row>
    <row r="5" spans="1:21" s="227" customFormat="1" ht="15.95" customHeight="1">
      <c r="D5" s="308"/>
      <c r="E5" s="308"/>
      <c r="F5" s="308"/>
      <c r="G5" s="308"/>
      <c r="H5" s="308"/>
      <c r="I5" s="308"/>
      <c r="J5" s="308"/>
      <c r="K5" s="308"/>
      <c r="L5" s="308"/>
      <c r="M5" s="308"/>
      <c r="N5" s="308"/>
      <c r="O5" s="308"/>
      <c r="P5" s="308"/>
    </row>
    <row r="6" spans="1:21" s="227" customFormat="1" ht="30" customHeight="1">
      <c r="A6" s="567" t="s">
        <v>34</v>
      </c>
      <c r="B6" s="567" t="s">
        <v>555</v>
      </c>
      <c r="C6" s="567" t="s">
        <v>375</v>
      </c>
      <c r="D6" s="568" t="s">
        <v>575</v>
      </c>
      <c r="E6" s="569"/>
      <c r="F6" s="569"/>
      <c r="G6" s="570"/>
      <c r="H6" s="571" t="s">
        <v>576</v>
      </c>
      <c r="I6" s="571"/>
      <c r="J6" s="571"/>
      <c r="K6" s="571"/>
      <c r="L6" s="571"/>
      <c r="M6" s="571"/>
      <c r="N6" s="571"/>
      <c r="O6" s="571"/>
      <c r="P6" s="571"/>
    </row>
    <row r="7" spans="1:21" s="227" customFormat="1" ht="30" customHeight="1">
      <c r="A7" s="567"/>
      <c r="B7" s="567"/>
      <c r="C7" s="567"/>
      <c r="D7" s="309" t="s">
        <v>577</v>
      </c>
      <c r="E7" s="309" t="s">
        <v>578</v>
      </c>
      <c r="F7" s="309" t="s">
        <v>579</v>
      </c>
      <c r="G7" s="309" t="s">
        <v>580</v>
      </c>
      <c r="H7" s="572" t="s">
        <v>581</v>
      </c>
      <c r="I7" s="573"/>
      <c r="J7" s="574"/>
      <c r="K7" s="572" t="s">
        <v>582</v>
      </c>
      <c r="L7" s="573"/>
      <c r="M7" s="574"/>
      <c r="N7" s="572" t="s">
        <v>583</v>
      </c>
      <c r="O7" s="573"/>
      <c r="P7" s="574"/>
    </row>
    <row r="8" spans="1:21" s="313" customFormat="1" ht="30" customHeight="1">
      <c r="A8" s="310"/>
      <c r="B8" s="310"/>
      <c r="C8" s="310"/>
      <c r="D8" s="311" t="s">
        <v>584</v>
      </c>
      <c r="E8" s="311" t="s">
        <v>584</v>
      </c>
      <c r="F8" s="311" t="s">
        <v>584</v>
      </c>
      <c r="G8" s="311" t="s">
        <v>584</v>
      </c>
      <c r="H8" s="312" t="s">
        <v>585</v>
      </c>
      <c r="I8" s="312" t="s">
        <v>586</v>
      </c>
      <c r="J8" s="312" t="s">
        <v>587</v>
      </c>
      <c r="K8" s="312" t="s">
        <v>585</v>
      </c>
      <c r="L8" s="312" t="s">
        <v>586</v>
      </c>
      <c r="M8" s="312" t="s">
        <v>587</v>
      </c>
      <c r="N8" s="312" t="s">
        <v>585</v>
      </c>
      <c r="O8" s="312" t="s">
        <v>586</v>
      </c>
      <c r="P8" s="312" t="s">
        <v>587</v>
      </c>
      <c r="U8" s="313" t="s">
        <v>543</v>
      </c>
    </row>
    <row r="9" spans="1:21" s="227" customFormat="1" ht="15.95" customHeight="1">
      <c r="A9" s="300">
        <v>1</v>
      </c>
      <c r="B9" s="300" t="s">
        <v>588</v>
      </c>
      <c r="C9" s="301"/>
      <c r="D9" s="299">
        <v>0</v>
      </c>
      <c r="E9" s="299">
        <v>28</v>
      </c>
      <c r="F9" s="299">
        <v>4</v>
      </c>
      <c r="G9" s="299">
        <v>0</v>
      </c>
      <c r="H9" s="302">
        <v>0</v>
      </c>
      <c r="I9" s="302">
        <v>200000</v>
      </c>
      <c r="J9" s="303">
        <f t="shared" ref="J9:J40" si="0">I9*H9</f>
        <v>0</v>
      </c>
      <c r="K9" s="302">
        <v>0</v>
      </c>
      <c r="L9" s="302">
        <v>300000</v>
      </c>
      <c r="M9" s="303">
        <f t="shared" ref="M9:M40" si="1">L9*K9</f>
        <v>0</v>
      </c>
      <c r="N9" s="302">
        <v>0</v>
      </c>
      <c r="O9" s="302">
        <v>400000</v>
      </c>
      <c r="P9" s="303">
        <f t="shared" ref="P9:P40" si="2">O9*N9</f>
        <v>0</v>
      </c>
      <c r="Q9" s="304">
        <f t="shared" ref="Q9:Q40" si="3">(D9*1.5)+(E9*2)+(F9*3)+(G9*4)</f>
        <v>68</v>
      </c>
      <c r="R9" s="274">
        <v>7595232</v>
      </c>
      <c r="S9" s="305">
        <f t="shared" ref="S9:S40" si="4">ROUND((Q9/173*R9)+J9+M9+P9,0)</f>
        <v>2985409</v>
      </c>
      <c r="T9" s="306" t="s">
        <v>545</v>
      </c>
      <c r="U9" s="306" t="s">
        <v>545</v>
      </c>
    </row>
    <row r="10" spans="1:21" s="227" customFormat="1" ht="15.95" customHeight="1">
      <c r="A10" s="300">
        <v>2</v>
      </c>
      <c r="B10" s="300" t="s">
        <v>589</v>
      </c>
      <c r="C10" s="301"/>
      <c r="D10" s="299">
        <v>0</v>
      </c>
      <c r="E10" s="299">
        <v>0</v>
      </c>
      <c r="F10" s="299">
        <v>0</v>
      </c>
      <c r="G10" s="299">
        <v>0</v>
      </c>
      <c r="H10" s="302">
        <v>0</v>
      </c>
      <c r="I10" s="302">
        <v>200000</v>
      </c>
      <c r="J10" s="303">
        <f t="shared" si="0"/>
        <v>0</v>
      </c>
      <c r="K10" s="302">
        <v>0</v>
      </c>
      <c r="L10" s="302">
        <v>300000</v>
      </c>
      <c r="M10" s="303">
        <f t="shared" si="1"/>
        <v>0</v>
      </c>
      <c r="N10" s="302">
        <v>0</v>
      </c>
      <c r="O10" s="302">
        <v>400000</v>
      </c>
      <c r="P10" s="303">
        <f t="shared" si="2"/>
        <v>0</v>
      </c>
      <c r="Q10" s="304">
        <f t="shared" si="3"/>
        <v>0</v>
      </c>
      <c r="R10" s="274">
        <v>13737613</v>
      </c>
      <c r="S10" s="305">
        <f t="shared" si="4"/>
        <v>0</v>
      </c>
      <c r="T10" s="306" t="s">
        <v>545</v>
      </c>
      <c r="U10" s="306" t="s">
        <v>545</v>
      </c>
    </row>
    <row r="11" spans="1:21" s="227" customFormat="1" ht="15.95" customHeight="1">
      <c r="A11" s="300">
        <v>3</v>
      </c>
      <c r="B11" s="300" t="s">
        <v>590</v>
      </c>
      <c r="C11" s="301"/>
      <c r="D11" s="299">
        <v>0</v>
      </c>
      <c r="E11" s="299">
        <v>28</v>
      </c>
      <c r="F11" s="299">
        <v>4</v>
      </c>
      <c r="G11" s="299">
        <v>0</v>
      </c>
      <c r="H11" s="302">
        <v>0</v>
      </c>
      <c r="I11" s="302">
        <v>200000</v>
      </c>
      <c r="J11" s="303">
        <f t="shared" si="0"/>
        <v>0</v>
      </c>
      <c r="K11" s="302">
        <v>0</v>
      </c>
      <c r="L11" s="302">
        <v>300000</v>
      </c>
      <c r="M11" s="303">
        <f t="shared" si="1"/>
        <v>0</v>
      </c>
      <c r="N11" s="302">
        <v>0</v>
      </c>
      <c r="O11" s="302">
        <v>400000</v>
      </c>
      <c r="P11" s="303">
        <f t="shared" si="2"/>
        <v>0</v>
      </c>
      <c r="Q11" s="304">
        <f t="shared" si="3"/>
        <v>68</v>
      </c>
      <c r="R11" s="274">
        <v>6576271</v>
      </c>
      <c r="S11" s="305">
        <f t="shared" si="4"/>
        <v>2584893</v>
      </c>
      <c r="T11" s="306" t="s">
        <v>545</v>
      </c>
      <c r="U11" s="306" t="s">
        <v>545</v>
      </c>
    </row>
    <row r="12" spans="1:21" s="227" customFormat="1" ht="15.95" customHeight="1">
      <c r="A12" s="300">
        <v>4</v>
      </c>
      <c r="B12" s="300" t="s">
        <v>591</v>
      </c>
      <c r="C12" s="314"/>
      <c r="D12" s="299">
        <v>0</v>
      </c>
      <c r="E12" s="299">
        <v>0</v>
      </c>
      <c r="F12" s="299">
        <v>0</v>
      </c>
      <c r="G12" s="299">
        <v>0</v>
      </c>
      <c r="H12" s="302">
        <v>0</v>
      </c>
      <c r="I12" s="302">
        <v>200000</v>
      </c>
      <c r="J12" s="303">
        <f t="shared" si="0"/>
        <v>0</v>
      </c>
      <c r="K12" s="302">
        <v>0</v>
      </c>
      <c r="L12" s="302">
        <v>300000</v>
      </c>
      <c r="M12" s="303">
        <f t="shared" si="1"/>
        <v>0</v>
      </c>
      <c r="N12" s="302">
        <v>0</v>
      </c>
      <c r="O12" s="302">
        <v>400000</v>
      </c>
      <c r="P12" s="303">
        <f t="shared" si="2"/>
        <v>0</v>
      </c>
      <c r="Q12" s="304">
        <f t="shared" si="3"/>
        <v>0</v>
      </c>
      <c r="R12" s="274">
        <v>16777804</v>
      </c>
      <c r="S12" s="305">
        <f t="shared" si="4"/>
        <v>0</v>
      </c>
      <c r="T12" s="306" t="s">
        <v>545</v>
      </c>
      <c r="U12" s="306" t="s">
        <v>545</v>
      </c>
    </row>
    <row r="13" spans="1:21" s="227" customFormat="1" ht="15.95" customHeight="1">
      <c r="A13" s="300">
        <v>5</v>
      </c>
      <c r="B13" s="300" t="s">
        <v>592</v>
      </c>
      <c r="C13" s="314"/>
      <c r="D13" s="299">
        <v>0</v>
      </c>
      <c r="E13" s="299">
        <v>18</v>
      </c>
      <c r="F13" s="299">
        <v>2</v>
      </c>
      <c r="G13" s="299">
        <v>4</v>
      </c>
      <c r="H13" s="302">
        <v>0</v>
      </c>
      <c r="I13" s="302">
        <v>200000</v>
      </c>
      <c r="J13" s="303">
        <f t="shared" si="0"/>
        <v>0</v>
      </c>
      <c r="K13" s="302">
        <v>0</v>
      </c>
      <c r="L13" s="302">
        <v>300000</v>
      </c>
      <c r="M13" s="303">
        <f t="shared" si="1"/>
        <v>0</v>
      </c>
      <c r="N13" s="302">
        <v>0</v>
      </c>
      <c r="O13" s="302">
        <v>400000</v>
      </c>
      <c r="P13" s="303">
        <f t="shared" si="2"/>
        <v>0</v>
      </c>
      <c r="Q13" s="304">
        <f t="shared" si="3"/>
        <v>58</v>
      </c>
      <c r="R13" s="274">
        <v>6077350</v>
      </c>
      <c r="S13" s="305">
        <f t="shared" si="4"/>
        <v>2037493</v>
      </c>
      <c r="T13" s="306" t="s">
        <v>545</v>
      </c>
      <c r="U13" s="306" t="s">
        <v>545</v>
      </c>
    </row>
    <row r="14" spans="1:21" s="227" customFormat="1" ht="15.95" customHeight="1">
      <c r="A14" s="300">
        <v>6</v>
      </c>
      <c r="B14" s="300" t="s">
        <v>593</v>
      </c>
      <c r="C14" s="314"/>
      <c r="D14" s="299">
        <v>0</v>
      </c>
      <c r="E14" s="299">
        <v>0</v>
      </c>
      <c r="F14" s="299">
        <v>0</v>
      </c>
      <c r="G14" s="299">
        <v>0</v>
      </c>
      <c r="H14" s="302">
        <v>0</v>
      </c>
      <c r="I14" s="302">
        <v>200000</v>
      </c>
      <c r="J14" s="303">
        <f t="shared" si="0"/>
        <v>0</v>
      </c>
      <c r="K14" s="302">
        <v>0</v>
      </c>
      <c r="L14" s="302">
        <v>300000</v>
      </c>
      <c r="M14" s="303">
        <f t="shared" si="1"/>
        <v>0</v>
      </c>
      <c r="N14" s="302">
        <v>0</v>
      </c>
      <c r="O14" s="302">
        <v>400000</v>
      </c>
      <c r="P14" s="303">
        <f t="shared" si="2"/>
        <v>0</v>
      </c>
      <c r="Q14" s="304">
        <f t="shared" si="3"/>
        <v>0</v>
      </c>
      <c r="R14" s="274">
        <v>11015476</v>
      </c>
      <c r="S14" s="305">
        <f t="shared" si="4"/>
        <v>0</v>
      </c>
      <c r="T14" s="306" t="s">
        <v>545</v>
      </c>
      <c r="U14" s="306" t="s">
        <v>545</v>
      </c>
    </row>
    <row r="15" spans="1:21" s="227" customFormat="1" ht="15.95" customHeight="1">
      <c r="A15" s="300">
        <v>7</v>
      </c>
      <c r="B15" s="300" t="s">
        <v>594</v>
      </c>
      <c r="C15" s="301"/>
      <c r="D15" s="299">
        <v>0</v>
      </c>
      <c r="E15" s="299">
        <v>21</v>
      </c>
      <c r="F15" s="299">
        <v>3</v>
      </c>
      <c r="G15" s="299">
        <v>1.5</v>
      </c>
      <c r="H15" s="302">
        <v>0</v>
      </c>
      <c r="I15" s="302">
        <v>200000</v>
      </c>
      <c r="J15" s="303">
        <f t="shared" si="0"/>
        <v>0</v>
      </c>
      <c r="K15" s="302">
        <v>0</v>
      </c>
      <c r="L15" s="302">
        <v>300000</v>
      </c>
      <c r="M15" s="303">
        <f t="shared" si="1"/>
        <v>0</v>
      </c>
      <c r="N15" s="302">
        <v>0</v>
      </c>
      <c r="O15" s="302">
        <v>400000</v>
      </c>
      <c r="P15" s="303">
        <f t="shared" si="2"/>
        <v>0</v>
      </c>
      <c r="Q15" s="304">
        <f t="shared" si="3"/>
        <v>57</v>
      </c>
      <c r="R15" s="274">
        <v>7251268</v>
      </c>
      <c r="S15" s="305">
        <f t="shared" si="4"/>
        <v>2389146</v>
      </c>
      <c r="T15" s="306" t="s">
        <v>545</v>
      </c>
      <c r="U15" s="306" t="s">
        <v>545</v>
      </c>
    </row>
    <row r="16" spans="1:21" s="227" customFormat="1" ht="15.95" customHeight="1">
      <c r="A16" s="300">
        <v>8</v>
      </c>
      <c r="B16" s="300" t="s">
        <v>595</v>
      </c>
      <c r="C16" s="301"/>
      <c r="D16" s="299">
        <v>0</v>
      </c>
      <c r="E16" s="299">
        <v>0</v>
      </c>
      <c r="F16" s="299">
        <v>0</v>
      </c>
      <c r="G16" s="299">
        <v>0</v>
      </c>
      <c r="H16" s="302">
        <v>1</v>
      </c>
      <c r="I16" s="302">
        <v>200000</v>
      </c>
      <c r="J16" s="303">
        <f t="shared" si="0"/>
        <v>200000</v>
      </c>
      <c r="K16" s="302">
        <v>3</v>
      </c>
      <c r="L16" s="302">
        <v>300000</v>
      </c>
      <c r="M16" s="303">
        <f t="shared" si="1"/>
        <v>900000</v>
      </c>
      <c r="N16" s="302">
        <v>0</v>
      </c>
      <c r="O16" s="302">
        <v>400000</v>
      </c>
      <c r="P16" s="303">
        <f t="shared" si="2"/>
        <v>0</v>
      </c>
      <c r="Q16" s="304">
        <f t="shared" si="3"/>
        <v>0</v>
      </c>
      <c r="R16" s="274">
        <v>14925202</v>
      </c>
      <c r="S16" s="305">
        <f t="shared" si="4"/>
        <v>1100000</v>
      </c>
      <c r="T16" s="306" t="s">
        <v>545</v>
      </c>
      <c r="U16" s="306" t="s">
        <v>545</v>
      </c>
    </row>
    <row r="17" spans="1:21" s="227" customFormat="1" ht="15.95" customHeight="1">
      <c r="A17" s="300">
        <v>9</v>
      </c>
      <c r="B17" s="300" t="s">
        <v>596</v>
      </c>
      <c r="C17" s="301"/>
      <c r="D17" s="299">
        <v>0</v>
      </c>
      <c r="E17" s="299">
        <v>0</v>
      </c>
      <c r="F17" s="299">
        <v>0</v>
      </c>
      <c r="G17" s="299">
        <v>0</v>
      </c>
      <c r="H17" s="302">
        <v>0</v>
      </c>
      <c r="I17" s="302">
        <v>200000</v>
      </c>
      <c r="J17" s="303">
        <f t="shared" si="0"/>
        <v>0</v>
      </c>
      <c r="K17" s="302">
        <v>0</v>
      </c>
      <c r="L17" s="302">
        <v>300000</v>
      </c>
      <c r="M17" s="303">
        <f t="shared" si="1"/>
        <v>0</v>
      </c>
      <c r="N17" s="302">
        <v>0</v>
      </c>
      <c r="O17" s="302">
        <v>400000</v>
      </c>
      <c r="P17" s="303">
        <f t="shared" si="2"/>
        <v>0</v>
      </c>
      <c r="Q17" s="304">
        <f t="shared" si="3"/>
        <v>0</v>
      </c>
      <c r="R17" s="274">
        <v>7299500</v>
      </c>
      <c r="S17" s="305">
        <f t="shared" si="4"/>
        <v>0</v>
      </c>
      <c r="T17" s="306" t="s">
        <v>545</v>
      </c>
      <c r="U17" s="306" t="s">
        <v>545</v>
      </c>
    </row>
    <row r="18" spans="1:21" s="227" customFormat="1" ht="15.95" customHeight="1">
      <c r="A18" s="300">
        <v>10</v>
      </c>
      <c r="B18" s="300" t="s">
        <v>597</v>
      </c>
      <c r="C18" s="301"/>
      <c r="D18" s="299">
        <v>0</v>
      </c>
      <c r="E18" s="299">
        <v>28</v>
      </c>
      <c r="F18" s="299">
        <v>4</v>
      </c>
      <c r="G18" s="299">
        <v>0.5</v>
      </c>
      <c r="H18" s="302">
        <v>0</v>
      </c>
      <c r="I18" s="302">
        <v>200000</v>
      </c>
      <c r="J18" s="303">
        <f t="shared" si="0"/>
        <v>0</v>
      </c>
      <c r="K18" s="302">
        <v>0</v>
      </c>
      <c r="L18" s="302">
        <v>300000</v>
      </c>
      <c r="M18" s="303">
        <f t="shared" si="1"/>
        <v>0</v>
      </c>
      <c r="N18" s="302">
        <v>0</v>
      </c>
      <c r="O18" s="302">
        <v>400000</v>
      </c>
      <c r="P18" s="303">
        <f t="shared" si="2"/>
        <v>0</v>
      </c>
      <c r="Q18" s="304">
        <f t="shared" si="3"/>
        <v>70</v>
      </c>
      <c r="R18" s="274">
        <v>6206736</v>
      </c>
      <c r="S18" s="305">
        <f t="shared" si="4"/>
        <v>2511396</v>
      </c>
      <c r="T18" s="306" t="s">
        <v>545</v>
      </c>
      <c r="U18" s="306" t="s">
        <v>545</v>
      </c>
    </row>
    <row r="19" spans="1:21" s="227" customFormat="1" ht="15.95" customHeight="1">
      <c r="A19" s="300">
        <v>11</v>
      </c>
      <c r="B19" s="300" t="s">
        <v>598</v>
      </c>
      <c r="C19" s="301"/>
      <c r="D19" s="299">
        <v>1</v>
      </c>
      <c r="E19" s="299">
        <v>24</v>
      </c>
      <c r="F19" s="299">
        <v>3</v>
      </c>
      <c r="G19" s="299">
        <v>0</v>
      </c>
      <c r="H19" s="302">
        <v>0</v>
      </c>
      <c r="I19" s="302">
        <v>200000</v>
      </c>
      <c r="J19" s="303">
        <f t="shared" si="0"/>
        <v>0</v>
      </c>
      <c r="K19" s="302">
        <v>0</v>
      </c>
      <c r="L19" s="302">
        <v>300000</v>
      </c>
      <c r="M19" s="303">
        <f t="shared" si="1"/>
        <v>0</v>
      </c>
      <c r="N19" s="302">
        <v>0</v>
      </c>
      <c r="O19" s="302">
        <v>400000</v>
      </c>
      <c r="P19" s="303">
        <f t="shared" si="2"/>
        <v>0</v>
      </c>
      <c r="Q19" s="304">
        <f t="shared" si="3"/>
        <v>58.5</v>
      </c>
      <c r="R19" s="274">
        <v>8000292</v>
      </c>
      <c r="S19" s="305">
        <f t="shared" si="4"/>
        <v>2705301</v>
      </c>
      <c r="T19" s="306" t="s">
        <v>545</v>
      </c>
      <c r="U19" s="306" t="s">
        <v>545</v>
      </c>
    </row>
    <row r="20" spans="1:21" s="227" customFormat="1" ht="15.95" customHeight="1">
      <c r="A20" s="300">
        <v>12</v>
      </c>
      <c r="B20" s="300" t="s">
        <v>599</v>
      </c>
      <c r="C20" s="301"/>
      <c r="D20" s="299">
        <v>0</v>
      </c>
      <c r="E20" s="299">
        <v>0</v>
      </c>
      <c r="F20" s="299">
        <v>0</v>
      </c>
      <c r="G20" s="299">
        <v>0</v>
      </c>
      <c r="H20" s="302">
        <v>0</v>
      </c>
      <c r="I20" s="302">
        <v>200000</v>
      </c>
      <c r="J20" s="303">
        <f t="shared" si="0"/>
        <v>0</v>
      </c>
      <c r="K20" s="302">
        <v>0</v>
      </c>
      <c r="L20" s="302">
        <v>300000</v>
      </c>
      <c r="M20" s="303">
        <f t="shared" si="1"/>
        <v>0</v>
      </c>
      <c r="N20" s="302">
        <v>0</v>
      </c>
      <c r="O20" s="302">
        <v>400000</v>
      </c>
      <c r="P20" s="303">
        <f t="shared" si="2"/>
        <v>0</v>
      </c>
      <c r="Q20" s="304">
        <f t="shared" si="3"/>
        <v>0</v>
      </c>
      <c r="R20" s="274">
        <v>10240070</v>
      </c>
      <c r="S20" s="305">
        <f t="shared" si="4"/>
        <v>0</v>
      </c>
      <c r="T20" s="306" t="s">
        <v>545</v>
      </c>
      <c r="U20" s="306" t="s">
        <v>545</v>
      </c>
    </row>
    <row r="21" spans="1:21" s="227" customFormat="1" ht="15.95" customHeight="1">
      <c r="A21" s="300">
        <v>13</v>
      </c>
      <c r="B21" s="300" t="s">
        <v>600</v>
      </c>
      <c r="C21" s="301"/>
      <c r="D21" s="299">
        <v>0</v>
      </c>
      <c r="E21" s="299">
        <v>28</v>
      </c>
      <c r="F21" s="299">
        <v>4</v>
      </c>
      <c r="G21" s="299">
        <v>1</v>
      </c>
      <c r="H21" s="302">
        <v>0</v>
      </c>
      <c r="I21" s="302">
        <v>200000</v>
      </c>
      <c r="J21" s="303">
        <f t="shared" si="0"/>
        <v>0</v>
      </c>
      <c r="K21" s="302">
        <v>0</v>
      </c>
      <c r="L21" s="302">
        <v>300000</v>
      </c>
      <c r="M21" s="303">
        <f t="shared" si="1"/>
        <v>0</v>
      </c>
      <c r="N21" s="302">
        <v>0</v>
      </c>
      <c r="O21" s="302">
        <v>400000</v>
      </c>
      <c r="P21" s="303">
        <f t="shared" si="2"/>
        <v>0</v>
      </c>
      <c r="Q21" s="304">
        <f t="shared" si="3"/>
        <v>72</v>
      </c>
      <c r="R21" s="274">
        <v>6829373</v>
      </c>
      <c r="S21" s="305">
        <f t="shared" si="4"/>
        <v>2842282</v>
      </c>
      <c r="T21" s="306" t="s">
        <v>545</v>
      </c>
      <c r="U21" s="306" t="s">
        <v>545</v>
      </c>
    </row>
    <row r="22" spans="1:21" s="227" customFormat="1" ht="15.95" customHeight="1">
      <c r="A22" s="300">
        <v>14</v>
      </c>
      <c r="B22" s="300" t="s">
        <v>601</v>
      </c>
      <c r="C22" s="301"/>
      <c r="D22" s="299">
        <v>0</v>
      </c>
      <c r="E22" s="299">
        <v>0</v>
      </c>
      <c r="F22" s="299">
        <v>0</v>
      </c>
      <c r="G22" s="299">
        <v>0</v>
      </c>
      <c r="H22" s="302">
        <v>0</v>
      </c>
      <c r="I22" s="302">
        <v>200000</v>
      </c>
      <c r="J22" s="303">
        <f t="shared" si="0"/>
        <v>0</v>
      </c>
      <c r="K22" s="302">
        <v>0</v>
      </c>
      <c r="L22" s="302">
        <v>300000</v>
      </c>
      <c r="M22" s="303">
        <f t="shared" si="1"/>
        <v>0</v>
      </c>
      <c r="N22" s="302">
        <v>0</v>
      </c>
      <c r="O22" s="302">
        <v>400000</v>
      </c>
      <c r="P22" s="303">
        <f t="shared" si="2"/>
        <v>0</v>
      </c>
      <c r="Q22" s="304">
        <f t="shared" si="3"/>
        <v>0</v>
      </c>
      <c r="R22" s="274">
        <v>10152360</v>
      </c>
      <c r="S22" s="305">
        <f t="shared" si="4"/>
        <v>0</v>
      </c>
      <c r="T22" s="306" t="s">
        <v>545</v>
      </c>
      <c r="U22" s="306" t="s">
        <v>545</v>
      </c>
    </row>
    <row r="23" spans="1:21" s="227" customFormat="1" ht="15.95" customHeight="1">
      <c r="A23" s="300">
        <v>15</v>
      </c>
      <c r="B23" s="300" t="s">
        <v>602</v>
      </c>
      <c r="C23" s="314"/>
      <c r="D23" s="299">
        <v>0</v>
      </c>
      <c r="E23" s="299">
        <v>0</v>
      </c>
      <c r="F23" s="299">
        <v>0</v>
      </c>
      <c r="G23" s="299">
        <v>0</v>
      </c>
      <c r="H23" s="302">
        <v>16</v>
      </c>
      <c r="I23" s="302">
        <v>200000</v>
      </c>
      <c r="J23" s="303">
        <f t="shared" si="0"/>
        <v>3200000</v>
      </c>
      <c r="K23" s="302">
        <v>0</v>
      </c>
      <c r="L23" s="302">
        <v>300000</v>
      </c>
      <c r="M23" s="303">
        <f t="shared" si="1"/>
        <v>0</v>
      </c>
      <c r="N23" s="302">
        <v>9</v>
      </c>
      <c r="O23" s="302">
        <v>400000</v>
      </c>
      <c r="P23" s="303">
        <f t="shared" si="2"/>
        <v>3600000</v>
      </c>
      <c r="Q23" s="304">
        <f t="shared" si="3"/>
        <v>0</v>
      </c>
      <c r="R23" s="274">
        <v>10759518</v>
      </c>
      <c r="S23" s="305">
        <f t="shared" si="4"/>
        <v>6800000</v>
      </c>
      <c r="T23" s="306" t="s">
        <v>545</v>
      </c>
      <c r="U23" s="306" t="s">
        <v>545</v>
      </c>
    </row>
    <row r="24" spans="1:21" s="227" customFormat="1" ht="15.95" customHeight="1">
      <c r="A24" s="300">
        <v>16</v>
      </c>
      <c r="B24" s="300" t="s">
        <v>603</v>
      </c>
      <c r="C24" s="314"/>
      <c r="D24" s="299">
        <v>2</v>
      </c>
      <c r="E24" s="299">
        <v>42.5</v>
      </c>
      <c r="F24" s="299">
        <v>5</v>
      </c>
      <c r="G24" s="299">
        <v>22.5</v>
      </c>
      <c r="H24" s="302">
        <v>0</v>
      </c>
      <c r="I24" s="302">
        <v>200000</v>
      </c>
      <c r="J24" s="303">
        <f t="shared" si="0"/>
        <v>0</v>
      </c>
      <c r="K24" s="302">
        <v>0</v>
      </c>
      <c r="L24" s="302">
        <v>300000</v>
      </c>
      <c r="M24" s="303">
        <f t="shared" si="1"/>
        <v>0</v>
      </c>
      <c r="N24" s="302">
        <v>0</v>
      </c>
      <c r="O24" s="302">
        <v>400000</v>
      </c>
      <c r="P24" s="303">
        <f t="shared" si="2"/>
        <v>0</v>
      </c>
      <c r="Q24" s="304">
        <f t="shared" si="3"/>
        <v>193</v>
      </c>
      <c r="R24" s="274">
        <v>6498747</v>
      </c>
      <c r="S24" s="305">
        <f t="shared" si="4"/>
        <v>7250047</v>
      </c>
      <c r="T24" s="306" t="s">
        <v>545</v>
      </c>
      <c r="U24" s="306" t="s">
        <v>545</v>
      </c>
    </row>
    <row r="25" spans="1:21" s="227" customFormat="1" ht="15.95" customHeight="1">
      <c r="A25" s="300">
        <v>17</v>
      </c>
      <c r="B25" s="300" t="s">
        <v>604</v>
      </c>
      <c r="C25" s="301"/>
      <c r="D25" s="299">
        <v>0</v>
      </c>
      <c r="E25" s="299">
        <v>0</v>
      </c>
      <c r="F25" s="299">
        <v>0</v>
      </c>
      <c r="G25" s="299">
        <v>0</v>
      </c>
      <c r="H25" s="302">
        <v>0</v>
      </c>
      <c r="I25" s="302">
        <v>200000</v>
      </c>
      <c r="J25" s="303">
        <f t="shared" si="0"/>
        <v>0</v>
      </c>
      <c r="K25" s="302">
        <v>0</v>
      </c>
      <c r="L25" s="302">
        <v>300000</v>
      </c>
      <c r="M25" s="303">
        <f t="shared" si="1"/>
        <v>0</v>
      </c>
      <c r="N25" s="302">
        <v>0</v>
      </c>
      <c r="O25" s="302">
        <v>400000</v>
      </c>
      <c r="P25" s="303">
        <f t="shared" si="2"/>
        <v>0</v>
      </c>
      <c r="Q25" s="304">
        <f t="shared" si="3"/>
        <v>0</v>
      </c>
      <c r="R25" s="274">
        <v>23588734</v>
      </c>
      <c r="S25" s="305">
        <f t="shared" si="4"/>
        <v>0</v>
      </c>
      <c r="T25" s="306" t="s">
        <v>545</v>
      </c>
      <c r="U25" s="306" t="s">
        <v>545</v>
      </c>
    </row>
    <row r="26" spans="1:21" s="227" customFormat="1" ht="15.95" customHeight="1">
      <c r="A26" s="300">
        <v>18</v>
      </c>
      <c r="B26" s="300" t="s">
        <v>605</v>
      </c>
      <c r="C26" s="301"/>
      <c r="D26" s="299">
        <v>0</v>
      </c>
      <c r="E26" s="299">
        <v>0</v>
      </c>
      <c r="F26" s="299">
        <v>0</v>
      </c>
      <c r="G26" s="299">
        <v>0</v>
      </c>
      <c r="H26" s="302">
        <v>0</v>
      </c>
      <c r="I26" s="302">
        <v>200000</v>
      </c>
      <c r="J26" s="303">
        <f t="shared" si="0"/>
        <v>0</v>
      </c>
      <c r="K26" s="302">
        <v>0</v>
      </c>
      <c r="L26" s="302">
        <v>300000</v>
      </c>
      <c r="M26" s="303">
        <f t="shared" si="1"/>
        <v>0</v>
      </c>
      <c r="N26" s="302">
        <v>0</v>
      </c>
      <c r="O26" s="302">
        <v>400000</v>
      </c>
      <c r="P26" s="303">
        <f t="shared" si="2"/>
        <v>0</v>
      </c>
      <c r="Q26" s="304">
        <f t="shared" si="3"/>
        <v>0</v>
      </c>
      <c r="R26" s="274">
        <v>21060000</v>
      </c>
      <c r="S26" s="305">
        <f t="shared" si="4"/>
        <v>0</v>
      </c>
      <c r="T26" s="306" t="s">
        <v>545</v>
      </c>
      <c r="U26" s="306" t="s">
        <v>545</v>
      </c>
    </row>
    <row r="27" spans="1:21" s="227" customFormat="1" ht="15.95" customHeight="1">
      <c r="A27" s="300">
        <v>19</v>
      </c>
      <c r="B27" s="300" t="s">
        <v>606</v>
      </c>
      <c r="C27" s="301"/>
      <c r="D27" s="299">
        <v>0</v>
      </c>
      <c r="E27" s="299">
        <v>0</v>
      </c>
      <c r="F27" s="299">
        <v>0</v>
      </c>
      <c r="G27" s="299">
        <v>0</v>
      </c>
      <c r="H27" s="302">
        <v>0</v>
      </c>
      <c r="I27" s="302">
        <v>200000</v>
      </c>
      <c r="J27" s="303">
        <f t="shared" si="0"/>
        <v>0</v>
      </c>
      <c r="K27" s="302">
        <v>0</v>
      </c>
      <c r="L27" s="302">
        <v>300000</v>
      </c>
      <c r="M27" s="303">
        <f t="shared" si="1"/>
        <v>0</v>
      </c>
      <c r="N27" s="302">
        <v>0</v>
      </c>
      <c r="O27" s="302">
        <v>400000</v>
      </c>
      <c r="P27" s="303">
        <f t="shared" si="2"/>
        <v>0</v>
      </c>
      <c r="Q27" s="304">
        <f t="shared" si="3"/>
        <v>0</v>
      </c>
      <c r="R27" s="274">
        <v>5500000</v>
      </c>
      <c r="S27" s="305">
        <f t="shared" si="4"/>
        <v>0</v>
      </c>
      <c r="T27" s="306" t="s">
        <v>545</v>
      </c>
      <c r="U27" s="306" t="s">
        <v>545</v>
      </c>
    </row>
    <row r="28" spans="1:21" s="227" customFormat="1" ht="15.95" customHeight="1">
      <c r="A28" s="300">
        <v>20</v>
      </c>
      <c r="B28" s="300" t="s">
        <v>607</v>
      </c>
      <c r="C28" s="301"/>
      <c r="D28" s="299">
        <v>0</v>
      </c>
      <c r="E28" s="299">
        <v>14</v>
      </c>
      <c r="F28" s="299">
        <v>2</v>
      </c>
      <c r="G28" s="299">
        <v>0</v>
      </c>
      <c r="H28" s="302">
        <v>0</v>
      </c>
      <c r="I28" s="302">
        <v>200000</v>
      </c>
      <c r="J28" s="303">
        <f t="shared" si="0"/>
        <v>0</v>
      </c>
      <c r="K28" s="302">
        <v>0</v>
      </c>
      <c r="L28" s="302">
        <v>300000</v>
      </c>
      <c r="M28" s="303">
        <f t="shared" si="1"/>
        <v>0</v>
      </c>
      <c r="N28" s="302">
        <v>0</v>
      </c>
      <c r="O28" s="302">
        <v>400000</v>
      </c>
      <c r="P28" s="303">
        <f t="shared" si="2"/>
        <v>0</v>
      </c>
      <c r="Q28" s="304">
        <f t="shared" si="3"/>
        <v>34</v>
      </c>
      <c r="R28" s="274">
        <v>5799904</v>
      </c>
      <c r="S28" s="305">
        <f t="shared" si="4"/>
        <v>1139866</v>
      </c>
      <c r="T28" s="306" t="s">
        <v>545</v>
      </c>
      <c r="U28" s="306" t="s">
        <v>545</v>
      </c>
    </row>
    <row r="29" spans="1:21" s="227" customFormat="1" ht="15.95" customHeight="1">
      <c r="A29" s="300">
        <v>21</v>
      </c>
      <c r="B29" s="300" t="s">
        <v>608</v>
      </c>
      <c r="C29" s="314"/>
      <c r="D29" s="299">
        <v>0</v>
      </c>
      <c r="E29" s="299">
        <v>0</v>
      </c>
      <c r="F29" s="299">
        <v>0</v>
      </c>
      <c r="G29" s="299">
        <v>0</v>
      </c>
      <c r="H29" s="302">
        <v>0</v>
      </c>
      <c r="I29" s="302">
        <v>200000</v>
      </c>
      <c r="J29" s="303">
        <f t="shared" si="0"/>
        <v>0</v>
      </c>
      <c r="K29" s="302">
        <v>0</v>
      </c>
      <c r="L29" s="302">
        <v>300000</v>
      </c>
      <c r="M29" s="303">
        <f t="shared" si="1"/>
        <v>0</v>
      </c>
      <c r="N29" s="302">
        <v>0</v>
      </c>
      <c r="O29" s="302">
        <v>400000</v>
      </c>
      <c r="P29" s="303">
        <f t="shared" si="2"/>
        <v>0</v>
      </c>
      <c r="Q29" s="304">
        <f t="shared" si="3"/>
        <v>0</v>
      </c>
      <c r="R29" s="274">
        <v>11605850</v>
      </c>
      <c r="S29" s="305">
        <f t="shared" si="4"/>
        <v>0</v>
      </c>
      <c r="T29" s="306" t="s">
        <v>545</v>
      </c>
      <c r="U29" s="306" t="s">
        <v>545</v>
      </c>
    </row>
    <row r="30" spans="1:21" s="227" customFormat="1" ht="15.95" customHeight="1">
      <c r="A30" s="300">
        <v>22</v>
      </c>
      <c r="B30" s="300" t="s">
        <v>609</v>
      </c>
      <c r="C30" s="315"/>
      <c r="D30" s="299">
        <v>0</v>
      </c>
      <c r="E30" s="299">
        <v>0</v>
      </c>
      <c r="F30" s="299">
        <v>0</v>
      </c>
      <c r="G30" s="299">
        <v>0</v>
      </c>
      <c r="H30" s="302">
        <v>0</v>
      </c>
      <c r="I30" s="302">
        <v>200000</v>
      </c>
      <c r="J30" s="303">
        <f t="shared" si="0"/>
        <v>0</v>
      </c>
      <c r="K30" s="302">
        <v>0</v>
      </c>
      <c r="L30" s="302">
        <v>300000</v>
      </c>
      <c r="M30" s="303">
        <f t="shared" si="1"/>
        <v>0</v>
      </c>
      <c r="N30" s="302">
        <v>0</v>
      </c>
      <c r="O30" s="302">
        <v>400000</v>
      </c>
      <c r="P30" s="303">
        <f t="shared" si="2"/>
        <v>0</v>
      </c>
      <c r="Q30" s="304">
        <f t="shared" si="3"/>
        <v>0</v>
      </c>
      <c r="R30" s="274">
        <v>8428063</v>
      </c>
      <c r="S30" s="305">
        <f t="shared" si="4"/>
        <v>0</v>
      </c>
      <c r="T30" s="306" t="s">
        <v>545</v>
      </c>
      <c r="U30" s="306" t="s">
        <v>545</v>
      </c>
    </row>
    <row r="31" spans="1:21" s="227" customFormat="1" ht="15.95" customHeight="1">
      <c r="A31" s="300">
        <v>23</v>
      </c>
      <c r="B31" s="300" t="s">
        <v>610</v>
      </c>
      <c r="C31" s="315"/>
      <c r="D31" s="299">
        <v>0</v>
      </c>
      <c r="E31" s="299">
        <v>14</v>
      </c>
      <c r="F31" s="299">
        <v>2</v>
      </c>
      <c r="G31" s="299">
        <v>0</v>
      </c>
      <c r="H31" s="302">
        <v>0</v>
      </c>
      <c r="I31" s="302">
        <v>200000</v>
      </c>
      <c r="J31" s="303">
        <f t="shared" si="0"/>
        <v>0</v>
      </c>
      <c r="K31" s="302">
        <v>0</v>
      </c>
      <c r="L31" s="302">
        <v>300000</v>
      </c>
      <c r="M31" s="303">
        <f t="shared" si="1"/>
        <v>0</v>
      </c>
      <c r="N31" s="302">
        <v>0</v>
      </c>
      <c r="O31" s="302">
        <v>400000</v>
      </c>
      <c r="P31" s="303">
        <f t="shared" si="2"/>
        <v>0</v>
      </c>
      <c r="Q31" s="304">
        <f t="shared" si="3"/>
        <v>34</v>
      </c>
      <c r="R31" s="274">
        <v>5562327</v>
      </c>
      <c r="S31" s="305">
        <f t="shared" si="4"/>
        <v>1093174</v>
      </c>
      <c r="T31" s="306" t="s">
        <v>545</v>
      </c>
      <c r="U31" s="306" t="s">
        <v>545</v>
      </c>
    </row>
    <row r="32" spans="1:21" s="227" customFormat="1" ht="15.95" customHeight="1">
      <c r="A32" s="300">
        <v>24</v>
      </c>
      <c r="B32" s="300" t="s">
        <v>611</v>
      </c>
      <c r="C32" s="301"/>
      <c r="D32" s="299">
        <v>0</v>
      </c>
      <c r="E32" s="299">
        <v>0</v>
      </c>
      <c r="F32" s="299">
        <v>0</v>
      </c>
      <c r="G32" s="299">
        <v>0</v>
      </c>
      <c r="H32" s="302">
        <v>0</v>
      </c>
      <c r="I32" s="302">
        <v>200000</v>
      </c>
      <c r="J32" s="303">
        <f t="shared" si="0"/>
        <v>0</v>
      </c>
      <c r="K32" s="302">
        <v>0</v>
      </c>
      <c r="L32" s="302">
        <v>300000</v>
      </c>
      <c r="M32" s="303">
        <f t="shared" si="1"/>
        <v>0</v>
      </c>
      <c r="N32" s="302">
        <v>0</v>
      </c>
      <c r="O32" s="302">
        <v>400000</v>
      </c>
      <c r="P32" s="303">
        <f t="shared" si="2"/>
        <v>0</v>
      </c>
      <c r="Q32" s="304">
        <f t="shared" si="3"/>
        <v>0</v>
      </c>
      <c r="R32" s="274">
        <v>13610888</v>
      </c>
      <c r="S32" s="305">
        <f t="shared" si="4"/>
        <v>0</v>
      </c>
      <c r="T32" s="306" t="s">
        <v>545</v>
      </c>
      <c r="U32" s="306" t="s">
        <v>545</v>
      </c>
    </row>
    <row r="33" spans="1:21" s="227" customFormat="1" ht="15.95" customHeight="1">
      <c r="A33" s="300">
        <v>25</v>
      </c>
      <c r="B33" s="300" t="s">
        <v>612</v>
      </c>
      <c r="C33" s="301"/>
      <c r="D33" s="299">
        <v>0</v>
      </c>
      <c r="E33" s="299">
        <v>0</v>
      </c>
      <c r="F33" s="299">
        <v>0</v>
      </c>
      <c r="G33" s="299">
        <v>0</v>
      </c>
      <c r="H33" s="302">
        <v>1</v>
      </c>
      <c r="I33" s="302">
        <v>200000</v>
      </c>
      <c r="J33" s="303">
        <f t="shared" si="0"/>
        <v>200000</v>
      </c>
      <c r="K33" s="302">
        <v>3</v>
      </c>
      <c r="L33" s="302">
        <v>300000</v>
      </c>
      <c r="M33" s="303">
        <f t="shared" si="1"/>
        <v>900000</v>
      </c>
      <c r="N33" s="302">
        <v>0</v>
      </c>
      <c r="O33" s="302">
        <v>400000</v>
      </c>
      <c r="P33" s="303">
        <f t="shared" si="2"/>
        <v>0</v>
      </c>
      <c r="Q33" s="304">
        <f t="shared" si="3"/>
        <v>0</v>
      </c>
      <c r="R33" s="274">
        <v>14306403</v>
      </c>
      <c r="S33" s="305">
        <f t="shared" si="4"/>
        <v>1100000</v>
      </c>
      <c r="T33" s="306" t="s">
        <v>545</v>
      </c>
      <c r="U33" s="306" t="s">
        <v>545</v>
      </c>
    </row>
    <row r="34" spans="1:21" s="227" customFormat="1" ht="15.95" customHeight="1">
      <c r="A34" s="300">
        <v>26</v>
      </c>
      <c r="B34" s="300" t="s">
        <v>613</v>
      </c>
      <c r="C34" s="314"/>
      <c r="D34" s="299">
        <v>0</v>
      </c>
      <c r="E34" s="299">
        <v>28</v>
      </c>
      <c r="F34" s="299">
        <v>4</v>
      </c>
      <c r="G34" s="299">
        <v>13.5</v>
      </c>
      <c r="H34" s="302">
        <v>0</v>
      </c>
      <c r="I34" s="302">
        <v>200000</v>
      </c>
      <c r="J34" s="303">
        <f t="shared" si="0"/>
        <v>0</v>
      </c>
      <c r="K34" s="302">
        <v>0</v>
      </c>
      <c r="L34" s="302">
        <v>300000</v>
      </c>
      <c r="M34" s="303">
        <f t="shared" si="1"/>
        <v>0</v>
      </c>
      <c r="N34" s="302">
        <v>0</v>
      </c>
      <c r="O34" s="302">
        <v>400000</v>
      </c>
      <c r="P34" s="303">
        <f t="shared" si="2"/>
        <v>0</v>
      </c>
      <c r="Q34" s="304">
        <f t="shared" si="3"/>
        <v>122</v>
      </c>
      <c r="R34" s="274">
        <v>7560000</v>
      </c>
      <c r="S34" s="305">
        <f t="shared" si="4"/>
        <v>5331329</v>
      </c>
      <c r="T34" s="306" t="s">
        <v>545</v>
      </c>
      <c r="U34" s="306" t="s">
        <v>545</v>
      </c>
    </row>
    <row r="35" spans="1:21" s="227" customFormat="1" ht="15.95" customHeight="1">
      <c r="A35" s="300">
        <v>27</v>
      </c>
      <c r="B35" s="300" t="s">
        <v>614</v>
      </c>
      <c r="C35" s="314"/>
      <c r="D35" s="299">
        <v>0</v>
      </c>
      <c r="E35" s="299">
        <v>0</v>
      </c>
      <c r="F35" s="299">
        <v>0</v>
      </c>
      <c r="G35" s="299">
        <v>0</v>
      </c>
      <c r="H35" s="302">
        <v>3</v>
      </c>
      <c r="I35" s="302">
        <v>200000</v>
      </c>
      <c r="J35" s="303">
        <f t="shared" si="0"/>
        <v>600000</v>
      </c>
      <c r="K35" s="302">
        <v>0</v>
      </c>
      <c r="L35" s="302">
        <v>300000</v>
      </c>
      <c r="M35" s="303">
        <f t="shared" si="1"/>
        <v>0</v>
      </c>
      <c r="N35" s="302">
        <v>0</v>
      </c>
      <c r="O35" s="302">
        <v>400000</v>
      </c>
      <c r="P35" s="303">
        <f t="shared" si="2"/>
        <v>0</v>
      </c>
      <c r="Q35" s="304">
        <f t="shared" si="3"/>
        <v>0</v>
      </c>
      <c r="R35" s="274">
        <v>6631534</v>
      </c>
      <c r="S35" s="305">
        <f t="shared" si="4"/>
        <v>600000</v>
      </c>
      <c r="T35" s="306" t="s">
        <v>545</v>
      </c>
      <c r="U35" s="306" t="s">
        <v>545</v>
      </c>
    </row>
    <row r="36" spans="1:21" s="227" customFormat="1" ht="15.95" customHeight="1">
      <c r="A36" s="300">
        <v>28</v>
      </c>
      <c r="B36" s="300" t="s">
        <v>615</v>
      </c>
      <c r="C36" s="314"/>
      <c r="D36" s="299">
        <v>2</v>
      </c>
      <c r="E36" s="299">
        <v>24.5</v>
      </c>
      <c r="F36" s="299">
        <v>2</v>
      </c>
      <c r="G36" s="299">
        <v>4.5</v>
      </c>
      <c r="H36" s="302">
        <v>0</v>
      </c>
      <c r="I36" s="302">
        <v>200000</v>
      </c>
      <c r="J36" s="303">
        <f t="shared" si="0"/>
        <v>0</v>
      </c>
      <c r="K36" s="302">
        <v>0</v>
      </c>
      <c r="L36" s="302">
        <v>300000</v>
      </c>
      <c r="M36" s="303">
        <f t="shared" si="1"/>
        <v>0</v>
      </c>
      <c r="N36" s="302">
        <v>0</v>
      </c>
      <c r="O36" s="302">
        <v>400000</v>
      </c>
      <c r="P36" s="303">
        <f t="shared" si="2"/>
        <v>0</v>
      </c>
      <c r="Q36" s="304">
        <f t="shared" si="3"/>
        <v>76</v>
      </c>
      <c r="R36" s="274">
        <v>6077242</v>
      </c>
      <c r="S36" s="305">
        <f t="shared" si="4"/>
        <v>2669771</v>
      </c>
      <c r="T36" s="306" t="s">
        <v>545</v>
      </c>
      <c r="U36" s="306" t="s">
        <v>545</v>
      </c>
    </row>
    <row r="37" spans="1:21" s="227" customFormat="1" ht="15.95" customHeight="1">
      <c r="A37" s="300">
        <v>29</v>
      </c>
      <c r="B37" s="300" t="s">
        <v>616</v>
      </c>
      <c r="C37" s="314"/>
      <c r="D37" s="299">
        <v>0</v>
      </c>
      <c r="E37" s="299">
        <v>0</v>
      </c>
      <c r="F37" s="299">
        <v>0</v>
      </c>
      <c r="G37" s="299">
        <v>0</v>
      </c>
      <c r="H37" s="302">
        <v>2</v>
      </c>
      <c r="I37" s="302">
        <v>200000</v>
      </c>
      <c r="J37" s="303">
        <f t="shared" si="0"/>
        <v>400000</v>
      </c>
      <c r="K37" s="302">
        <v>6</v>
      </c>
      <c r="L37" s="302">
        <v>300000</v>
      </c>
      <c r="M37" s="303">
        <f t="shared" si="1"/>
        <v>1800000</v>
      </c>
      <c r="N37" s="302">
        <v>0</v>
      </c>
      <c r="O37" s="302">
        <v>400000</v>
      </c>
      <c r="P37" s="303">
        <f t="shared" si="2"/>
        <v>0</v>
      </c>
      <c r="Q37" s="304">
        <f t="shared" si="3"/>
        <v>0</v>
      </c>
      <c r="R37" s="274">
        <v>9810000</v>
      </c>
      <c r="S37" s="305">
        <f t="shared" si="4"/>
        <v>2200000</v>
      </c>
      <c r="T37" s="306" t="s">
        <v>545</v>
      </c>
      <c r="U37" s="306" t="s">
        <v>545</v>
      </c>
    </row>
    <row r="38" spans="1:21" s="227" customFormat="1" ht="15.95" customHeight="1">
      <c r="A38" s="300">
        <v>30</v>
      </c>
      <c r="B38" s="300" t="s">
        <v>617</v>
      </c>
      <c r="C38" s="301"/>
      <c r="D38" s="299">
        <v>1</v>
      </c>
      <c r="E38" s="299">
        <v>38</v>
      </c>
      <c r="F38" s="299">
        <v>5</v>
      </c>
      <c r="G38" s="299">
        <v>0.5</v>
      </c>
      <c r="H38" s="302">
        <v>0</v>
      </c>
      <c r="I38" s="302">
        <v>200000</v>
      </c>
      <c r="J38" s="303">
        <f t="shared" si="0"/>
        <v>0</v>
      </c>
      <c r="K38" s="302">
        <v>0</v>
      </c>
      <c r="L38" s="302">
        <v>300000</v>
      </c>
      <c r="M38" s="303">
        <f t="shared" si="1"/>
        <v>0</v>
      </c>
      <c r="N38" s="302">
        <v>0</v>
      </c>
      <c r="O38" s="302">
        <v>400000</v>
      </c>
      <c r="P38" s="303">
        <f t="shared" si="2"/>
        <v>0</v>
      </c>
      <c r="Q38" s="304">
        <f t="shared" si="3"/>
        <v>94.5</v>
      </c>
      <c r="R38" s="274">
        <v>6796738</v>
      </c>
      <c r="S38" s="305">
        <f t="shared" si="4"/>
        <v>3712669</v>
      </c>
      <c r="T38" s="306" t="s">
        <v>545</v>
      </c>
      <c r="U38" s="306" t="s">
        <v>545</v>
      </c>
    </row>
    <row r="39" spans="1:21" s="227" customFormat="1" ht="15.95" customHeight="1">
      <c r="A39" s="300">
        <v>31</v>
      </c>
      <c r="B39" s="300" t="s">
        <v>618</v>
      </c>
      <c r="C39" s="301"/>
      <c r="D39" s="299">
        <v>0</v>
      </c>
      <c r="E39" s="299">
        <v>0</v>
      </c>
      <c r="F39" s="299">
        <v>0</v>
      </c>
      <c r="G39" s="299">
        <v>0</v>
      </c>
      <c r="H39" s="302">
        <v>0</v>
      </c>
      <c r="I39" s="302">
        <v>200000</v>
      </c>
      <c r="J39" s="303">
        <f t="shared" si="0"/>
        <v>0</v>
      </c>
      <c r="K39" s="302">
        <v>0</v>
      </c>
      <c r="L39" s="302">
        <v>300000</v>
      </c>
      <c r="M39" s="303">
        <f t="shared" si="1"/>
        <v>0</v>
      </c>
      <c r="N39" s="302">
        <v>0</v>
      </c>
      <c r="O39" s="302">
        <v>400000</v>
      </c>
      <c r="P39" s="303">
        <f t="shared" si="2"/>
        <v>0</v>
      </c>
      <c r="Q39" s="304">
        <f t="shared" si="3"/>
        <v>0</v>
      </c>
      <c r="R39" s="274">
        <v>13636890</v>
      </c>
      <c r="S39" s="305">
        <f t="shared" si="4"/>
        <v>0</v>
      </c>
      <c r="T39" s="306" t="s">
        <v>545</v>
      </c>
      <c r="U39" s="306" t="s">
        <v>545</v>
      </c>
    </row>
    <row r="40" spans="1:21" s="227" customFormat="1" ht="15.95" customHeight="1">
      <c r="A40" s="300">
        <v>32</v>
      </c>
      <c r="B40" s="300" t="s">
        <v>619</v>
      </c>
      <c r="C40" s="301"/>
      <c r="D40" s="299">
        <v>0</v>
      </c>
      <c r="E40" s="299">
        <v>0</v>
      </c>
      <c r="F40" s="299">
        <v>0</v>
      </c>
      <c r="G40" s="299">
        <v>0</v>
      </c>
      <c r="H40" s="302">
        <v>0</v>
      </c>
      <c r="I40" s="302">
        <v>200000</v>
      </c>
      <c r="J40" s="303">
        <f t="shared" si="0"/>
        <v>0</v>
      </c>
      <c r="K40" s="302">
        <v>0</v>
      </c>
      <c r="L40" s="302">
        <v>300000</v>
      </c>
      <c r="M40" s="303">
        <f t="shared" si="1"/>
        <v>0</v>
      </c>
      <c r="N40" s="302">
        <v>0</v>
      </c>
      <c r="O40" s="302">
        <v>400000</v>
      </c>
      <c r="P40" s="303">
        <f t="shared" si="2"/>
        <v>0</v>
      </c>
      <c r="Q40" s="304">
        <f t="shared" si="3"/>
        <v>0</v>
      </c>
      <c r="R40" s="274">
        <v>22413491</v>
      </c>
      <c r="S40" s="305">
        <f t="shared" si="4"/>
        <v>0</v>
      </c>
      <c r="T40" s="306" t="s">
        <v>545</v>
      </c>
      <c r="U40" s="306" t="s">
        <v>545</v>
      </c>
    </row>
    <row r="41" spans="1:21" s="227" customFormat="1" ht="15.95" customHeight="1">
      <c r="A41" s="300">
        <v>33</v>
      </c>
      <c r="B41" s="300" t="s">
        <v>620</v>
      </c>
      <c r="C41" s="301"/>
      <c r="D41" s="299">
        <v>0</v>
      </c>
      <c r="E41" s="299">
        <v>28</v>
      </c>
      <c r="F41" s="299">
        <v>4</v>
      </c>
      <c r="G41" s="299">
        <v>1.5</v>
      </c>
      <c r="H41" s="302">
        <v>0</v>
      </c>
      <c r="I41" s="302">
        <v>200000</v>
      </c>
      <c r="J41" s="303">
        <f t="shared" ref="J41:J72" si="5">I41*H41</f>
        <v>0</v>
      </c>
      <c r="K41" s="302">
        <v>0</v>
      </c>
      <c r="L41" s="302">
        <v>300000</v>
      </c>
      <c r="M41" s="303">
        <f t="shared" ref="M41:M72" si="6">L41*K41</f>
        <v>0</v>
      </c>
      <c r="N41" s="302">
        <v>0</v>
      </c>
      <c r="O41" s="302">
        <v>400000</v>
      </c>
      <c r="P41" s="303">
        <f t="shared" ref="P41:P72" si="7">O41*N41</f>
        <v>0</v>
      </c>
      <c r="Q41" s="304">
        <f t="shared" ref="Q41:Q72" si="8">(D41*1.5)+(E41*2)+(F41*3)+(G41*4)</f>
        <v>74</v>
      </c>
      <c r="R41" s="274">
        <v>6096274</v>
      </c>
      <c r="S41" s="305">
        <f t="shared" ref="S41:S72" si="9">ROUND((Q41/173*R41)+J41+M41+P41,0)</f>
        <v>2607655</v>
      </c>
      <c r="T41" s="306" t="s">
        <v>545</v>
      </c>
      <c r="U41" s="306" t="s">
        <v>545</v>
      </c>
    </row>
    <row r="42" spans="1:21" s="227" customFormat="1" ht="15.95" customHeight="1">
      <c r="A42" s="300">
        <v>34</v>
      </c>
      <c r="B42" s="300" t="s">
        <v>621</v>
      </c>
      <c r="C42" s="301"/>
      <c r="D42" s="299">
        <v>0</v>
      </c>
      <c r="E42" s="299">
        <v>28</v>
      </c>
      <c r="F42" s="299">
        <v>4</v>
      </c>
      <c r="G42" s="299">
        <v>1</v>
      </c>
      <c r="H42" s="302">
        <v>0</v>
      </c>
      <c r="I42" s="302">
        <v>200000</v>
      </c>
      <c r="J42" s="303">
        <f t="shared" si="5"/>
        <v>0</v>
      </c>
      <c r="K42" s="302">
        <v>0</v>
      </c>
      <c r="L42" s="302">
        <v>300000</v>
      </c>
      <c r="M42" s="303">
        <f t="shared" si="6"/>
        <v>0</v>
      </c>
      <c r="N42" s="302">
        <v>0</v>
      </c>
      <c r="O42" s="302">
        <v>400000</v>
      </c>
      <c r="P42" s="303">
        <f t="shared" si="7"/>
        <v>0</v>
      </c>
      <c r="Q42" s="304">
        <f t="shared" si="8"/>
        <v>72</v>
      </c>
      <c r="R42" s="274">
        <v>7586844</v>
      </c>
      <c r="S42" s="305">
        <f t="shared" si="9"/>
        <v>3157530</v>
      </c>
      <c r="T42" s="306" t="s">
        <v>545</v>
      </c>
      <c r="U42" s="306" t="s">
        <v>545</v>
      </c>
    </row>
    <row r="43" spans="1:21" s="227" customFormat="1" ht="15.95" customHeight="1">
      <c r="A43" s="300">
        <v>35</v>
      </c>
      <c r="B43" s="300" t="s">
        <v>622</v>
      </c>
      <c r="C43" s="301"/>
      <c r="D43" s="299">
        <v>4</v>
      </c>
      <c r="E43" s="299">
        <v>7</v>
      </c>
      <c r="F43" s="299">
        <v>0</v>
      </c>
      <c r="G43" s="299">
        <v>0</v>
      </c>
      <c r="H43" s="302">
        <v>0</v>
      </c>
      <c r="I43" s="302">
        <v>200000</v>
      </c>
      <c r="J43" s="303">
        <f t="shared" si="5"/>
        <v>0</v>
      </c>
      <c r="K43" s="302">
        <v>0</v>
      </c>
      <c r="L43" s="302">
        <v>300000</v>
      </c>
      <c r="M43" s="303">
        <f t="shared" si="6"/>
        <v>0</v>
      </c>
      <c r="N43" s="302">
        <v>0</v>
      </c>
      <c r="O43" s="302">
        <v>400000</v>
      </c>
      <c r="P43" s="303">
        <f t="shared" si="7"/>
        <v>0</v>
      </c>
      <c r="Q43" s="304">
        <f t="shared" si="8"/>
        <v>20</v>
      </c>
      <c r="R43" s="274">
        <v>7566953</v>
      </c>
      <c r="S43" s="305">
        <f t="shared" si="9"/>
        <v>874792</v>
      </c>
      <c r="T43" s="306" t="s">
        <v>545</v>
      </c>
      <c r="U43" s="306" t="s">
        <v>545</v>
      </c>
    </row>
    <row r="44" spans="1:21" s="227" customFormat="1" ht="15.95" customHeight="1">
      <c r="A44" s="300">
        <v>36</v>
      </c>
      <c r="B44" s="300" t="s">
        <v>623</v>
      </c>
      <c r="C44" s="301"/>
      <c r="D44" s="299">
        <v>0</v>
      </c>
      <c r="E44" s="299">
        <v>0</v>
      </c>
      <c r="F44" s="299">
        <v>0</v>
      </c>
      <c r="G44" s="299">
        <v>0</v>
      </c>
      <c r="H44" s="302">
        <v>1</v>
      </c>
      <c r="I44" s="302">
        <v>200000</v>
      </c>
      <c r="J44" s="303">
        <f t="shared" si="5"/>
        <v>200000</v>
      </c>
      <c r="K44" s="302">
        <v>3</v>
      </c>
      <c r="L44" s="302">
        <v>300000</v>
      </c>
      <c r="M44" s="303">
        <f t="shared" si="6"/>
        <v>900000</v>
      </c>
      <c r="N44" s="302">
        <v>0</v>
      </c>
      <c r="O44" s="302">
        <v>400000</v>
      </c>
      <c r="P44" s="303">
        <f t="shared" si="7"/>
        <v>0</v>
      </c>
      <c r="Q44" s="304">
        <f t="shared" si="8"/>
        <v>0</v>
      </c>
      <c r="R44" s="274">
        <v>14131780</v>
      </c>
      <c r="S44" s="305">
        <f t="shared" si="9"/>
        <v>1100000</v>
      </c>
      <c r="T44" s="306" t="s">
        <v>545</v>
      </c>
      <c r="U44" s="306" t="s">
        <v>545</v>
      </c>
    </row>
    <row r="45" spans="1:21" s="227" customFormat="1" ht="15.95" customHeight="1">
      <c r="A45" s="300">
        <v>37</v>
      </c>
      <c r="B45" s="300" t="s">
        <v>624</v>
      </c>
      <c r="C45" s="301"/>
      <c r="D45" s="299">
        <v>2</v>
      </c>
      <c r="E45" s="299">
        <v>37.5</v>
      </c>
      <c r="F45" s="299">
        <v>4</v>
      </c>
      <c r="G45" s="299">
        <v>9</v>
      </c>
      <c r="H45" s="302">
        <v>0</v>
      </c>
      <c r="I45" s="302">
        <v>200000</v>
      </c>
      <c r="J45" s="303">
        <f t="shared" si="5"/>
        <v>0</v>
      </c>
      <c r="K45" s="302">
        <v>0</v>
      </c>
      <c r="L45" s="302">
        <v>300000</v>
      </c>
      <c r="M45" s="303">
        <f t="shared" si="6"/>
        <v>0</v>
      </c>
      <c r="N45" s="302">
        <v>0</v>
      </c>
      <c r="O45" s="302">
        <v>400000</v>
      </c>
      <c r="P45" s="303">
        <f t="shared" si="7"/>
        <v>0</v>
      </c>
      <c r="Q45" s="304">
        <f t="shared" si="8"/>
        <v>126</v>
      </c>
      <c r="R45" s="274">
        <v>6000000</v>
      </c>
      <c r="S45" s="305">
        <f t="shared" si="9"/>
        <v>4369942</v>
      </c>
      <c r="T45" s="306" t="s">
        <v>545</v>
      </c>
      <c r="U45" s="306" t="s">
        <v>545</v>
      </c>
    </row>
    <row r="46" spans="1:21" s="227" customFormat="1" ht="15.95" customHeight="1">
      <c r="A46" s="300">
        <v>38</v>
      </c>
      <c r="B46" s="300" t="s">
        <v>625</v>
      </c>
      <c r="C46" s="301"/>
      <c r="D46" s="299">
        <v>0</v>
      </c>
      <c r="E46" s="299">
        <v>0</v>
      </c>
      <c r="F46" s="299">
        <v>0</v>
      </c>
      <c r="G46" s="299">
        <v>0</v>
      </c>
      <c r="H46" s="302">
        <v>0</v>
      </c>
      <c r="I46" s="302">
        <v>200000</v>
      </c>
      <c r="J46" s="303">
        <f t="shared" si="5"/>
        <v>0</v>
      </c>
      <c r="K46" s="302">
        <v>4</v>
      </c>
      <c r="L46" s="302">
        <v>300000</v>
      </c>
      <c r="M46" s="303">
        <f t="shared" si="6"/>
        <v>1200000</v>
      </c>
      <c r="N46" s="302">
        <v>0</v>
      </c>
      <c r="O46" s="302">
        <v>400000</v>
      </c>
      <c r="P46" s="303">
        <f t="shared" si="7"/>
        <v>0</v>
      </c>
      <c r="Q46" s="304">
        <f t="shared" si="8"/>
        <v>0</v>
      </c>
      <c r="R46" s="274">
        <v>13860563</v>
      </c>
      <c r="S46" s="305">
        <f t="shared" si="9"/>
        <v>1200000</v>
      </c>
      <c r="T46" s="306" t="s">
        <v>545</v>
      </c>
      <c r="U46" s="306" t="s">
        <v>545</v>
      </c>
    </row>
    <row r="47" spans="1:21" s="227" customFormat="1" ht="15.95" customHeight="1">
      <c r="A47" s="300">
        <v>39</v>
      </c>
      <c r="B47" s="300" t="s">
        <v>626</v>
      </c>
      <c r="C47" s="315"/>
      <c r="D47" s="299">
        <v>0</v>
      </c>
      <c r="E47" s="299">
        <v>0</v>
      </c>
      <c r="F47" s="299">
        <v>0</v>
      </c>
      <c r="G47" s="299">
        <v>0</v>
      </c>
      <c r="H47" s="302">
        <v>0</v>
      </c>
      <c r="I47" s="302">
        <v>200000</v>
      </c>
      <c r="J47" s="303">
        <f t="shared" si="5"/>
        <v>0</v>
      </c>
      <c r="K47" s="302">
        <v>0</v>
      </c>
      <c r="L47" s="302">
        <v>300000</v>
      </c>
      <c r="M47" s="303">
        <f t="shared" si="6"/>
        <v>0</v>
      </c>
      <c r="N47" s="302">
        <v>0</v>
      </c>
      <c r="O47" s="302">
        <v>400000</v>
      </c>
      <c r="P47" s="303">
        <f t="shared" si="7"/>
        <v>0</v>
      </c>
      <c r="Q47" s="304">
        <f t="shared" si="8"/>
        <v>0</v>
      </c>
      <c r="R47" s="274">
        <v>8742098</v>
      </c>
      <c r="S47" s="305">
        <f t="shared" si="9"/>
        <v>0</v>
      </c>
      <c r="T47" s="306" t="s">
        <v>545</v>
      </c>
      <c r="U47" s="306" t="s">
        <v>545</v>
      </c>
    </row>
    <row r="48" spans="1:21" s="227" customFormat="1" ht="15.95" customHeight="1">
      <c r="A48" s="300">
        <v>40</v>
      </c>
      <c r="B48" s="300" t="s">
        <v>627</v>
      </c>
      <c r="C48" s="314"/>
      <c r="D48" s="299">
        <v>0</v>
      </c>
      <c r="E48" s="299">
        <v>14</v>
      </c>
      <c r="F48" s="299">
        <v>2</v>
      </c>
      <c r="G48" s="299">
        <v>0.5</v>
      </c>
      <c r="H48" s="302">
        <v>0</v>
      </c>
      <c r="I48" s="302">
        <v>200000</v>
      </c>
      <c r="J48" s="303">
        <f t="shared" si="5"/>
        <v>0</v>
      </c>
      <c r="K48" s="302">
        <v>0</v>
      </c>
      <c r="L48" s="302">
        <v>300000</v>
      </c>
      <c r="M48" s="303">
        <f t="shared" si="6"/>
        <v>0</v>
      </c>
      <c r="N48" s="302">
        <v>0</v>
      </c>
      <c r="O48" s="302">
        <v>400000</v>
      </c>
      <c r="P48" s="303">
        <f t="shared" si="7"/>
        <v>0</v>
      </c>
      <c r="Q48" s="304">
        <f t="shared" si="8"/>
        <v>36</v>
      </c>
      <c r="R48" s="274">
        <v>6530216</v>
      </c>
      <c r="S48" s="305">
        <f t="shared" si="9"/>
        <v>1358889</v>
      </c>
      <c r="T48" s="306" t="s">
        <v>545</v>
      </c>
      <c r="U48" s="306" t="s">
        <v>545</v>
      </c>
    </row>
    <row r="49" spans="1:21" s="227" customFormat="1" ht="15.95" customHeight="1">
      <c r="A49" s="300">
        <v>41</v>
      </c>
      <c r="B49" s="300" t="s">
        <v>628</v>
      </c>
      <c r="C49" s="314"/>
      <c r="D49" s="299">
        <v>0</v>
      </c>
      <c r="E49" s="299">
        <v>14</v>
      </c>
      <c r="F49" s="299">
        <v>2</v>
      </c>
      <c r="G49" s="299">
        <v>0.5</v>
      </c>
      <c r="H49" s="302">
        <v>0</v>
      </c>
      <c r="I49" s="302">
        <v>200000</v>
      </c>
      <c r="J49" s="303">
        <f t="shared" si="5"/>
        <v>0</v>
      </c>
      <c r="K49" s="302">
        <v>0</v>
      </c>
      <c r="L49" s="302">
        <v>300000</v>
      </c>
      <c r="M49" s="303">
        <f t="shared" si="6"/>
        <v>0</v>
      </c>
      <c r="N49" s="302">
        <v>0</v>
      </c>
      <c r="O49" s="302">
        <v>400000</v>
      </c>
      <c r="P49" s="303">
        <f t="shared" si="7"/>
        <v>0</v>
      </c>
      <c r="Q49" s="304">
        <f t="shared" si="8"/>
        <v>36</v>
      </c>
      <c r="R49" s="274">
        <v>6884533</v>
      </c>
      <c r="S49" s="305">
        <f t="shared" si="9"/>
        <v>1432620</v>
      </c>
      <c r="T49" s="306" t="s">
        <v>545</v>
      </c>
      <c r="U49" s="306" t="s">
        <v>545</v>
      </c>
    </row>
    <row r="50" spans="1:21" s="331" customFormat="1" ht="15.95" customHeight="1">
      <c r="A50" s="300">
        <v>42</v>
      </c>
      <c r="B50" s="300" t="s">
        <v>629</v>
      </c>
      <c r="C50" s="301"/>
      <c r="D50" s="299">
        <v>0</v>
      </c>
      <c r="E50" s="299">
        <v>0</v>
      </c>
      <c r="F50" s="299">
        <v>0</v>
      </c>
      <c r="G50" s="299">
        <v>0</v>
      </c>
      <c r="H50" s="302">
        <v>0</v>
      </c>
      <c r="I50" s="302">
        <v>200000</v>
      </c>
      <c r="J50" s="303">
        <f t="shared" si="5"/>
        <v>0</v>
      </c>
      <c r="K50" s="302">
        <v>3</v>
      </c>
      <c r="L50" s="302">
        <v>300000</v>
      </c>
      <c r="M50" s="303">
        <f t="shared" si="6"/>
        <v>900000</v>
      </c>
      <c r="N50" s="302">
        <v>0</v>
      </c>
      <c r="O50" s="302">
        <v>400000</v>
      </c>
      <c r="P50" s="303">
        <f t="shared" si="7"/>
        <v>0</v>
      </c>
      <c r="Q50" s="304">
        <f t="shared" si="8"/>
        <v>0</v>
      </c>
      <c r="R50" s="274">
        <v>15091280</v>
      </c>
      <c r="S50" s="305">
        <f t="shared" si="9"/>
        <v>900000</v>
      </c>
      <c r="T50" s="316" t="s">
        <v>545</v>
      </c>
      <c r="U50" s="316" t="s">
        <v>545</v>
      </c>
    </row>
    <row r="51" spans="1:21" s="331" customFormat="1" ht="15.95" customHeight="1">
      <c r="A51" s="300">
        <v>43</v>
      </c>
      <c r="B51" s="300" t="s">
        <v>630</v>
      </c>
      <c r="C51" s="301"/>
      <c r="D51" s="299">
        <v>0</v>
      </c>
      <c r="E51" s="299">
        <v>28</v>
      </c>
      <c r="F51" s="299">
        <v>4</v>
      </c>
      <c r="G51" s="299">
        <v>2</v>
      </c>
      <c r="H51" s="302">
        <v>0</v>
      </c>
      <c r="I51" s="302">
        <v>200000</v>
      </c>
      <c r="J51" s="303">
        <f t="shared" si="5"/>
        <v>0</v>
      </c>
      <c r="K51" s="302">
        <v>0</v>
      </c>
      <c r="L51" s="302">
        <v>300000</v>
      </c>
      <c r="M51" s="303">
        <f t="shared" si="6"/>
        <v>0</v>
      </c>
      <c r="N51" s="302">
        <v>0</v>
      </c>
      <c r="O51" s="302">
        <v>400000</v>
      </c>
      <c r="P51" s="303">
        <f t="shared" si="7"/>
        <v>0</v>
      </c>
      <c r="Q51" s="304">
        <f t="shared" si="8"/>
        <v>76</v>
      </c>
      <c r="R51" s="274">
        <v>7195536</v>
      </c>
      <c r="S51" s="305">
        <f t="shared" si="9"/>
        <v>3161045</v>
      </c>
      <c r="T51" s="316" t="s">
        <v>545</v>
      </c>
      <c r="U51" s="316" t="s">
        <v>545</v>
      </c>
    </row>
    <row r="52" spans="1:21" s="331" customFormat="1" ht="15.95" customHeight="1">
      <c r="A52" s="300">
        <v>44</v>
      </c>
      <c r="B52" s="300" t="s">
        <v>631</v>
      </c>
      <c r="C52" s="301"/>
      <c r="D52" s="299">
        <v>0</v>
      </c>
      <c r="E52" s="299">
        <v>0</v>
      </c>
      <c r="F52" s="299">
        <v>0</v>
      </c>
      <c r="G52" s="299">
        <v>0</v>
      </c>
      <c r="H52" s="302">
        <v>1</v>
      </c>
      <c r="I52" s="302">
        <v>200000</v>
      </c>
      <c r="J52" s="303">
        <f t="shared" si="5"/>
        <v>200000</v>
      </c>
      <c r="K52" s="302">
        <v>5</v>
      </c>
      <c r="L52" s="302">
        <v>300000</v>
      </c>
      <c r="M52" s="303">
        <f t="shared" si="6"/>
        <v>1500000</v>
      </c>
      <c r="N52" s="302">
        <v>0</v>
      </c>
      <c r="O52" s="302">
        <v>400000</v>
      </c>
      <c r="P52" s="303">
        <f t="shared" si="7"/>
        <v>0</v>
      </c>
      <c r="Q52" s="304">
        <f t="shared" si="8"/>
        <v>0</v>
      </c>
      <c r="R52" s="274">
        <v>16549795</v>
      </c>
      <c r="S52" s="305">
        <f t="shared" si="9"/>
        <v>1700000</v>
      </c>
      <c r="T52" s="316" t="s">
        <v>545</v>
      </c>
      <c r="U52" s="316" t="s">
        <v>545</v>
      </c>
    </row>
    <row r="53" spans="1:21" s="331" customFormat="1" ht="15.95" customHeight="1">
      <c r="A53" s="300">
        <v>45</v>
      </c>
      <c r="B53" s="300" t="s">
        <v>632</v>
      </c>
      <c r="C53" s="301"/>
      <c r="D53" s="299">
        <v>0</v>
      </c>
      <c r="E53" s="299">
        <v>42</v>
      </c>
      <c r="F53" s="299">
        <v>6</v>
      </c>
      <c r="G53" s="299">
        <v>2.5</v>
      </c>
      <c r="H53" s="302">
        <v>0</v>
      </c>
      <c r="I53" s="302">
        <v>200000</v>
      </c>
      <c r="J53" s="303">
        <f t="shared" si="5"/>
        <v>0</v>
      </c>
      <c r="K53" s="302">
        <v>0</v>
      </c>
      <c r="L53" s="302">
        <v>300000</v>
      </c>
      <c r="M53" s="303">
        <f t="shared" si="6"/>
        <v>0</v>
      </c>
      <c r="N53" s="302">
        <v>0</v>
      </c>
      <c r="O53" s="302">
        <v>400000</v>
      </c>
      <c r="P53" s="303">
        <f t="shared" si="7"/>
        <v>0</v>
      </c>
      <c r="Q53" s="304">
        <f t="shared" si="8"/>
        <v>112</v>
      </c>
      <c r="R53" s="274">
        <v>8151241</v>
      </c>
      <c r="S53" s="305">
        <f t="shared" si="9"/>
        <v>5277104</v>
      </c>
      <c r="T53" s="316" t="s">
        <v>545</v>
      </c>
      <c r="U53" s="316" t="s">
        <v>545</v>
      </c>
    </row>
    <row r="54" spans="1:21" s="331" customFormat="1" ht="15.95" customHeight="1">
      <c r="A54" s="300">
        <v>46</v>
      </c>
      <c r="B54" s="300" t="s">
        <v>633</v>
      </c>
      <c r="C54" s="301"/>
      <c r="D54" s="299">
        <v>0</v>
      </c>
      <c r="E54" s="299">
        <v>14</v>
      </c>
      <c r="F54" s="299">
        <v>2</v>
      </c>
      <c r="G54" s="299">
        <v>0.5</v>
      </c>
      <c r="H54" s="302">
        <v>0</v>
      </c>
      <c r="I54" s="302">
        <v>200000</v>
      </c>
      <c r="J54" s="303">
        <f t="shared" si="5"/>
        <v>0</v>
      </c>
      <c r="K54" s="302">
        <v>0</v>
      </c>
      <c r="L54" s="302">
        <v>300000</v>
      </c>
      <c r="M54" s="303">
        <f t="shared" si="6"/>
        <v>0</v>
      </c>
      <c r="N54" s="302">
        <v>0</v>
      </c>
      <c r="O54" s="302">
        <v>400000</v>
      </c>
      <c r="P54" s="303">
        <f t="shared" si="7"/>
        <v>0</v>
      </c>
      <c r="Q54" s="304">
        <f t="shared" si="8"/>
        <v>36</v>
      </c>
      <c r="R54" s="274">
        <v>5724328</v>
      </c>
      <c r="S54" s="305">
        <f t="shared" si="9"/>
        <v>1191190</v>
      </c>
      <c r="T54" s="316" t="s">
        <v>545</v>
      </c>
      <c r="U54" s="316" t="s">
        <v>545</v>
      </c>
    </row>
    <row r="55" spans="1:21" s="332" customFormat="1" ht="15.95" customHeight="1">
      <c r="A55" s="317">
        <v>47</v>
      </c>
      <c r="B55" s="317" t="s">
        <v>634</v>
      </c>
      <c r="C55" s="318"/>
      <c r="D55" s="319">
        <v>0</v>
      </c>
      <c r="E55" s="319">
        <v>28</v>
      </c>
      <c r="F55" s="319">
        <v>4</v>
      </c>
      <c r="G55" s="319">
        <v>2</v>
      </c>
      <c r="H55" s="320"/>
      <c r="I55" s="320">
        <v>200000</v>
      </c>
      <c r="J55" s="320">
        <f t="shared" si="5"/>
        <v>0</v>
      </c>
      <c r="K55" s="320"/>
      <c r="L55" s="320">
        <v>300000</v>
      </c>
      <c r="M55" s="320">
        <f t="shared" si="6"/>
        <v>0</v>
      </c>
      <c r="N55" s="320"/>
      <c r="O55" s="320">
        <v>400000</v>
      </c>
      <c r="P55" s="320">
        <f t="shared" si="7"/>
        <v>0</v>
      </c>
      <c r="Q55" s="321">
        <f t="shared" si="8"/>
        <v>76</v>
      </c>
      <c r="R55" s="322">
        <v>6466425</v>
      </c>
      <c r="S55" s="323">
        <f t="shared" si="9"/>
        <v>2840742</v>
      </c>
      <c r="T55" s="324" t="s">
        <v>545</v>
      </c>
      <c r="U55" s="324" t="s">
        <v>545</v>
      </c>
    </row>
    <row r="56" spans="1:21" s="331" customFormat="1" ht="15.95" customHeight="1">
      <c r="A56" s="300">
        <v>48</v>
      </c>
      <c r="B56" s="300" t="s">
        <v>635</v>
      </c>
      <c r="C56" s="301"/>
      <c r="D56" s="299">
        <v>0</v>
      </c>
      <c r="E56" s="299">
        <v>0</v>
      </c>
      <c r="F56" s="299">
        <v>0</v>
      </c>
      <c r="G56" s="299">
        <v>0</v>
      </c>
      <c r="H56" s="302">
        <v>0</v>
      </c>
      <c r="I56" s="302">
        <v>200000</v>
      </c>
      <c r="J56" s="303">
        <f t="shared" si="5"/>
        <v>0</v>
      </c>
      <c r="K56" s="302">
        <v>0</v>
      </c>
      <c r="L56" s="302">
        <v>300000</v>
      </c>
      <c r="M56" s="303">
        <f t="shared" si="6"/>
        <v>0</v>
      </c>
      <c r="N56" s="302">
        <v>0</v>
      </c>
      <c r="O56" s="302">
        <v>400000</v>
      </c>
      <c r="P56" s="303">
        <f t="shared" si="7"/>
        <v>0</v>
      </c>
      <c r="Q56" s="304">
        <f t="shared" si="8"/>
        <v>0</v>
      </c>
      <c r="R56" s="274">
        <v>10853602</v>
      </c>
      <c r="S56" s="305">
        <f t="shared" si="9"/>
        <v>0</v>
      </c>
      <c r="T56" s="316" t="s">
        <v>545</v>
      </c>
      <c r="U56" s="316" t="s">
        <v>545</v>
      </c>
    </row>
    <row r="57" spans="1:21" s="331" customFormat="1" ht="15.95" customHeight="1">
      <c r="A57" s="300">
        <v>49</v>
      </c>
      <c r="B57" s="300" t="s">
        <v>636</v>
      </c>
      <c r="C57" s="301"/>
      <c r="D57" s="299">
        <v>0</v>
      </c>
      <c r="E57" s="299">
        <v>35</v>
      </c>
      <c r="F57" s="299">
        <v>5</v>
      </c>
      <c r="G57" s="299">
        <v>1.5</v>
      </c>
      <c r="H57" s="302">
        <v>0</v>
      </c>
      <c r="I57" s="302">
        <v>200000</v>
      </c>
      <c r="J57" s="303">
        <f t="shared" si="5"/>
        <v>0</v>
      </c>
      <c r="K57" s="302">
        <v>0</v>
      </c>
      <c r="L57" s="302">
        <v>300000</v>
      </c>
      <c r="M57" s="303">
        <f t="shared" si="6"/>
        <v>0</v>
      </c>
      <c r="N57" s="302">
        <v>0</v>
      </c>
      <c r="O57" s="302">
        <v>400000</v>
      </c>
      <c r="P57" s="303">
        <f t="shared" si="7"/>
        <v>0</v>
      </c>
      <c r="Q57" s="304">
        <f t="shared" si="8"/>
        <v>91</v>
      </c>
      <c r="R57" s="274">
        <v>6345078</v>
      </c>
      <c r="S57" s="305">
        <f t="shared" si="9"/>
        <v>3337584</v>
      </c>
      <c r="T57" s="316" t="s">
        <v>545</v>
      </c>
      <c r="U57" s="316" t="s">
        <v>545</v>
      </c>
    </row>
    <row r="58" spans="1:21" s="331" customFormat="1" ht="15.95" customHeight="1">
      <c r="A58" s="300">
        <v>50</v>
      </c>
      <c r="B58" s="300" t="s">
        <v>637</v>
      </c>
      <c r="C58" s="301"/>
      <c r="D58" s="299">
        <v>1</v>
      </c>
      <c r="E58" s="299">
        <v>22.5</v>
      </c>
      <c r="F58" s="299">
        <v>3</v>
      </c>
      <c r="G58" s="299">
        <v>6.5</v>
      </c>
      <c r="H58" s="302">
        <v>0</v>
      </c>
      <c r="I58" s="302">
        <v>200000</v>
      </c>
      <c r="J58" s="303">
        <f t="shared" si="5"/>
        <v>0</v>
      </c>
      <c r="K58" s="302">
        <v>0</v>
      </c>
      <c r="L58" s="302">
        <v>300000</v>
      </c>
      <c r="M58" s="303">
        <f t="shared" si="6"/>
        <v>0</v>
      </c>
      <c r="N58" s="302">
        <v>0</v>
      </c>
      <c r="O58" s="302">
        <v>400000</v>
      </c>
      <c r="P58" s="303">
        <f t="shared" si="7"/>
        <v>0</v>
      </c>
      <c r="Q58" s="304">
        <f t="shared" si="8"/>
        <v>81.5</v>
      </c>
      <c r="R58" s="274">
        <v>8100000</v>
      </c>
      <c r="S58" s="305">
        <f t="shared" si="9"/>
        <v>3815896</v>
      </c>
      <c r="T58" s="316" t="s">
        <v>545</v>
      </c>
      <c r="U58" s="316" t="s">
        <v>545</v>
      </c>
    </row>
    <row r="59" spans="1:21" s="331" customFormat="1" ht="15.95" customHeight="1">
      <c r="A59" s="300">
        <v>51</v>
      </c>
      <c r="B59" s="300" t="s">
        <v>638</v>
      </c>
      <c r="C59" s="301"/>
      <c r="D59" s="299">
        <v>0</v>
      </c>
      <c r="E59" s="299">
        <v>28</v>
      </c>
      <c r="F59" s="299">
        <v>4</v>
      </c>
      <c r="G59" s="299">
        <v>0.5</v>
      </c>
      <c r="H59" s="302">
        <v>0</v>
      </c>
      <c r="I59" s="302">
        <v>200000</v>
      </c>
      <c r="J59" s="303">
        <f t="shared" si="5"/>
        <v>0</v>
      </c>
      <c r="K59" s="302">
        <v>0</v>
      </c>
      <c r="L59" s="302">
        <v>300000</v>
      </c>
      <c r="M59" s="303">
        <f t="shared" si="6"/>
        <v>0</v>
      </c>
      <c r="N59" s="302">
        <v>0</v>
      </c>
      <c r="O59" s="302">
        <v>400000</v>
      </c>
      <c r="P59" s="303">
        <f t="shared" si="7"/>
        <v>0</v>
      </c>
      <c r="Q59" s="304">
        <f t="shared" si="8"/>
        <v>70</v>
      </c>
      <c r="R59" s="274">
        <v>7954844</v>
      </c>
      <c r="S59" s="305">
        <f t="shared" si="9"/>
        <v>3218723</v>
      </c>
      <c r="T59" s="316" t="s">
        <v>545</v>
      </c>
      <c r="U59" s="316" t="s">
        <v>545</v>
      </c>
    </row>
    <row r="60" spans="1:21" s="331" customFormat="1" ht="15.95" customHeight="1">
      <c r="A60" s="300">
        <v>52</v>
      </c>
      <c r="B60" s="300" t="s">
        <v>639</v>
      </c>
      <c r="C60" s="301"/>
      <c r="D60" s="299">
        <v>0</v>
      </c>
      <c r="E60" s="299">
        <v>28</v>
      </c>
      <c r="F60" s="299">
        <v>4</v>
      </c>
      <c r="G60" s="299">
        <v>0</v>
      </c>
      <c r="H60" s="302">
        <v>0</v>
      </c>
      <c r="I60" s="302">
        <v>200000</v>
      </c>
      <c r="J60" s="303">
        <f t="shared" si="5"/>
        <v>0</v>
      </c>
      <c r="K60" s="302">
        <v>0</v>
      </c>
      <c r="L60" s="302">
        <v>300000</v>
      </c>
      <c r="M60" s="303">
        <f t="shared" si="6"/>
        <v>0</v>
      </c>
      <c r="N60" s="302">
        <v>0</v>
      </c>
      <c r="O60" s="302">
        <v>400000</v>
      </c>
      <c r="P60" s="303">
        <f t="shared" si="7"/>
        <v>0</v>
      </c>
      <c r="Q60" s="304">
        <f t="shared" si="8"/>
        <v>68</v>
      </c>
      <c r="R60" s="274">
        <v>6183622</v>
      </c>
      <c r="S60" s="305">
        <f t="shared" si="9"/>
        <v>2430557</v>
      </c>
      <c r="T60" s="316" t="s">
        <v>545</v>
      </c>
      <c r="U60" s="316" t="s">
        <v>545</v>
      </c>
    </row>
    <row r="61" spans="1:21" s="331" customFormat="1" ht="15.95" customHeight="1">
      <c r="A61" s="300">
        <v>53</v>
      </c>
      <c r="B61" s="300" t="s">
        <v>640</v>
      </c>
      <c r="C61" s="301"/>
      <c r="D61" s="299">
        <v>0</v>
      </c>
      <c r="E61" s="299">
        <v>14</v>
      </c>
      <c r="F61" s="299">
        <v>2</v>
      </c>
      <c r="G61" s="299">
        <v>0.5</v>
      </c>
      <c r="H61" s="302">
        <v>0</v>
      </c>
      <c r="I61" s="302">
        <v>200000</v>
      </c>
      <c r="J61" s="303">
        <f t="shared" si="5"/>
        <v>0</v>
      </c>
      <c r="K61" s="302">
        <v>0</v>
      </c>
      <c r="L61" s="302">
        <v>300000</v>
      </c>
      <c r="M61" s="303">
        <f t="shared" si="6"/>
        <v>0</v>
      </c>
      <c r="N61" s="302">
        <v>0</v>
      </c>
      <c r="O61" s="302">
        <v>400000</v>
      </c>
      <c r="P61" s="303">
        <f t="shared" si="7"/>
        <v>0</v>
      </c>
      <c r="Q61" s="304">
        <f t="shared" si="8"/>
        <v>36</v>
      </c>
      <c r="R61" s="274">
        <v>6150629</v>
      </c>
      <c r="S61" s="305">
        <f t="shared" si="9"/>
        <v>1279900</v>
      </c>
      <c r="T61" s="316" t="s">
        <v>545</v>
      </c>
      <c r="U61" s="316" t="s">
        <v>545</v>
      </c>
    </row>
    <row r="62" spans="1:21" s="331" customFormat="1" ht="15.95" customHeight="1">
      <c r="A62" s="300">
        <v>54</v>
      </c>
      <c r="B62" s="300" t="s">
        <v>641</v>
      </c>
      <c r="C62" s="301"/>
      <c r="D62" s="299">
        <v>0</v>
      </c>
      <c r="E62" s="299">
        <v>28</v>
      </c>
      <c r="F62" s="299">
        <v>4</v>
      </c>
      <c r="G62" s="299">
        <v>1.5</v>
      </c>
      <c r="H62" s="302">
        <v>0</v>
      </c>
      <c r="I62" s="302">
        <v>200000</v>
      </c>
      <c r="J62" s="303">
        <f t="shared" si="5"/>
        <v>0</v>
      </c>
      <c r="K62" s="302">
        <v>0</v>
      </c>
      <c r="L62" s="302">
        <v>300000</v>
      </c>
      <c r="M62" s="303">
        <f t="shared" si="6"/>
        <v>0</v>
      </c>
      <c r="N62" s="302">
        <v>0</v>
      </c>
      <c r="O62" s="302">
        <v>400000</v>
      </c>
      <c r="P62" s="303">
        <f t="shared" si="7"/>
        <v>0</v>
      </c>
      <c r="Q62" s="304">
        <f t="shared" si="8"/>
        <v>74</v>
      </c>
      <c r="R62" s="274">
        <v>8188067</v>
      </c>
      <c r="S62" s="305">
        <f t="shared" si="9"/>
        <v>3502410</v>
      </c>
      <c r="T62" s="316" t="s">
        <v>545</v>
      </c>
      <c r="U62" s="316" t="s">
        <v>545</v>
      </c>
    </row>
    <row r="63" spans="1:21" s="331" customFormat="1" ht="15.95" customHeight="1">
      <c r="A63" s="300">
        <v>55</v>
      </c>
      <c r="B63" s="300" t="s">
        <v>642</v>
      </c>
      <c r="C63" s="314"/>
      <c r="D63" s="299">
        <v>0</v>
      </c>
      <c r="E63" s="299">
        <v>0</v>
      </c>
      <c r="F63" s="299">
        <v>0</v>
      </c>
      <c r="G63" s="299">
        <v>0</v>
      </c>
      <c r="H63" s="302">
        <v>0</v>
      </c>
      <c r="I63" s="302">
        <v>200000</v>
      </c>
      <c r="J63" s="303">
        <f t="shared" si="5"/>
        <v>0</v>
      </c>
      <c r="K63" s="302">
        <v>0</v>
      </c>
      <c r="L63" s="302">
        <v>300000</v>
      </c>
      <c r="M63" s="303">
        <f t="shared" si="6"/>
        <v>0</v>
      </c>
      <c r="N63" s="302">
        <v>0</v>
      </c>
      <c r="O63" s="302">
        <v>400000</v>
      </c>
      <c r="P63" s="303">
        <f t="shared" si="7"/>
        <v>0</v>
      </c>
      <c r="Q63" s="304">
        <f t="shared" si="8"/>
        <v>0</v>
      </c>
      <c r="R63" s="274">
        <v>15932214</v>
      </c>
      <c r="S63" s="305">
        <f t="shared" si="9"/>
        <v>0</v>
      </c>
      <c r="T63" s="316" t="s">
        <v>545</v>
      </c>
      <c r="U63" s="316" t="s">
        <v>545</v>
      </c>
    </row>
    <row r="64" spans="1:21" s="331" customFormat="1" ht="15.95" customHeight="1">
      <c r="A64" s="300">
        <v>56</v>
      </c>
      <c r="B64" s="300" t="s">
        <v>643</v>
      </c>
      <c r="C64" s="301"/>
      <c r="D64" s="299">
        <v>0</v>
      </c>
      <c r="E64" s="299">
        <v>0</v>
      </c>
      <c r="F64" s="299">
        <v>0</v>
      </c>
      <c r="G64" s="299">
        <v>0</v>
      </c>
      <c r="H64" s="302">
        <v>0</v>
      </c>
      <c r="I64" s="302">
        <v>200000</v>
      </c>
      <c r="J64" s="303">
        <f t="shared" si="5"/>
        <v>0</v>
      </c>
      <c r="K64" s="302">
        <v>0</v>
      </c>
      <c r="L64" s="302">
        <v>300000</v>
      </c>
      <c r="M64" s="303">
        <f t="shared" si="6"/>
        <v>0</v>
      </c>
      <c r="N64" s="302">
        <v>0</v>
      </c>
      <c r="O64" s="302">
        <v>400000</v>
      </c>
      <c r="P64" s="303">
        <f t="shared" si="7"/>
        <v>0</v>
      </c>
      <c r="Q64" s="304">
        <f t="shared" si="8"/>
        <v>0</v>
      </c>
      <c r="R64" s="274">
        <v>9237714</v>
      </c>
      <c r="S64" s="305">
        <f t="shared" si="9"/>
        <v>0</v>
      </c>
      <c r="T64" s="316" t="s">
        <v>545</v>
      </c>
      <c r="U64" s="316" t="s">
        <v>545</v>
      </c>
    </row>
    <row r="65" spans="1:21" s="227" customFormat="1" ht="15.95" customHeight="1">
      <c r="A65" s="300">
        <v>57</v>
      </c>
      <c r="B65" s="325" t="s">
        <v>644</v>
      </c>
      <c r="C65" s="326"/>
      <c r="D65" s="299">
        <v>4</v>
      </c>
      <c r="E65" s="299">
        <f>4+7+7+7+7+4+7+7+3+3</f>
        <v>56</v>
      </c>
      <c r="F65" s="299">
        <v>6</v>
      </c>
      <c r="G65" s="299"/>
      <c r="H65" s="302">
        <v>0</v>
      </c>
      <c r="I65" s="302">
        <v>200000</v>
      </c>
      <c r="J65" s="303">
        <f t="shared" si="5"/>
        <v>0</v>
      </c>
      <c r="K65" s="302">
        <v>0</v>
      </c>
      <c r="L65" s="302">
        <v>300000</v>
      </c>
      <c r="M65" s="303">
        <f t="shared" si="6"/>
        <v>0</v>
      </c>
      <c r="N65" s="302">
        <v>0</v>
      </c>
      <c r="O65" s="302">
        <v>400000</v>
      </c>
      <c r="P65" s="303">
        <f t="shared" si="7"/>
        <v>0</v>
      </c>
      <c r="Q65" s="304">
        <f t="shared" si="8"/>
        <v>136</v>
      </c>
      <c r="R65" s="274">
        <v>7804865</v>
      </c>
      <c r="S65" s="305">
        <f t="shared" si="9"/>
        <v>6135616</v>
      </c>
      <c r="T65" s="306" t="s">
        <v>545</v>
      </c>
      <c r="U65" s="306" t="s">
        <v>545</v>
      </c>
    </row>
    <row r="66" spans="1:21" s="227" customFormat="1" ht="15.95" customHeight="1">
      <c r="A66" s="300">
        <v>58</v>
      </c>
      <c r="B66" s="325" t="s">
        <v>645</v>
      </c>
      <c r="C66" s="326"/>
      <c r="D66" s="299">
        <v>0</v>
      </c>
      <c r="E66" s="299">
        <v>0</v>
      </c>
      <c r="F66" s="299">
        <v>0</v>
      </c>
      <c r="G66" s="299">
        <v>0</v>
      </c>
      <c r="H66" s="302">
        <v>1</v>
      </c>
      <c r="I66" s="302">
        <v>200000</v>
      </c>
      <c r="J66" s="303">
        <f t="shared" si="5"/>
        <v>200000</v>
      </c>
      <c r="K66" s="302">
        <v>3</v>
      </c>
      <c r="L66" s="302">
        <v>300000</v>
      </c>
      <c r="M66" s="303">
        <f t="shared" si="6"/>
        <v>900000</v>
      </c>
      <c r="N66" s="302">
        <v>0</v>
      </c>
      <c r="O66" s="302">
        <v>400000</v>
      </c>
      <c r="P66" s="303">
        <f t="shared" si="7"/>
        <v>0</v>
      </c>
      <c r="Q66" s="304">
        <f t="shared" si="8"/>
        <v>0</v>
      </c>
      <c r="R66" s="274">
        <v>9621975</v>
      </c>
      <c r="S66" s="305">
        <f t="shared" si="9"/>
        <v>1100000</v>
      </c>
      <c r="T66" s="306" t="s">
        <v>545</v>
      </c>
      <c r="U66" s="306" t="s">
        <v>545</v>
      </c>
    </row>
    <row r="67" spans="1:21" s="227" customFormat="1" ht="15.95" customHeight="1">
      <c r="A67" s="300">
        <v>59</v>
      </c>
      <c r="B67" s="325" t="s">
        <v>646</v>
      </c>
      <c r="C67" s="326"/>
      <c r="D67" s="299">
        <v>0</v>
      </c>
      <c r="E67" s="299">
        <v>0</v>
      </c>
      <c r="F67" s="299">
        <v>0</v>
      </c>
      <c r="G67" s="299">
        <v>0</v>
      </c>
      <c r="H67" s="302">
        <v>0</v>
      </c>
      <c r="I67" s="302">
        <v>200000</v>
      </c>
      <c r="J67" s="303">
        <f t="shared" si="5"/>
        <v>0</v>
      </c>
      <c r="K67" s="302">
        <v>0</v>
      </c>
      <c r="L67" s="302">
        <v>300000</v>
      </c>
      <c r="M67" s="303">
        <f t="shared" si="6"/>
        <v>0</v>
      </c>
      <c r="N67" s="302">
        <v>0</v>
      </c>
      <c r="O67" s="302">
        <v>400000</v>
      </c>
      <c r="P67" s="303">
        <f t="shared" si="7"/>
        <v>0</v>
      </c>
      <c r="Q67" s="304">
        <f t="shared" si="8"/>
        <v>0</v>
      </c>
      <c r="R67" s="274">
        <v>20224713</v>
      </c>
      <c r="S67" s="305">
        <f t="shared" si="9"/>
        <v>0</v>
      </c>
      <c r="T67" s="306" t="s">
        <v>545</v>
      </c>
      <c r="U67" s="306" t="s">
        <v>545</v>
      </c>
    </row>
    <row r="68" spans="1:21" s="227" customFormat="1" ht="15.95" customHeight="1">
      <c r="A68" s="300">
        <v>60</v>
      </c>
      <c r="B68" s="325" t="s">
        <v>647</v>
      </c>
      <c r="C68" s="326"/>
      <c r="D68" s="299">
        <f>1</f>
        <v>1</v>
      </c>
      <c r="E68" s="299">
        <f>7+3.5+7</f>
        <v>17.5</v>
      </c>
      <c r="F68" s="299">
        <v>2</v>
      </c>
      <c r="G68" s="299">
        <v>0</v>
      </c>
      <c r="H68" s="302">
        <v>0</v>
      </c>
      <c r="I68" s="302">
        <v>200000</v>
      </c>
      <c r="J68" s="303">
        <f t="shared" si="5"/>
        <v>0</v>
      </c>
      <c r="K68" s="302">
        <v>0</v>
      </c>
      <c r="L68" s="302">
        <v>300000</v>
      </c>
      <c r="M68" s="303">
        <f t="shared" si="6"/>
        <v>0</v>
      </c>
      <c r="N68" s="302">
        <v>0</v>
      </c>
      <c r="O68" s="302">
        <v>400000</v>
      </c>
      <c r="P68" s="303">
        <f t="shared" si="7"/>
        <v>0</v>
      </c>
      <c r="Q68" s="304">
        <f t="shared" si="8"/>
        <v>42.5</v>
      </c>
      <c r="R68" s="274">
        <v>5300286</v>
      </c>
      <c r="S68" s="305">
        <f t="shared" si="9"/>
        <v>1302093</v>
      </c>
      <c r="T68" s="306" t="s">
        <v>545</v>
      </c>
      <c r="U68" s="306" t="s">
        <v>545</v>
      </c>
    </row>
    <row r="69" spans="1:21" s="227" customFormat="1" ht="15.95" customHeight="1">
      <c r="A69" s="300">
        <v>61</v>
      </c>
      <c r="B69" s="325" t="s">
        <v>648</v>
      </c>
      <c r="C69" s="326"/>
      <c r="D69" s="299">
        <f>5</f>
        <v>5</v>
      </c>
      <c r="E69" s="299">
        <f>2.5+7+3+2.5+7+2+2</f>
        <v>26</v>
      </c>
      <c r="F69" s="299">
        <v>1</v>
      </c>
      <c r="G69" s="299">
        <v>0</v>
      </c>
      <c r="H69" s="302">
        <v>0</v>
      </c>
      <c r="I69" s="302">
        <v>200000</v>
      </c>
      <c r="J69" s="303">
        <f t="shared" si="5"/>
        <v>0</v>
      </c>
      <c r="K69" s="302">
        <v>0</v>
      </c>
      <c r="L69" s="302">
        <v>300000</v>
      </c>
      <c r="M69" s="303">
        <f t="shared" si="6"/>
        <v>0</v>
      </c>
      <c r="N69" s="302">
        <v>0</v>
      </c>
      <c r="O69" s="302">
        <v>400000</v>
      </c>
      <c r="P69" s="303">
        <f t="shared" si="7"/>
        <v>0</v>
      </c>
      <c r="Q69" s="304">
        <f t="shared" si="8"/>
        <v>62.5</v>
      </c>
      <c r="R69" s="274">
        <v>8665593</v>
      </c>
      <c r="S69" s="305">
        <f t="shared" si="9"/>
        <v>3130633</v>
      </c>
      <c r="T69" s="306" t="s">
        <v>545</v>
      </c>
      <c r="U69" s="306" t="s">
        <v>545</v>
      </c>
    </row>
    <row r="70" spans="1:21" s="227" customFormat="1" ht="15.95" customHeight="1">
      <c r="A70" s="300">
        <v>62</v>
      </c>
      <c r="B70" s="325" t="s">
        <v>649</v>
      </c>
      <c r="C70" s="326"/>
      <c r="D70" s="299">
        <v>0</v>
      </c>
      <c r="E70" s="299">
        <v>15</v>
      </c>
      <c r="F70" s="299">
        <v>2</v>
      </c>
      <c r="G70" s="299">
        <v>0</v>
      </c>
      <c r="H70" s="302">
        <v>0</v>
      </c>
      <c r="I70" s="302">
        <v>200000</v>
      </c>
      <c r="J70" s="303">
        <f t="shared" si="5"/>
        <v>0</v>
      </c>
      <c r="K70" s="302">
        <v>0</v>
      </c>
      <c r="L70" s="302">
        <v>300000</v>
      </c>
      <c r="M70" s="303">
        <f t="shared" si="6"/>
        <v>0</v>
      </c>
      <c r="N70" s="302">
        <v>0</v>
      </c>
      <c r="O70" s="302">
        <v>400000</v>
      </c>
      <c r="P70" s="303">
        <f t="shared" si="7"/>
        <v>0</v>
      </c>
      <c r="Q70" s="304">
        <f t="shared" si="8"/>
        <v>36</v>
      </c>
      <c r="R70" s="274">
        <v>7122715</v>
      </c>
      <c r="S70" s="305">
        <f t="shared" si="9"/>
        <v>1482183</v>
      </c>
      <c r="T70" s="306" t="s">
        <v>545</v>
      </c>
      <c r="U70" s="306" t="s">
        <v>545</v>
      </c>
    </row>
    <row r="71" spans="1:21" s="227" customFormat="1" ht="15.95" customHeight="1">
      <c r="A71" s="300">
        <v>63</v>
      </c>
      <c r="B71" s="325" t="s">
        <v>650</v>
      </c>
      <c r="C71" s="326"/>
      <c r="D71" s="299">
        <v>0</v>
      </c>
      <c r="E71" s="299">
        <v>14</v>
      </c>
      <c r="F71" s="299">
        <v>2</v>
      </c>
      <c r="G71" s="299">
        <v>0</v>
      </c>
      <c r="H71" s="302">
        <v>0</v>
      </c>
      <c r="I71" s="302">
        <v>200000</v>
      </c>
      <c r="J71" s="303">
        <f t="shared" si="5"/>
        <v>0</v>
      </c>
      <c r="K71" s="302">
        <v>0</v>
      </c>
      <c r="L71" s="302">
        <v>300000</v>
      </c>
      <c r="M71" s="303">
        <f t="shared" si="6"/>
        <v>0</v>
      </c>
      <c r="N71" s="302">
        <v>0</v>
      </c>
      <c r="O71" s="302">
        <v>400000</v>
      </c>
      <c r="P71" s="303">
        <f t="shared" si="7"/>
        <v>0</v>
      </c>
      <c r="Q71" s="304">
        <f t="shared" si="8"/>
        <v>34</v>
      </c>
      <c r="R71" s="274">
        <v>6312400</v>
      </c>
      <c r="S71" s="305">
        <f t="shared" si="9"/>
        <v>1240587</v>
      </c>
      <c r="T71" s="306" t="s">
        <v>545</v>
      </c>
      <c r="U71" s="306" t="s">
        <v>545</v>
      </c>
    </row>
    <row r="72" spans="1:21" s="227" customFormat="1" ht="15.95" customHeight="1">
      <c r="A72" s="300">
        <v>64</v>
      </c>
      <c r="B72" s="325" t="s">
        <v>651</v>
      </c>
      <c r="C72" s="326"/>
      <c r="D72" s="299">
        <f>1</f>
        <v>1</v>
      </c>
      <c r="E72" s="299">
        <f>7+7+7</f>
        <v>21</v>
      </c>
      <c r="F72" s="299">
        <v>2</v>
      </c>
      <c r="G72" s="299">
        <v>0</v>
      </c>
      <c r="H72" s="302">
        <v>0</v>
      </c>
      <c r="I72" s="302">
        <v>200000</v>
      </c>
      <c r="J72" s="303">
        <f t="shared" si="5"/>
        <v>0</v>
      </c>
      <c r="K72" s="302">
        <v>0</v>
      </c>
      <c r="L72" s="302">
        <v>300000</v>
      </c>
      <c r="M72" s="303">
        <f t="shared" si="6"/>
        <v>0</v>
      </c>
      <c r="N72" s="302">
        <v>0</v>
      </c>
      <c r="O72" s="302">
        <v>400000</v>
      </c>
      <c r="P72" s="303">
        <f t="shared" si="7"/>
        <v>0</v>
      </c>
      <c r="Q72" s="304">
        <f t="shared" si="8"/>
        <v>49.5</v>
      </c>
      <c r="R72" s="274">
        <v>8445764</v>
      </c>
      <c r="S72" s="305">
        <f t="shared" si="9"/>
        <v>2416563</v>
      </c>
      <c r="T72" s="306" t="s">
        <v>545</v>
      </c>
      <c r="U72" s="306" t="s">
        <v>545</v>
      </c>
    </row>
    <row r="73" spans="1:21" s="227" customFormat="1" ht="15.95" customHeight="1">
      <c r="A73" s="300">
        <v>65</v>
      </c>
      <c r="B73" s="325" t="s">
        <v>652</v>
      </c>
      <c r="C73" s="326"/>
      <c r="D73" s="299">
        <f>1</f>
        <v>1</v>
      </c>
      <c r="E73" s="299">
        <f>3+1.5+7+7</f>
        <v>18.5</v>
      </c>
      <c r="F73" s="299">
        <v>2</v>
      </c>
      <c r="G73" s="299">
        <v>0</v>
      </c>
      <c r="H73" s="302">
        <v>0</v>
      </c>
      <c r="I73" s="302">
        <v>200000</v>
      </c>
      <c r="J73" s="303">
        <f t="shared" ref="J73:J101" si="10">I73*H73</f>
        <v>0</v>
      </c>
      <c r="K73" s="302">
        <v>0</v>
      </c>
      <c r="L73" s="302">
        <v>300000</v>
      </c>
      <c r="M73" s="303">
        <f t="shared" ref="M73:M101" si="11">L73*K73</f>
        <v>0</v>
      </c>
      <c r="N73" s="302">
        <v>0</v>
      </c>
      <c r="O73" s="302">
        <v>400000</v>
      </c>
      <c r="P73" s="303">
        <f t="shared" ref="P73:P101" si="12">O73*N73</f>
        <v>0</v>
      </c>
      <c r="Q73" s="304">
        <f t="shared" ref="Q73:Q101" si="13">(D73*1.5)+(E73*2)+(F73*3)+(G73*4)</f>
        <v>44.5</v>
      </c>
      <c r="R73" s="274">
        <v>8139521</v>
      </c>
      <c r="S73" s="305">
        <f t="shared" ref="S73:S101" si="14">ROUND((Q73/173*R73)+J73+M73+P73,0)</f>
        <v>2093692</v>
      </c>
      <c r="T73" s="306" t="s">
        <v>545</v>
      </c>
      <c r="U73" s="306" t="s">
        <v>545</v>
      </c>
    </row>
    <row r="74" spans="1:21" s="227" customFormat="1" ht="15.95" customHeight="1">
      <c r="A74" s="300">
        <v>66</v>
      </c>
      <c r="B74" s="325" t="s">
        <v>653</v>
      </c>
      <c r="C74" s="326"/>
      <c r="D74" s="299">
        <v>0</v>
      </c>
      <c r="E74" s="299">
        <v>21</v>
      </c>
      <c r="F74" s="299">
        <v>3</v>
      </c>
      <c r="G74" s="299">
        <v>8</v>
      </c>
      <c r="H74" s="302">
        <v>0</v>
      </c>
      <c r="I74" s="302">
        <v>200000</v>
      </c>
      <c r="J74" s="303">
        <f t="shared" si="10"/>
        <v>0</v>
      </c>
      <c r="K74" s="302">
        <v>0</v>
      </c>
      <c r="L74" s="302">
        <v>300000</v>
      </c>
      <c r="M74" s="303">
        <f t="shared" si="11"/>
        <v>0</v>
      </c>
      <c r="N74" s="302">
        <v>0</v>
      </c>
      <c r="O74" s="302">
        <v>400000</v>
      </c>
      <c r="P74" s="303">
        <f t="shared" si="12"/>
        <v>0</v>
      </c>
      <c r="Q74" s="304">
        <f t="shared" si="13"/>
        <v>83</v>
      </c>
      <c r="R74" s="274">
        <v>6886224</v>
      </c>
      <c r="S74" s="305">
        <f t="shared" si="14"/>
        <v>3303795</v>
      </c>
      <c r="T74" s="306" t="s">
        <v>545</v>
      </c>
      <c r="U74" s="306" t="s">
        <v>545</v>
      </c>
    </row>
    <row r="75" spans="1:21" s="227" customFormat="1" ht="15.95" customHeight="1">
      <c r="A75" s="300">
        <v>67</v>
      </c>
      <c r="B75" s="325" t="s">
        <v>654</v>
      </c>
      <c r="C75" s="326"/>
      <c r="D75" s="299">
        <f>1</f>
        <v>1</v>
      </c>
      <c r="E75" s="299">
        <f>7+1+7</f>
        <v>15</v>
      </c>
      <c r="F75" s="299">
        <v>1</v>
      </c>
      <c r="G75" s="299">
        <v>8</v>
      </c>
      <c r="H75" s="302">
        <v>0</v>
      </c>
      <c r="I75" s="302">
        <v>200000</v>
      </c>
      <c r="J75" s="303">
        <f t="shared" si="10"/>
        <v>0</v>
      </c>
      <c r="K75" s="302">
        <v>0</v>
      </c>
      <c r="L75" s="302">
        <v>300000</v>
      </c>
      <c r="M75" s="303">
        <f t="shared" si="11"/>
        <v>0</v>
      </c>
      <c r="N75" s="302">
        <v>0</v>
      </c>
      <c r="O75" s="302">
        <v>400000</v>
      </c>
      <c r="P75" s="303">
        <f t="shared" si="12"/>
        <v>0</v>
      </c>
      <c r="Q75" s="304">
        <f t="shared" si="13"/>
        <v>66.5</v>
      </c>
      <c r="R75" s="274">
        <v>6361955</v>
      </c>
      <c r="S75" s="305">
        <f t="shared" si="14"/>
        <v>2445491</v>
      </c>
      <c r="T75" s="306" t="s">
        <v>545</v>
      </c>
      <c r="U75" s="306" t="s">
        <v>545</v>
      </c>
    </row>
    <row r="76" spans="1:21" s="227" customFormat="1" ht="15.95" customHeight="1">
      <c r="A76" s="300">
        <v>68</v>
      </c>
      <c r="B76" s="325" t="s">
        <v>655</v>
      </c>
      <c r="C76" s="326"/>
      <c r="D76" s="299">
        <v>0</v>
      </c>
      <c r="E76" s="299">
        <v>0</v>
      </c>
      <c r="F76" s="299">
        <v>0</v>
      </c>
      <c r="G76" s="299">
        <v>0</v>
      </c>
      <c r="H76" s="302">
        <v>0</v>
      </c>
      <c r="I76" s="302">
        <v>200000</v>
      </c>
      <c r="J76" s="303">
        <f t="shared" si="10"/>
        <v>0</v>
      </c>
      <c r="K76" s="302">
        <v>3</v>
      </c>
      <c r="L76" s="302">
        <v>300000</v>
      </c>
      <c r="M76" s="303">
        <f t="shared" si="11"/>
        <v>900000</v>
      </c>
      <c r="N76" s="302">
        <v>0</v>
      </c>
      <c r="O76" s="302">
        <v>400000</v>
      </c>
      <c r="P76" s="303">
        <f t="shared" si="12"/>
        <v>0</v>
      </c>
      <c r="Q76" s="304">
        <f t="shared" si="13"/>
        <v>0</v>
      </c>
      <c r="R76" s="274">
        <v>14488763</v>
      </c>
      <c r="S76" s="305">
        <f t="shared" si="14"/>
        <v>900000</v>
      </c>
      <c r="T76" s="306" t="s">
        <v>545</v>
      </c>
      <c r="U76" s="306" t="s">
        <v>545</v>
      </c>
    </row>
    <row r="77" spans="1:21" s="227" customFormat="1" ht="15.95" customHeight="1">
      <c r="A77" s="300">
        <v>69</v>
      </c>
      <c r="B77" s="325" t="s">
        <v>656</v>
      </c>
      <c r="C77" s="326"/>
      <c r="D77" s="299">
        <v>3</v>
      </c>
      <c r="E77" s="299">
        <f>7+7+7+7+7</f>
        <v>35</v>
      </c>
      <c r="F77" s="299">
        <v>3</v>
      </c>
      <c r="G77" s="299">
        <v>8</v>
      </c>
      <c r="H77" s="302">
        <v>0</v>
      </c>
      <c r="I77" s="302">
        <v>200000</v>
      </c>
      <c r="J77" s="303">
        <f t="shared" si="10"/>
        <v>0</v>
      </c>
      <c r="K77" s="302">
        <v>0</v>
      </c>
      <c r="L77" s="302">
        <v>300000</v>
      </c>
      <c r="M77" s="303">
        <f t="shared" si="11"/>
        <v>0</v>
      </c>
      <c r="N77" s="302">
        <v>0</v>
      </c>
      <c r="O77" s="302">
        <v>400000</v>
      </c>
      <c r="P77" s="303">
        <f t="shared" si="12"/>
        <v>0</v>
      </c>
      <c r="Q77" s="304">
        <f t="shared" si="13"/>
        <v>115.5</v>
      </c>
      <c r="R77" s="274">
        <v>5300225</v>
      </c>
      <c r="S77" s="305">
        <f t="shared" si="14"/>
        <v>3538590</v>
      </c>
      <c r="T77" s="306" t="s">
        <v>545</v>
      </c>
      <c r="U77" s="306" t="s">
        <v>545</v>
      </c>
    </row>
    <row r="78" spans="1:21" s="227" customFormat="1" ht="15.95" customHeight="1">
      <c r="A78" s="300">
        <v>70</v>
      </c>
      <c r="B78" s="325" t="s">
        <v>657</v>
      </c>
      <c r="C78" s="326"/>
      <c r="D78" s="299">
        <v>5</v>
      </c>
      <c r="E78" s="299">
        <f>7+3+3+7+7+7+7+2+7</f>
        <v>50</v>
      </c>
      <c r="F78" s="299">
        <v>5</v>
      </c>
      <c r="G78" s="299">
        <v>8</v>
      </c>
      <c r="H78" s="302">
        <v>0</v>
      </c>
      <c r="I78" s="302">
        <v>200000</v>
      </c>
      <c r="J78" s="303">
        <f t="shared" si="10"/>
        <v>0</v>
      </c>
      <c r="K78" s="302">
        <v>0</v>
      </c>
      <c r="L78" s="302">
        <v>300000</v>
      </c>
      <c r="M78" s="303">
        <f t="shared" si="11"/>
        <v>0</v>
      </c>
      <c r="N78" s="302">
        <v>0</v>
      </c>
      <c r="O78" s="302">
        <v>400000</v>
      </c>
      <c r="P78" s="303">
        <f t="shared" si="12"/>
        <v>0</v>
      </c>
      <c r="Q78" s="304">
        <f t="shared" si="13"/>
        <v>154.5</v>
      </c>
      <c r="R78" s="274">
        <v>5300286</v>
      </c>
      <c r="S78" s="305">
        <f t="shared" si="14"/>
        <v>4733492</v>
      </c>
      <c r="T78" s="306" t="s">
        <v>545</v>
      </c>
      <c r="U78" s="306" t="s">
        <v>545</v>
      </c>
    </row>
    <row r="79" spans="1:21" s="227" customFormat="1" ht="15.95" customHeight="1">
      <c r="A79" s="300">
        <v>71</v>
      </c>
      <c r="B79" s="325" t="s">
        <v>658</v>
      </c>
      <c r="C79" s="326"/>
      <c r="D79" s="299">
        <v>2</v>
      </c>
      <c r="E79" s="299">
        <f>2.5+1.5+7</f>
        <v>11</v>
      </c>
      <c r="F79" s="299">
        <v>1</v>
      </c>
      <c r="G79" s="299">
        <v>8</v>
      </c>
      <c r="H79" s="302">
        <v>0</v>
      </c>
      <c r="I79" s="302">
        <v>200000</v>
      </c>
      <c r="J79" s="303">
        <f t="shared" si="10"/>
        <v>0</v>
      </c>
      <c r="K79" s="302">
        <v>0</v>
      </c>
      <c r="L79" s="302">
        <v>300000</v>
      </c>
      <c r="M79" s="303">
        <f t="shared" si="11"/>
        <v>0</v>
      </c>
      <c r="N79" s="302">
        <v>0</v>
      </c>
      <c r="O79" s="302">
        <v>400000</v>
      </c>
      <c r="P79" s="303">
        <f t="shared" si="12"/>
        <v>0</v>
      </c>
      <c r="Q79" s="304">
        <f t="shared" si="13"/>
        <v>60</v>
      </c>
      <c r="R79" s="274">
        <v>7109584</v>
      </c>
      <c r="S79" s="305">
        <f t="shared" si="14"/>
        <v>2465752</v>
      </c>
      <c r="T79" s="306" t="s">
        <v>545</v>
      </c>
      <c r="U79" s="306" t="s">
        <v>545</v>
      </c>
    </row>
    <row r="80" spans="1:21" s="227" customFormat="1" ht="15.95" customHeight="1">
      <c r="A80" s="300">
        <v>72</v>
      </c>
      <c r="B80" s="325" t="s">
        <v>659</v>
      </c>
      <c r="C80" s="326"/>
      <c r="D80" s="299">
        <v>0</v>
      </c>
      <c r="E80" s="299">
        <v>21</v>
      </c>
      <c r="F80" s="299">
        <v>3</v>
      </c>
      <c r="G80" s="299">
        <v>8</v>
      </c>
      <c r="H80" s="302">
        <v>0</v>
      </c>
      <c r="I80" s="302">
        <v>200000</v>
      </c>
      <c r="J80" s="303">
        <f t="shared" si="10"/>
        <v>0</v>
      </c>
      <c r="K80" s="302">
        <v>0</v>
      </c>
      <c r="L80" s="302">
        <v>300000</v>
      </c>
      <c r="M80" s="303">
        <f t="shared" si="11"/>
        <v>0</v>
      </c>
      <c r="N80" s="302">
        <v>0</v>
      </c>
      <c r="O80" s="302">
        <v>400000</v>
      </c>
      <c r="P80" s="303">
        <f t="shared" si="12"/>
        <v>0</v>
      </c>
      <c r="Q80" s="304">
        <f t="shared" si="13"/>
        <v>83</v>
      </c>
      <c r="R80" s="274">
        <v>7308342</v>
      </c>
      <c r="S80" s="305">
        <f t="shared" si="14"/>
        <v>3506314</v>
      </c>
      <c r="T80" s="306" t="s">
        <v>545</v>
      </c>
      <c r="U80" s="306" t="s">
        <v>545</v>
      </c>
    </row>
    <row r="81" spans="1:21" s="227" customFormat="1" ht="15.95" customHeight="1">
      <c r="A81" s="300">
        <v>73</v>
      </c>
      <c r="B81" s="325" t="s">
        <v>660</v>
      </c>
      <c r="C81" s="326"/>
      <c r="D81" s="299">
        <v>0</v>
      </c>
      <c r="E81" s="299">
        <v>0</v>
      </c>
      <c r="F81" s="299">
        <v>0</v>
      </c>
      <c r="G81" s="299">
        <v>0</v>
      </c>
      <c r="H81" s="302">
        <v>1</v>
      </c>
      <c r="I81" s="302">
        <v>200000</v>
      </c>
      <c r="J81" s="303">
        <f t="shared" si="10"/>
        <v>200000</v>
      </c>
      <c r="K81" s="302">
        <v>3</v>
      </c>
      <c r="L81" s="302">
        <v>300000</v>
      </c>
      <c r="M81" s="303">
        <f t="shared" si="11"/>
        <v>900000</v>
      </c>
      <c r="N81" s="302">
        <v>0</v>
      </c>
      <c r="O81" s="302">
        <v>400000</v>
      </c>
      <c r="P81" s="303">
        <f t="shared" si="12"/>
        <v>0</v>
      </c>
      <c r="Q81" s="304">
        <f t="shared" si="13"/>
        <v>0</v>
      </c>
      <c r="R81" s="274">
        <v>15815817</v>
      </c>
      <c r="S81" s="305">
        <f t="shared" si="14"/>
        <v>1100000</v>
      </c>
      <c r="T81" s="306" t="s">
        <v>545</v>
      </c>
      <c r="U81" s="306" t="s">
        <v>545</v>
      </c>
    </row>
    <row r="82" spans="1:21" s="227" customFormat="1" ht="15.95" customHeight="1">
      <c r="A82" s="300">
        <v>74</v>
      </c>
      <c r="B82" s="325" t="s">
        <v>661</v>
      </c>
      <c r="C82" s="326"/>
      <c r="D82" s="299">
        <v>3</v>
      </c>
      <c r="E82" s="299">
        <f>3+3+7+7+7</f>
        <v>27</v>
      </c>
      <c r="F82" s="299">
        <v>3</v>
      </c>
      <c r="G82" s="299">
        <v>8</v>
      </c>
      <c r="H82" s="302">
        <v>0</v>
      </c>
      <c r="I82" s="302">
        <v>200000</v>
      </c>
      <c r="J82" s="303">
        <f t="shared" si="10"/>
        <v>0</v>
      </c>
      <c r="K82" s="302">
        <v>0</v>
      </c>
      <c r="L82" s="302">
        <v>300000</v>
      </c>
      <c r="M82" s="303">
        <f t="shared" si="11"/>
        <v>0</v>
      </c>
      <c r="N82" s="302">
        <v>0</v>
      </c>
      <c r="O82" s="302">
        <v>400000</v>
      </c>
      <c r="P82" s="303">
        <f t="shared" si="12"/>
        <v>0</v>
      </c>
      <c r="Q82" s="304">
        <f t="shared" si="13"/>
        <v>99.5</v>
      </c>
      <c r="R82" s="274">
        <v>8057239</v>
      </c>
      <c r="S82" s="305">
        <f t="shared" si="14"/>
        <v>4634077</v>
      </c>
      <c r="T82" s="306" t="s">
        <v>545</v>
      </c>
      <c r="U82" s="306" t="s">
        <v>545</v>
      </c>
    </row>
    <row r="83" spans="1:21" s="227" customFormat="1" ht="15.95" customHeight="1">
      <c r="A83" s="300">
        <v>75</v>
      </c>
      <c r="B83" s="325" t="s">
        <v>662</v>
      </c>
      <c r="C83" s="326"/>
      <c r="D83" s="299">
        <v>2</v>
      </c>
      <c r="E83" s="299">
        <f>7+7+7+7+7</f>
        <v>35</v>
      </c>
      <c r="F83" s="299">
        <f>3</f>
        <v>3</v>
      </c>
      <c r="G83" s="299">
        <v>0</v>
      </c>
      <c r="H83" s="302">
        <v>0</v>
      </c>
      <c r="I83" s="302">
        <v>200000</v>
      </c>
      <c r="J83" s="303">
        <f t="shared" si="10"/>
        <v>0</v>
      </c>
      <c r="K83" s="302">
        <v>0</v>
      </c>
      <c r="L83" s="302">
        <v>300000</v>
      </c>
      <c r="M83" s="303">
        <f t="shared" si="11"/>
        <v>0</v>
      </c>
      <c r="N83" s="302">
        <v>0</v>
      </c>
      <c r="O83" s="302">
        <v>400000</v>
      </c>
      <c r="P83" s="303">
        <f t="shared" si="12"/>
        <v>0</v>
      </c>
      <c r="Q83" s="304">
        <f t="shared" si="13"/>
        <v>82</v>
      </c>
      <c r="R83" s="274">
        <v>6698354</v>
      </c>
      <c r="S83" s="305">
        <f t="shared" si="14"/>
        <v>3174942</v>
      </c>
      <c r="T83" s="306" t="s">
        <v>545</v>
      </c>
      <c r="U83" s="306" t="s">
        <v>545</v>
      </c>
    </row>
    <row r="84" spans="1:21" s="227" customFormat="1" ht="15.95" customHeight="1">
      <c r="A84" s="300">
        <v>76</v>
      </c>
      <c r="B84" s="325" t="s">
        <v>663</v>
      </c>
      <c r="C84" s="326"/>
      <c r="D84" s="299">
        <v>1</v>
      </c>
      <c r="E84" s="299">
        <f>7+7+7+7+7+7</f>
        <v>42</v>
      </c>
      <c r="F84" s="299">
        <v>5</v>
      </c>
      <c r="G84" s="299">
        <v>0</v>
      </c>
      <c r="H84" s="302">
        <v>0</v>
      </c>
      <c r="I84" s="302">
        <v>200000</v>
      </c>
      <c r="J84" s="303">
        <f t="shared" si="10"/>
        <v>0</v>
      </c>
      <c r="K84" s="302">
        <v>0</v>
      </c>
      <c r="L84" s="302">
        <v>300000</v>
      </c>
      <c r="M84" s="303">
        <f t="shared" si="11"/>
        <v>0</v>
      </c>
      <c r="N84" s="302">
        <v>0</v>
      </c>
      <c r="O84" s="302">
        <v>400000</v>
      </c>
      <c r="P84" s="303">
        <f t="shared" si="12"/>
        <v>0</v>
      </c>
      <c r="Q84" s="304">
        <f t="shared" si="13"/>
        <v>100.5</v>
      </c>
      <c r="R84" s="274">
        <v>5300122</v>
      </c>
      <c r="S84" s="305">
        <f t="shared" si="14"/>
        <v>3078973</v>
      </c>
      <c r="T84" s="306" t="s">
        <v>545</v>
      </c>
      <c r="U84" s="306" t="s">
        <v>545</v>
      </c>
    </row>
    <row r="85" spans="1:21" s="227" customFormat="1" ht="15.95" customHeight="1">
      <c r="A85" s="300">
        <v>77</v>
      </c>
      <c r="B85" s="325" t="s">
        <v>664</v>
      </c>
      <c r="C85" s="326"/>
      <c r="D85" s="299">
        <v>1</v>
      </c>
      <c r="E85" s="299">
        <f>3+7+1+7</f>
        <v>18</v>
      </c>
      <c r="F85" s="299">
        <v>2</v>
      </c>
      <c r="G85" s="299">
        <v>0</v>
      </c>
      <c r="H85" s="302">
        <v>0</v>
      </c>
      <c r="I85" s="302">
        <v>200000</v>
      </c>
      <c r="J85" s="303">
        <f t="shared" si="10"/>
        <v>0</v>
      </c>
      <c r="K85" s="302">
        <v>0</v>
      </c>
      <c r="L85" s="302">
        <v>300000</v>
      </c>
      <c r="M85" s="303">
        <f t="shared" si="11"/>
        <v>0</v>
      </c>
      <c r="N85" s="302">
        <v>0</v>
      </c>
      <c r="O85" s="302">
        <v>400000</v>
      </c>
      <c r="P85" s="303">
        <f t="shared" si="12"/>
        <v>0</v>
      </c>
      <c r="Q85" s="304">
        <f t="shared" si="13"/>
        <v>43.5</v>
      </c>
      <c r="R85" s="274">
        <v>5300446</v>
      </c>
      <c r="S85" s="305">
        <f t="shared" si="14"/>
        <v>1332771</v>
      </c>
      <c r="T85" s="306" t="s">
        <v>545</v>
      </c>
      <c r="U85" s="306" t="s">
        <v>545</v>
      </c>
    </row>
    <row r="86" spans="1:21" s="227" customFormat="1" ht="15.95" customHeight="1">
      <c r="A86" s="300">
        <v>78</v>
      </c>
      <c r="B86" s="325" t="s">
        <v>665</v>
      </c>
      <c r="C86" s="326"/>
      <c r="D86" s="299">
        <v>2</v>
      </c>
      <c r="E86" s="299">
        <f>7+7+7+3+7</f>
        <v>31</v>
      </c>
      <c r="F86" s="299">
        <v>3</v>
      </c>
      <c r="G86" s="299">
        <v>8</v>
      </c>
      <c r="H86" s="302">
        <v>0</v>
      </c>
      <c r="I86" s="302">
        <v>200000</v>
      </c>
      <c r="J86" s="303">
        <f t="shared" si="10"/>
        <v>0</v>
      </c>
      <c r="K86" s="302">
        <v>0</v>
      </c>
      <c r="L86" s="302">
        <v>300000</v>
      </c>
      <c r="M86" s="303">
        <f t="shared" si="11"/>
        <v>0</v>
      </c>
      <c r="N86" s="302">
        <v>0</v>
      </c>
      <c r="O86" s="302">
        <v>400000</v>
      </c>
      <c r="P86" s="303">
        <f t="shared" si="12"/>
        <v>0</v>
      </c>
      <c r="Q86" s="304">
        <f t="shared" si="13"/>
        <v>106</v>
      </c>
      <c r="R86" s="274">
        <v>8573286</v>
      </c>
      <c r="S86" s="305">
        <f t="shared" si="14"/>
        <v>5252996</v>
      </c>
      <c r="T86" s="306" t="s">
        <v>545</v>
      </c>
      <c r="U86" s="306" t="s">
        <v>545</v>
      </c>
    </row>
    <row r="87" spans="1:21" s="227" customFormat="1" ht="15.95" customHeight="1">
      <c r="A87" s="300">
        <v>79</v>
      </c>
      <c r="B87" s="325" t="s">
        <v>666</v>
      </c>
      <c r="C87" s="326"/>
      <c r="D87" s="299">
        <v>0</v>
      </c>
      <c r="E87" s="299">
        <f>7+5+7+7</f>
        <v>26</v>
      </c>
      <c r="F87" s="299">
        <v>2</v>
      </c>
      <c r="G87" s="299">
        <v>0</v>
      </c>
      <c r="H87" s="302">
        <v>0</v>
      </c>
      <c r="I87" s="302">
        <v>200000</v>
      </c>
      <c r="J87" s="303">
        <f t="shared" si="10"/>
        <v>0</v>
      </c>
      <c r="K87" s="302">
        <v>0</v>
      </c>
      <c r="L87" s="302">
        <v>300000</v>
      </c>
      <c r="M87" s="303">
        <f t="shared" si="11"/>
        <v>0</v>
      </c>
      <c r="N87" s="302">
        <v>0</v>
      </c>
      <c r="O87" s="302">
        <v>400000</v>
      </c>
      <c r="P87" s="303">
        <f t="shared" si="12"/>
        <v>0</v>
      </c>
      <c r="Q87" s="304">
        <f t="shared" si="13"/>
        <v>58</v>
      </c>
      <c r="R87" s="274">
        <v>7128480</v>
      </c>
      <c r="S87" s="305">
        <f t="shared" si="14"/>
        <v>2389895</v>
      </c>
      <c r="T87" s="306" t="s">
        <v>545</v>
      </c>
      <c r="U87" s="306" t="s">
        <v>545</v>
      </c>
    </row>
    <row r="88" spans="1:21" s="227" customFormat="1" ht="15.95" customHeight="1">
      <c r="A88" s="300">
        <v>80</v>
      </c>
      <c r="B88" s="325" t="s">
        <v>667</v>
      </c>
      <c r="C88" s="326"/>
      <c r="D88" s="299">
        <v>0</v>
      </c>
      <c r="E88" s="299">
        <v>0</v>
      </c>
      <c r="F88" s="299">
        <v>0</v>
      </c>
      <c r="G88" s="299">
        <v>0</v>
      </c>
      <c r="H88" s="302">
        <v>2</v>
      </c>
      <c r="I88" s="302">
        <v>200000</v>
      </c>
      <c r="J88" s="303">
        <f t="shared" si="10"/>
        <v>400000</v>
      </c>
      <c r="K88" s="302">
        <v>3</v>
      </c>
      <c r="L88" s="302">
        <v>300000</v>
      </c>
      <c r="M88" s="303">
        <f t="shared" si="11"/>
        <v>900000</v>
      </c>
      <c r="N88" s="302">
        <v>0</v>
      </c>
      <c r="O88" s="302">
        <v>400000</v>
      </c>
      <c r="P88" s="303">
        <f t="shared" si="12"/>
        <v>0</v>
      </c>
      <c r="Q88" s="304">
        <f t="shared" si="13"/>
        <v>0</v>
      </c>
      <c r="R88" s="274">
        <v>13832820</v>
      </c>
      <c r="S88" s="305">
        <f t="shared" si="14"/>
        <v>1300000</v>
      </c>
      <c r="T88" s="306" t="s">
        <v>545</v>
      </c>
      <c r="U88" s="306" t="s">
        <v>545</v>
      </c>
    </row>
    <row r="89" spans="1:21" s="227" customFormat="1" ht="15.95" customHeight="1">
      <c r="A89" s="300">
        <v>81</v>
      </c>
      <c r="B89" s="325" t="s">
        <v>668</v>
      </c>
      <c r="C89" s="326"/>
      <c r="D89" s="299">
        <v>0</v>
      </c>
      <c r="E89" s="299">
        <v>0</v>
      </c>
      <c r="F89" s="299">
        <v>0</v>
      </c>
      <c r="G89" s="299">
        <v>0</v>
      </c>
      <c r="H89" s="302">
        <v>3</v>
      </c>
      <c r="I89" s="302">
        <v>200000</v>
      </c>
      <c r="J89" s="303">
        <f t="shared" si="10"/>
        <v>600000</v>
      </c>
      <c r="K89" s="302">
        <v>3</v>
      </c>
      <c r="L89" s="302">
        <v>300000</v>
      </c>
      <c r="M89" s="303">
        <f t="shared" si="11"/>
        <v>900000</v>
      </c>
      <c r="N89" s="302">
        <v>0</v>
      </c>
      <c r="O89" s="302">
        <v>400000</v>
      </c>
      <c r="P89" s="303">
        <f t="shared" si="12"/>
        <v>0</v>
      </c>
      <c r="Q89" s="304">
        <f t="shared" si="13"/>
        <v>0</v>
      </c>
      <c r="R89" s="274">
        <v>14479031</v>
      </c>
      <c r="S89" s="305">
        <f t="shared" si="14"/>
        <v>1500000</v>
      </c>
      <c r="T89" s="306" t="s">
        <v>545</v>
      </c>
      <c r="U89" s="306" t="s">
        <v>545</v>
      </c>
    </row>
    <row r="90" spans="1:21" s="227" customFormat="1" ht="15.95" customHeight="1">
      <c r="A90" s="300">
        <v>82</v>
      </c>
      <c r="B90" s="325" t="s">
        <v>669</v>
      </c>
      <c r="C90" s="326"/>
      <c r="D90" s="299">
        <f>5</f>
        <v>5</v>
      </c>
      <c r="E90" s="299">
        <f>2+3+7+7+3+3+7+6+7</f>
        <v>45</v>
      </c>
      <c r="F90" s="299">
        <f>4</f>
        <v>4</v>
      </c>
      <c r="G90" s="299">
        <f>8+8+3</f>
        <v>19</v>
      </c>
      <c r="H90" s="302">
        <v>0</v>
      </c>
      <c r="I90" s="302">
        <v>200000</v>
      </c>
      <c r="J90" s="303">
        <f t="shared" si="10"/>
        <v>0</v>
      </c>
      <c r="K90" s="302">
        <v>0</v>
      </c>
      <c r="L90" s="302">
        <v>300000</v>
      </c>
      <c r="M90" s="303">
        <f t="shared" si="11"/>
        <v>0</v>
      </c>
      <c r="N90" s="302">
        <v>0</v>
      </c>
      <c r="O90" s="302">
        <v>400000</v>
      </c>
      <c r="P90" s="303">
        <f t="shared" si="12"/>
        <v>0</v>
      </c>
      <c r="Q90" s="304">
        <f t="shared" si="13"/>
        <v>185.5</v>
      </c>
      <c r="R90" s="274">
        <v>7155989</v>
      </c>
      <c r="S90" s="305">
        <f t="shared" si="14"/>
        <v>7673040</v>
      </c>
      <c r="T90" s="306" t="s">
        <v>545</v>
      </c>
      <c r="U90" s="306" t="s">
        <v>545</v>
      </c>
    </row>
    <row r="91" spans="1:21" s="227" customFormat="1" ht="15.95" customHeight="1">
      <c r="A91" s="300">
        <v>83</v>
      </c>
      <c r="B91" s="325" t="s">
        <v>670</v>
      </c>
      <c r="C91" s="326"/>
      <c r="D91" s="299">
        <v>0</v>
      </c>
      <c r="E91" s="299">
        <f>7+7+7</f>
        <v>21</v>
      </c>
      <c r="F91" s="299">
        <v>3</v>
      </c>
      <c r="G91" s="299">
        <v>0</v>
      </c>
      <c r="H91" s="302">
        <v>0</v>
      </c>
      <c r="I91" s="302">
        <v>200000</v>
      </c>
      <c r="J91" s="303">
        <f t="shared" si="10"/>
        <v>0</v>
      </c>
      <c r="K91" s="302">
        <v>0</v>
      </c>
      <c r="L91" s="302">
        <v>300000</v>
      </c>
      <c r="M91" s="303">
        <f t="shared" si="11"/>
        <v>0</v>
      </c>
      <c r="N91" s="302">
        <v>0</v>
      </c>
      <c r="O91" s="302">
        <v>400000</v>
      </c>
      <c r="P91" s="303">
        <f t="shared" si="12"/>
        <v>0</v>
      </c>
      <c r="Q91" s="304">
        <f t="shared" si="13"/>
        <v>51</v>
      </c>
      <c r="R91" s="274">
        <v>6494228</v>
      </c>
      <c r="S91" s="305">
        <f t="shared" si="14"/>
        <v>1914483</v>
      </c>
      <c r="T91" s="306" t="s">
        <v>545</v>
      </c>
      <c r="U91" s="306" t="s">
        <v>545</v>
      </c>
    </row>
    <row r="92" spans="1:21" s="227" customFormat="1" ht="15.95" customHeight="1">
      <c r="A92" s="300">
        <v>84</v>
      </c>
      <c r="B92" s="325" t="s">
        <v>671</v>
      </c>
      <c r="C92" s="326"/>
      <c r="D92" s="299">
        <v>0</v>
      </c>
      <c r="E92" s="299">
        <v>0</v>
      </c>
      <c r="F92" s="299">
        <v>0</v>
      </c>
      <c r="G92" s="299">
        <v>0</v>
      </c>
      <c r="H92" s="302">
        <v>1</v>
      </c>
      <c r="I92" s="302">
        <v>200000</v>
      </c>
      <c r="J92" s="303">
        <f t="shared" si="10"/>
        <v>200000</v>
      </c>
      <c r="K92" s="302">
        <v>2</v>
      </c>
      <c r="L92" s="302">
        <v>300000</v>
      </c>
      <c r="M92" s="303">
        <f t="shared" si="11"/>
        <v>600000</v>
      </c>
      <c r="N92" s="302">
        <v>0</v>
      </c>
      <c r="O92" s="302">
        <v>400000</v>
      </c>
      <c r="P92" s="303">
        <f t="shared" si="12"/>
        <v>0</v>
      </c>
      <c r="Q92" s="304">
        <f t="shared" si="13"/>
        <v>0</v>
      </c>
      <c r="R92" s="274">
        <v>15706148</v>
      </c>
      <c r="S92" s="305">
        <f t="shared" si="14"/>
        <v>800000</v>
      </c>
      <c r="T92" s="306" t="s">
        <v>545</v>
      </c>
      <c r="U92" s="306" t="s">
        <v>545</v>
      </c>
    </row>
    <row r="93" spans="1:21" s="227" customFormat="1" ht="15.95" customHeight="1">
      <c r="A93" s="300">
        <v>85</v>
      </c>
      <c r="B93" s="325" t="s">
        <v>672</v>
      </c>
      <c r="C93" s="326"/>
      <c r="D93" s="299">
        <v>1</v>
      </c>
      <c r="E93" s="299">
        <f>7+7+7+7+7</f>
        <v>35</v>
      </c>
      <c r="F93" s="299">
        <v>3</v>
      </c>
      <c r="G93" s="299">
        <v>8</v>
      </c>
      <c r="H93" s="302">
        <v>0</v>
      </c>
      <c r="I93" s="302">
        <v>200000</v>
      </c>
      <c r="J93" s="303">
        <f t="shared" si="10"/>
        <v>0</v>
      </c>
      <c r="K93" s="302">
        <v>0</v>
      </c>
      <c r="L93" s="302">
        <v>300000</v>
      </c>
      <c r="M93" s="303">
        <f t="shared" si="11"/>
        <v>0</v>
      </c>
      <c r="N93" s="302">
        <v>0</v>
      </c>
      <c r="O93" s="302">
        <v>400000</v>
      </c>
      <c r="P93" s="303">
        <f t="shared" si="12"/>
        <v>0</v>
      </c>
      <c r="Q93" s="304">
        <f t="shared" si="13"/>
        <v>112.5</v>
      </c>
      <c r="R93" s="274">
        <v>6334792</v>
      </c>
      <c r="S93" s="305">
        <f t="shared" si="14"/>
        <v>4119446</v>
      </c>
      <c r="T93" s="306" t="s">
        <v>545</v>
      </c>
      <c r="U93" s="306" t="s">
        <v>545</v>
      </c>
    </row>
    <row r="94" spans="1:21" s="227" customFormat="1" ht="15.95" customHeight="1">
      <c r="A94" s="300">
        <v>86</v>
      </c>
      <c r="B94" s="325" t="s">
        <v>673</v>
      </c>
      <c r="C94" s="326"/>
      <c r="D94" s="299">
        <f>1</f>
        <v>1</v>
      </c>
      <c r="E94" s="299">
        <f>3+7+7+7</f>
        <v>24</v>
      </c>
      <c r="F94" s="299">
        <v>3</v>
      </c>
      <c r="G94" s="299">
        <v>4</v>
      </c>
      <c r="H94" s="302">
        <v>0</v>
      </c>
      <c r="I94" s="302">
        <v>200000</v>
      </c>
      <c r="J94" s="303">
        <f t="shared" si="10"/>
        <v>0</v>
      </c>
      <c r="K94" s="302">
        <v>0</v>
      </c>
      <c r="L94" s="302">
        <v>300000</v>
      </c>
      <c r="M94" s="303">
        <f t="shared" si="11"/>
        <v>0</v>
      </c>
      <c r="N94" s="302">
        <v>0</v>
      </c>
      <c r="O94" s="302">
        <v>400000</v>
      </c>
      <c r="P94" s="303">
        <f t="shared" si="12"/>
        <v>0</v>
      </c>
      <c r="Q94" s="304">
        <f t="shared" si="13"/>
        <v>74.5</v>
      </c>
      <c r="R94" s="274">
        <v>8059692</v>
      </c>
      <c r="S94" s="305">
        <f t="shared" si="14"/>
        <v>3470792</v>
      </c>
      <c r="T94" s="306" t="s">
        <v>545</v>
      </c>
      <c r="U94" s="306" t="s">
        <v>545</v>
      </c>
    </row>
    <row r="95" spans="1:21" s="227" customFormat="1" ht="15.95" customHeight="1">
      <c r="A95" s="300">
        <v>87</v>
      </c>
      <c r="B95" s="325" t="s">
        <v>674</v>
      </c>
      <c r="C95" s="326"/>
      <c r="D95" s="299">
        <v>1</v>
      </c>
      <c r="E95" s="299">
        <f>7+7+5+7+7+7+7</f>
        <v>47</v>
      </c>
      <c r="F95" s="299">
        <v>6</v>
      </c>
      <c r="G95" s="299">
        <v>0</v>
      </c>
      <c r="H95" s="302">
        <v>0</v>
      </c>
      <c r="I95" s="302">
        <v>200000</v>
      </c>
      <c r="J95" s="303">
        <f t="shared" si="10"/>
        <v>0</v>
      </c>
      <c r="K95" s="302">
        <v>0</v>
      </c>
      <c r="L95" s="302">
        <v>300000</v>
      </c>
      <c r="M95" s="303">
        <f t="shared" si="11"/>
        <v>0</v>
      </c>
      <c r="N95" s="302">
        <v>0</v>
      </c>
      <c r="O95" s="302">
        <v>400000</v>
      </c>
      <c r="P95" s="303">
        <f t="shared" si="12"/>
        <v>0</v>
      </c>
      <c r="Q95" s="304">
        <f t="shared" si="13"/>
        <v>113.5</v>
      </c>
      <c r="R95" s="274">
        <v>7532650</v>
      </c>
      <c r="S95" s="305">
        <f t="shared" si="14"/>
        <v>4941941</v>
      </c>
      <c r="T95" s="306" t="s">
        <v>545</v>
      </c>
      <c r="U95" s="306" t="s">
        <v>545</v>
      </c>
    </row>
    <row r="96" spans="1:21" s="227" customFormat="1" ht="15.95" customHeight="1">
      <c r="A96" s="300">
        <v>88</v>
      </c>
      <c r="B96" s="325" t="s">
        <v>675</v>
      </c>
      <c r="C96" s="326"/>
      <c r="D96" s="299">
        <f>1+1</f>
        <v>2</v>
      </c>
      <c r="E96" s="299">
        <f>7+3.5+7+0.5+7</f>
        <v>25</v>
      </c>
      <c r="F96" s="299">
        <v>3</v>
      </c>
      <c r="G96" s="299">
        <v>8</v>
      </c>
      <c r="H96" s="302">
        <v>0</v>
      </c>
      <c r="I96" s="302">
        <v>200000</v>
      </c>
      <c r="J96" s="303">
        <f t="shared" si="10"/>
        <v>0</v>
      </c>
      <c r="K96" s="302">
        <v>0</v>
      </c>
      <c r="L96" s="302">
        <v>300000</v>
      </c>
      <c r="M96" s="303">
        <f t="shared" si="11"/>
        <v>0</v>
      </c>
      <c r="N96" s="302">
        <v>0</v>
      </c>
      <c r="O96" s="302">
        <v>400000</v>
      </c>
      <c r="P96" s="303">
        <f t="shared" si="12"/>
        <v>0</v>
      </c>
      <c r="Q96" s="304">
        <f t="shared" si="13"/>
        <v>94</v>
      </c>
      <c r="R96" s="274">
        <v>7388365</v>
      </c>
      <c r="S96" s="305">
        <f t="shared" si="14"/>
        <v>4014487</v>
      </c>
      <c r="T96" s="306" t="s">
        <v>545</v>
      </c>
      <c r="U96" s="306" t="s">
        <v>545</v>
      </c>
    </row>
    <row r="97" spans="1:21" s="227" customFormat="1" ht="15.95" customHeight="1">
      <c r="A97" s="300">
        <v>89</v>
      </c>
      <c r="B97" s="325" t="s">
        <v>676</v>
      </c>
      <c r="C97" s="326"/>
      <c r="D97" s="299">
        <f>1</f>
        <v>1</v>
      </c>
      <c r="E97" s="299">
        <f>7+7+7+7</f>
        <v>28</v>
      </c>
      <c r="F97" s="299">
        <v>3</v>
      </c>
      <c r="G97" s="299">
        <v>8</v>
      </c>
      <c r="H97" s="302">
        <v>0</v>
      </c>
      <c r="I97" s="302">
        <v>200000</v>
      </c>
      <c r="J97" s="303">
        <f t="shared" si="10"/>
        <v>0</v>
      </c>
      <c r="K97" s="302">
        <v>0</v>
      </c>
      <c r="L97" s="302">
        <v>300000</v>
      </c>
      <c r="M97" s="303">
        <f t="shared" si="11"/>
        <v>0</v>
      </c>
      <c r="N97" s="302">
        <v>0</v>
      </c>
      <c r="O97" s="302">
        <v>400000</v>
      </c>
      <c r="P97" s="303">
        <f t="shared" si="12"/>
        <v>0</v>
      </c>
      <c r="Q97" s="304">
        <f t="shared" si="13"/>
        <v>98.5</v>
      </c>
      <c r="R97" s="274">
        <v>6807390</v>
      </c>
      <c r="S97" s="305">
        <f t="shared" si="14"/>
        <v>3875884</v>
      </c>
      <c r="T97" s="306" t="s">
        <v>545</v>
      </c>
      <c r="U97" s="306" t="s">
        <v>545</v>
      </c>
    </row>
    <row r="98" spans="1:21" s="227" customFormat="1" ht="15.95" customHeight="1">
      <c r="A98" s="300">
        <v>90</v>
      </c>
      <c r="B98" s="325" t="s">
        <v>677</v>
      </c>
      <c r="C98" s="326"/>
      <c r="D98" s="299">
        <f>2</f>
        <v>2</v>
      </c>
      <c r="E98" s="299">
        <f>7+7+7+7</f>
        <v>28</v>
      </c>
      <c r="F98" s="299">
        <v>3</v>
      </c>
      <c r="G98" s="299">
        <v>8</v>
      </c>
      <c r="H98" s="302">
        <v>0</v>
      </c>
      <c r="I98" s="302">
        <v>200000</v>
      </c>
      <c r="J98" s="303">
        <f t="shared" si="10"/>
        <v>0</v>
      </c>
      <c r="K98" s="302">
        <v>0</v>
      </c>
      <c r="L98" s="302">
        <v>300000</v>
      </c>
      <c r="M98" s="303">
        <f t="shared" si="11"/>
        <v>0</v>
      </c>
      <c r="N98" s="302">
        <v>0</v>
      </c>
      <c r="O98" s="302">
        <v>400000</v>
      </c>
      <c r="P98" s="303">
        <f t="shared" si="12"/>
        <v>0</v>
      </c>
      <c r="Q98" s="304">
        <f t="shared" si="13"/>
        <v>100</v>
      </c>
      <c r="R98" s="274">
        <v>5300754</v>
      </c>
      <c r="S98" s="305">
        <f t="shared" si="14"/>
        <v>3064020</v>
      </c>
      <c r="T98" s="306" t="s">
        <v>545</v>
      </c>
      <c r="U98" s="306" t="s">
        <v>545</v>
      </c>
    </row>
    <row r="99" spans="1:21" s="227" customFormat="1" ht="15.95" customHeight="1">
      <c r="A99" s="300">
        <v>91</v>
      </c>
      <c r="B99" s="325" t="s">
        <v>678</v>
      </c>
      <c r="C99" s="326"/>
      <c r="D99" s="299">
        <v>0</v>
      </c>
      <c r="E99" s="299">
        <v>0</v>
      </c>
      <c r="F99" s="299">
        <v>0</v>
      </c>
      <c r="G99" s="299">
        <v>0</v>
      </c>
      <c r="H99" s="302">
        <v>0</v>
      </c>
      <c r="I99" s="302">
        <v>200000</v>
      </c>
      <c r="J99" s="303">
        <f t="shared" si="10"/>
        <v>0</v>
      </c>
      <c r="K99" s="302">
        <v>0</v>
      </c>
      <c r="L99" s="302">
        <v>300000</v>
      </c>
      <c r="M99" s="303">
        <f t="shared" si="11"/>
        <v>0</v>
      </c>
      <c r="N99" s="302">
        <v>0</v>
      </c>
      <c r="O99" s="302">
        <v>400000</v>
      </c>
      <c r="P99" s="303">
        <f t="shared" si="12"/>
        <v>0</v>
      </c>
      <c r="Q99" s="304">
        <f t="shared" si="13"/>
        <v>0</v>
      </c>
      <c r="R99" s="274">
        <v>14884052</v>
      </c>
      <c r="S99" s="305">
        <f t="shared" si="14"/>
        <v>0</v>
      </c>
      <c r="T99" s="306" t="s">
        <v>545</v>
      </c>
      <c r="U99" s="306" t="s">
        <v>545</v>
      </c>
    </row>
    <row r="100" spans="1:21" s="227" customFormat="1" ht="15.95" customHeight="1">
      <c r="A100" s="300">
        <v>92</v>
      </c>
      <c r="B100" s="325" t="s">
        <v>679</v>
      </c>
      <c r="C100" s="326"/>
      <c r="D100" s="299">
        <v>0</v>
      </c>
      <c r="E100" s="299">
        <v>0</v>
      </c>
      <c r="F100" s="299">
        <v>0</v>
      </c>
      <c r="G100" s="299">
        <v>0</v>
      </c>
      <c r="H100" s="302">
        <v>0</v>
      </c>
      <c r="I100" s="302">
        <v>200000</v>
      </c>
      <c r="J100" s="303">
        <f t="shared" si="10"/>
        <v>0</v>
      </c>
      <c r="K100" s="302">
        <v>0</v>
      </c>
      <c r="L100" s="302">
        <v>300000</v>
      </c>
      <c r="M100" s="303">
        <f t="shared" si="11"/>
        <v>0</v>
      </c>
      <c r="N100" s="302">
        <v>0</v>
      </c>
      <c r="O100" s="302">
        <v>400000</v>
      </c>
      <c r="P100" s="303">
        <f t="shared" si="12"/>
        <v>0</v>
      </c>
      <c r="Q100" s="304">
        <f t="shared" si="13"/>
        <v>0</v>
      </c>
      <c r="R100" s="274">
        <v>12132680</v>
      </c>
      <c r="S100" s="305">
        <f t="shared" si="14"/>
        <v>0</v>
      </c>
      <c r="T100" s="306" t="s">
        <v>545</v>
      </c>
      <c r="U100" s="306" t="s">
        <v>545</v>
      </c>
    </row>
    <row r="101" spans="1:21" s="227" customFormat="1" ht="15.95" customHeight="1">
      <c r="A101" s="300">
        <v>93</v>
      </c>
      <c r="B101" s="325" t="s">
        <v>680</v>
      </c>
      <c r="C101" s="326"/>
      <c r="D101" s="299">
        <v>0</v>
      </c>
      <c r="E101" s="299">
        <v>21</v>
      </c>
      <c r="F101" s="299">
        <v>3</v>
      </c>
      <c r="G101" s="299">
        <v>0</v>
      </c>
      <c r="H101" s="302">
        <v>0</v>
      </c>
      <c r="I101" s="302">
        <v>200000</v>
      </c>
      <c r="J101" s="303">
        <f t="shared" si="10"/>
        <v>0</v>
      </c>
      <c r="K101" s="302">
        <v>0</v>
      </c>
      <c r="L101" s="302">
        <v>300000</v>
      </c>
      <c r="M101" s="303">
        <f t="shared" si="11"/>
        <v>0</v>
      </c>
      <c r="N101" s="302">
        <v>0</v>
      </c>
      <c r="O101" s="302">
        <v>400000</v>
      </c>
      <c r="P101" s="303">
        <f t="shared" si="12"/>
        <v>0</v>
      </c>
      <c r="Q101" s="304">
        <f t="shared" si="13"/>
        <v>51</v>
      </c>
      <c r="R101" s="274">
        <v>5300159</v>
      </c>
      <c r="S101" s="305">
        <f t="shared" si="14"/>
        <v>1562475</v>
      </c>
      <c r="T101" s="306" t="s">
        <v>545</v>
      </c>
      <c r="U101" s="306" t="s">
        <v>545</v>
      </c>
    </row>
    <row r="102" spans="1:21" s="227" customFormat="1" ht="15.95" customHeight="1">
      <c r="A102" s="327"/>
      <c r="B102" s="328"/>
      <c r="C102" s="328"/>
      <c r="D102" s="329">
        <f>SUM(D9:D101)</f>
        <v>58</v>
      </c>
      <c r="E102" s="329">
        <f>SUM(E9:E101)</f>
        <v>1506</v>
      </c>
      <c r="F102" s="329">
        <f>SUM(F9:F101)</f>
        <v>180</v>
      </c>
      <c r="G102" s="329">
        <f>SUM(G9:G101)</f>
        <v>197</v>
      </c>
      <c r="H102" s="329">
        <f>SUM(H9:H100)</f>
        <v>33</v>
      </c>
      <c r="I102" s="329"/>
      <c r="J102" s="329">
        <f>SUM(J9:J100)</f>
        <v>6600000</v>
      </c>
      <c r="K102" s="329">
        <f>SUM(K9:K100)</f>
        <v>44</v>
      </c>
      <c r="L102" s="329"/>
      <c r="M102" s="329">
        <f>SUM(M9:M100)</f>
        <v>13200000</v>
      </c>
      <c r="N102" s="329">
        <f>SUM(N9:N100)</f>
        <v>9</v>
      </c>
      <c r="O102" s="329"/>
      <c r="P102" s="329">
        <f>SUM(P9:P100)</f>
        <v>3600000</v>
      </c>
    </row>
    <row r="103" spans="1:21" s="227" customFormat="1" ht="15.95" customHeight="1"/>
    <row r="104" spans="1:21" s="227" customFormat="1" ht="15.95" customHeight="1"/>
    <row r="105" spans="1:21" s="227" customFormat="1" ht="15.95" customHeight="1"/>
    <row r="106" spans="1:21" s="227" customFormat="1" ht="15.95" customHeight="1"/>
    <row r="107" spans="1:21" s="227" customFormat="1" ht="15.95" customHeight="1"/>
    <row r="108" spans="1:21" s="227" customFormat="1" ht="15.95" customHeight="1"/>
    <row r="109" spans="1:21" s="227" customFormat="1" ht="15.95" customHeight="1"/>
    <row r="110" spans="1:21" s="227" customFormat="1" ht="15.95" customHeight="1"/>
    <row r="111" spans="1:21" s="227" customFormat="1" ht="15.95" customHeight="1"/>
    <row r="112" spans="1:21" s="227" customFormat="1" ht="15.95" customHeight="1"/>
    <row r="113" s="227" customFormat="1" ht="15.95" customHeight="1"/>
    <row r="114" s="227" customFormat="1" ht="15.95" customHeight="1"/>
    <row r="115" s="227" customFormat="1" ht="15.95" customHeight="1"/>
    <row r="116" s="227" customFormat="1" ht="15.95" customHeight="1"/>
    <row r="117" s="227" customFormat="1" ht="15.95" customHeight="1"/>
    <row r="118" s="227" customFormat="1" ht="15.95" customHeight="1"/>
    <row r="119" s="227" customFormat="1" ht="15.95" customHeight="1"/>
    <row r="120" s="227" customFormat="1" ht="15.95" customHeight="1"/>
    <row r="121" s="227" customFormat="1" ht="15.95" customHeight="1"/>
    <row r="122" s="227" customFormat="1" ht="15.95" customHeight="1"/>
    <row r="123" s="227" customFormat="1" ht="15.95" customHeight="1"/>
    <row r="124" s="227" customFormat="1" ht="15.95" customHeight="1"/>
    <row r="125" s="227" customFormat="1" ht="15.95" customHeight="1"/>
    <row r="126" s="227" customFormat="1" ht="15.95" customHeight="1"/>
    <row r="127" s="227" customFormat="1" ht="15.95" customHeight="1"/>
    <row r="128" s="227" customFormat="1" ht="15.95" customHeight="1"/>
    <row r="129" s="227" customFormat="1" ht="15.95" customHeight="1"/>
    <row r="130" s="227" customFormat="1" ht="15.95" customHeight="1"/>
    <row r="131" s="227" customFormat="1" ht="15.95" customHeight="1"/>
    <row r="132" s="227" customFormat="1" ht="15.95" customHeight="1"/>
    <row r="133" s="227" customFormat="1" ht="15.95" customHeight="1"/>
    <row r="134" s="227" customFormat="1" ht="15.95" customHeight="1"/>
    <row r="135" s="227" customFormat="1" ht="15.95" customHeight="1"/>
    <row r="136" s="227" customFormat="1" ht="15.95" customHeight="1"/>
    <row r="137" s="227" customFormat="1" ht="15.95" customHeight="1"/>
    <row r="138" s="227" customFormat="1" ht="15.95" customHeight="1"/>
    <row r="139" s="227" customFormat="1" ht="15.95" customHeight="1"/>
    <row r="140" s="227" customFormat="1" ht="15.95" customHeight="1"/>
    <row r="141" s="227" customFormat="1" ht="15.95" customHeight="1"/>
    <row r="142" s="227" customFormat="1" ht="15.95" customHeight="1"/>
    <row r="143" s="227" customFormat="1" ht="15.95" customHeight="1"/>
    <row r="144" s="227" customFormat="1" ht="15.95" customHeight="1"/>
    <row r="145" s="227" customFormat="1" ht="15.95" customHeight="1"/>
    <row r="146" s="227" customFormat="1" ht="15.95" customHeight="1"/>
    <row r="147" s="227" customFormat="1" ht="15.95" customHeight="1"/>
    <row r="148" s="227" customFormat="1" ht="15.95" customHeight="1"/>
    <row r="149" s="227" customFormat="1" ht="15.95" customHeight="1"/>
    <row r="150" s="227" customFormat="1" ht="15.95" customHeight="1"/>
    <row r="151" s="227" customFormat="1" ht="15.95" customHeight="1"/>
    <row r="152" s="227" customFormat="1" ht="15.95" customHeight="1"/>
    <row r="153" s="227" customFormat="1" ht="15.95" customHeight="1"/>
    <row r="154" s="227" customFormat="1" ht="15.95" customHeight="1"/>
    <row r="155" s="227" customFormat="1" ht="15.95" customHeight="1"/>
    <row r="156" s="227" customFormat="1" ht="15.95" customHeight="1"/>
    <row r="157" s="227" customFormat="1" ht="15.95" customHeight="1"/>
    <row r="158" s="227" customFormat="1" ht="15.95" customHeight="1"/>
    <row r="159" s="227" customFormat="1" ht="15.95" customHeight="1"/>
    <row r="160" s="227" customFormat="1" ht="15.95" customHeight="1"/>
    <row r="161" s="227" customFormat="1" ht="15.95" customHeight="1"/>
    <row r="162" s="227" customFormat="1" ht="15.95" customHeight="1"/>
    <row r="163" s="227" customFormat="1" ht="15.95" customHeight="1"/>
    <row r="164" s="227" customFormat="1" ht="15.95" customHeight="1"/>
    <row r="165" s="227" customFormat="1" ht="15.95" customHeight="1"/>
    <row r="166" s="227" customFormat="1" ht="15.95" customHeight="1"/>
    <row r="167" s="227" customFormat="1" ht="15.95" customHeight="1"/>
    <row r="168" s="227" customFormat="1" ht="15.95" customHeight="1"/>
    <row r="169" s="227" customFormat="1" ht="15.95" customHeight="1"/>
    <row r="170" s="227" customFormat="1" ht="15.95" customHeight="1"/>
    <row r="171" s="227" customFormat="1" ht="15.95" customHeight="1"/>
    <row r="172" s="227" customFormat="1" ht="15.95" customHeight="1"/>
    <row r="173" s="227" customFormat="1" ht="15.95" customHeight="1"/>
    <row r="174" s="227" customFormat="1" ht="15.95" customHeight="1"/>
    <row r="175" s="227" customFormat="1" ht="15.95" customHeight="1"/>
    <row r="176" s="227" customFormat="1" ht="15.95" customHeight="1"/>
    <row r="177" s="227" customFormat="1" ht="15.95" customHeight="1"/>
    <row r="178" s="227" customFormat="1" ht="15.95" customHeight="1"/>
    <row r="179" s="227" customFormat="1" ht="15.95" customHeight="1"/>
    <row r="180" s="227" customFormat="1" ht="15.95" customHeight="1"/>
    <row r="181" s="227" customFormat="1" ht="15.95" customHeight="1"/>
    <row r="182" s="227" customFormat="1" ht="15.95" customHeight="1"/>
    <row r="183" s="227" customFormat="1" ht="15.95" customHeight="1"/>
    <row r="184" s="227" customFormat="1" ht="15.95" customHeight="1"/>
    <row r="185" s="227" customFormat="1" ht="15.95" customHeight="1"/>
    <row r="186" s="227" customFormat="1" ht="15.95" customHeight="1"/>
    <row r="187" s="227" customFormat="1" ht="15.95" customHeight="1"/>
    <row r="188" s="227" customFormat="1" ht="15.95" customHeight="1"/>
    <row r="189" s="227" customFormat="1" ht="15.95" customHeight="1"/>
    <row r="190" s="227" customFormat="1" ht="15.95" customHeight="1"/>
    <row r="191" s="227" customFormat="1" ht="15.95" customHeight="1"/>
    <row r="192" s="227" customFormat="1" ht="15.95" customHeight="1"/>
    <row r="193" s="227" customFormat="1" ht="15.95" customHeight="1"/>
    <row r="194" s="227" customFormat="1" ht="15.95" customHeight="1"/>
    <row r="195" s="227" customFormat="1" ht="15.95" customHeight="1"/>
    <row r="196" s="227" customFormat="1" ht="15.95" customHeight="1"/>
    <row r="197" s="227" customFormat="1" ht="15.95" customHeight="1"/>
    <row r="198" s="227" customFormat="1" ht="15.95" customHeight="1"/>
    <row r="199" s="227" customFormat="1" ht="15.95" customHeight="1"/>
    <row r="200" s="227" customFormat="1" ht="15.95" customHeight="1"/>
    <row r="201" s="227" customFormat="1" ht="15.95" customHeight="1"/>
    <row r="202" s="227" customFormat="1" ht="15.95" customHeight="1"/>
    <row r="203" s="227" customFormat="1" ht="15.95" customHeight="1"/>
    <row r="204" s="227" customFormat="1" ht="15.95" customHeight="1"/>
    <row r="205" s="227" customFormat="1" ht="15.95" customHeight="1"/>
    <row r="206" s="227" customFormat="1" ht="15.95" customHeight="1"/>
    <row r="207" s="227" customFormat="1" ht="15.95" customHeight="1"/>
    <row r="208" s="227" customFormat="1" ht="15.95" customHeight="1"/>
    <row r="209" s="227" customFormat="1" ht="15.95" customHeight="1"/>
    <row r="210" s="227" customFormat="1" ht="15.95" customHeight="1"/>
    <row r="211" s="227" customFormat="1" ht="15.95" customHeight="1"/>
    <row r="212" s="227" customFormat="1" ht="15.95" customHeight="1"/>
    <row r="213" s="227" customFormat="1" ht="15.95" customHeight="1"/>
    <row r="214" s="227" customFormat="1" ht="15.95" customHeight="1"/>
    <row r="215" s="227" customFormat="1" ht="15.95" customHeight="1"/>
    <row r="216" s="227" customFormat="1" ht="15.95" customHeight="1"/>
    <row r="217" s="227" customFormat="1" ht="15.95" customHeight="1"/>
    <row r="218" s="227" customFormat="1" ht="15.95" customHeight="1"/>
    <row r="219" s="227" customFormat="1" ht="15.95" customHeight="1"/>
    <row r="220" s="227" customFormat="1" ht="15.95" customHeight="1"/>
    <row r="221" s="227" customFormat="1" ht="15.95" customHeight="1"/>
    <row r="222" s="227" customFormat="1" ht="15.95" customHeight="1"/>
    <row r="223" s="227" customFormat="1" ht="15.95" customHeight="1"/>
    <row r="224" s="227" customFormat="1" ht="15.95" customHeight="1"/>
    <row r="225" s="227" customFormat="1" ht="15.95" customHeight="1"/>
    <row r="226" s="227" customFormat="1" ht="15.95" customHeight="1"/>
    <row r="227" s="227" customFormat="1" ht="15.95" customHeight="1"/>
    <row r="228" s="227" customFormat="1" ht="15.95" customHeight="1"/>
    <row r="229" s="227" customFormat="1" ht="15.95" customHeight="1"/>
    <row r="230" s="227" customFormat="1" ht="15.95" customHeight="1"/>
    <row r="231" s="227" customFormat="1" ht="15.95" customHeight="1"/>
    <row r="232" s="227" customFormat="1" ht="15.95" customHeight="1"/>
    <row r="233" s="227" customFormat="1" ht="15.95" customHeight="1"/>
    <row r="234" s="227" customFormat="1" ht="15.95" customHeight="1"/>
    <row r="235" s="227" customFormat="1" ht="15.95" customHeight="1"/>
    <row r="236" s="227" customFormat="1" ht="15.95" customHeight="1"/>
    <row r="237" s="227" customFormat="1" ht="15.95" customHeight="1"/>
    <row r="238" s="227" customFormat="1" ht="15.95" customHeight="1"/>
    <row r="239" s="227" customFormat="1" ht="15.95" customHeight="1"/>
    <row r="240" s="227" customFormat="1" ht="15.95" customHeight="1"/>
    <row r="241" s="227" customFormat="1" ht="15.95" customHeight="1"/>
    <row r="242" s="227" customFormat="1" ht="15.95" customHeight="1"/>
    <row r="243" s="227" customFormat="1" ht="15.95" customHeight="1"/>
    <row r="244" s="227" customFormat="1" ht="15.95" customHeight="1"/>
    <row r="245" s="227" customFormat="1" ht="15.95" customHeight="1"/>
    <row r="246" s="227" customFormat="1" ht="15.95" customHeight="1"/>
    <row r="247" s="227" customFormat="1" ht="15.95" customHeight="1"/>
    <row r="248" s="227" customFormat="1" ht="15.95" customHeight="1"/>
    <row r="249" s="227" customFormat="1" ht="15.95" customHeight="1"/>
    <row r="250" s="227" customFormat="1" ht="15.95" customHeight="1"/>
    <row r="251" s="227" customFormat="1" ht="15.95" customHeight="1"/>
    <row r="252" s="227" customFormat="1" ht="15.95" customHeight="1"/>
    <row r="253" s="227" customFormat="1" ht="15.95" customHeight="1"/>
    <row r="254" s="227" customFormat="1" ht="15.95" customHeight="1"/>
    <row r="255" s="227" customFormat="1" ht="15.95" customHeight="1"/>
    <row r="256" s="227" customFormat="1" ht="15.95" customHeight="1"/>
    <row r="257" s="227" customFormat="1" ht="15.95" customHeight="1"/>
    <row r="258" s="227" customFormat="1" ht="15.95" customHeight="1"/>
    <row r="259" s="227" customFormat="1" ht="15.95" customHeight="1"/>
    <row r="260" s="227" customFormat="1" ht="15.95" customHeight="1"/>
    <row r="261" s="227" customFormat="1" ht="15.95" customHeight="1"/>
    <row r="262" s="227" customFormat="1" ht="15.95" customHeight="1"/>
    <row r="263" s="227" customFormat="1" ht="15.95" customHeight="1"/>
    <row r="264" s="227" customFormat="1" ht="15.95" customHeight="1"/>
    <row r="265" s="227" customFormat="1" ht="15.95" customHeight="1"/>
    <row r="266" s="227" customFormat="1" ht="15.95" customHeight="1"/>
    <row r="267" s="227" customFormat="1" ht="15.95" customHeight="1"/>
    <row r="268" s="227" customFormat="1" ht="15.95" customHeight="1"/>
    <row r="269" s="227" customFormat="1" ht="15.95" customHeight="1"/>
    <row r="270" s="227" customFormat="1" ht="15.95" customHeight="1"/>
    <row r="271" s="227" customFormat="1" ht="15.95" customHeight="1"/>
    <row r="272" s="227" customFormat="1" ht="15.95" customHeight="1"/>
    <row r="273" s="227" customFormat="1" ht="15.95" customHeight="1"/>
    <row r="274" s="227" customFormat="1" ht="15.95" customHeight="1"/>
    <row r="275" s="227" customFormat="1" ht="15.95" customHeight="1"/>
    <row r="276" s="227" customFormat="1" ht="15.95" customHeight="1"/>
    <row r="277" s="227" customFormat="1" ht="15.95" customHeight="1"/>
    <row r="278" s="227" customFormat="1" ht="15.95" customHeight="1"/>
    <row r="279" s="227" customFormat="1" ht="15.95" customHeight="1"/>
    <row r="280" s="227" customFormat="1" ht="15.95" customHeight="1"/>
    <row r="281" s="227" customFormat="1" ht="15.95" customHeight="1"/>
    <row r="282" s="227" customFormat="1" ht="15.95" customHeight="1"/>
    <row r="283" s="227" customFormat="1" ht="15.95" customHeight="1"/>
    <row r="284" s="227" customFormat="1" ht="15.95" customHeight="1"/>
    <row r="285" s="227" customFormat="1" ht="15.95" customHeight="1"/>
    <row r="286" s="227" customFormat="1" ht="15.95" customHeight="1"/>
    <row r="287" s="227" customFormat="1" ht="15.95" customHeight="1"/>
    <row r="288" s="227" customFormat="1" ht="15.95" customHeight="1"/>
    <row r="289" s="227" customFormat="1" ht="15.95" customHeight="1"/>
    <row r="290" s="227" customFormat="1" ht="15.95" customHeight="1"/>
    <row r="291" s="227" customFormat="1" ht="15.95" customHeight="1"/>
    <row r="292" s="227" customFormat="1" ht="15.95" customHeight="1"/>
    <row r="293" s="227" customFormat="1" ht="15.95" customHeight="1"/>
    <row r="294" s="227" customFormat="1" ht="15.95" customHeight="1"/>
    <row r="295" s="227" customFormat="1" ht="15.95" customHeight="1"/>
    <row r="296" s="227" customFormat="1" ht="15.95" customHeight="1"/>
    <row r="297" s="227" customFormat="1" ht="15.95" customHeight="1"/>
    <row r="298" s="227" customFormat="1" ht="15.95" customHeight="1"/>
  </sheetData>
  <autoFilter ref="A8:P102"/>
  <mergeCells count="8">
    <mergeCell ref="A6:A7"/>
    <mergeCell ref="B6:B7"/>
    <mergeCell ref="C6:C7"/>
    <mergeCell ref="D6:G6"/>
    <mergeCell ref="H6:P6"/>
    <mergeCell ref="H7:J7"/>
    <mergeCell ref="K7:M7"/>
    <mergeCell ref="N7:P7"/>
  </mergeCells>
  <conditionalFormatting sqref="B45">
    <cfRule type="duplicateValues" dxfId="4" priority="1"/>
  </conditionalFormatting>
  <conditionalFormatting sqref="B27">
    <cfRule type="duplicateValues" dxfId="3" priority="2"/>
  </conditionalFormatting>
  <conditionalFormatting sqref="B46:B101">
    <cfRule type="duplicateValues" dxfId="2" priority="3"/>
  </conditionalFormatting>
  <conditionalFormatting sqref="B9:B26">
    <cfRule type="duplicateValues" dxfId="1" priority="4"/>
  </conditionalFormatting>
  <conditionalFormatting sqref="B28:B44">
    <cfRule type="duplicateValues" dxfId="0" priority="5"/>
  </conditionalFormatting>
  <dataValidations count="2">
    <dataValidation type="textLength" operator="lessThanOrEqual" allowBlank="1" showInputMessage="1" showErrorMessage="1" error="Panjang Maksimum 50 karakter" sqref="C64">
      <formula1>50</formula1>
    </dataValidation>
    <dataValidation type="textLength" operator="lessThanOrEqual" allowBlank="1" showInputMessage="1" showErrorMessage="1" error="Panjang Maksimum 50 karakter" sqref="C61:C62">
      <formula1>50</formula1>
    </dataValidation>
  </dataValidations>
  <hyperlinks>
    <hyperlink ref="C6" location="'1'!A1" display="Full Name"/>
  </hyperlinks>
  <pageMargins left="0.70866141732283472" right="0.70866141732283472" top="0.59055118110236227" bottom="0.74803149606299213" header="0.31496062992125984" footer="0.31496062992125984"/>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22"/>
  <sheetViews>
    <sheetView topLeftCell="A4" zoomScale="80" zoomScaleNormal="80" workbookViewId="0">
      <selection activeCell="J11" sqref="J11 J11"/>
    </sheetView>
  </sheetViews>
  <sheetFormatPr defaultColWidth="9.140625" defaultRowHeight="15.75"/>
  <cols>
    <col min="1" max="1" width="19.28515625" style="333" bestFit="1" customWidth="1"/>
    <col min="2" max="2" width="13.7109375" style="333" bestFit="1" customWidth="1"/>
    <col min="3" max="3" width="24.7109375" style="333" customWidth="1"/>
    <col min="4" max="4" width="21.5703125" style="345" customWidth="1"/>
    <col min="5" max="5" width="14.140625" style="345" bestFit="1" customWidth="1"/>
    <col min="6" max="6" width="21.5703125" style="345" bestFit="1" customWidth="1"/>
    <col min="7" max="7" width="18.7109375" style="345" customWidth="1"/>
    <col min="8" max="8" width="17.42578125" style="333" customWidth="1"/>
    <col min="9" max="9" width="17.28515625" style="333" customWidth="1"/>
    <col min="10" max="10" width="15.140625" style="333" customWidth="1"/>
    <col min="11" max="11" width="9.140625" style="333" customWidth="1"/>
    <col min="12" max="16384" width="9.140625" style="333"/>
  </cols>
  <sheetData>
    <row r="1" spans="1:22">
      <c r="A1" s="342" t="s">
        <v>681</v>
      </c>
      <c r="B1" s="166"/>
    </row>
    <row r="2" spans="1:22">
      <c r="A2" s="173" t="s">
        <v>359</v>
      </c>
      <c r="B2" s="343" t="s">
        <v>682</v>
      </c>
      <c r="C2" s="242" t="str">
        <f>'1. New Employee Data'!D2</f>
        <v>PT ARCHROMA INDONESIA</v>
      </c>
    </row>
    <row r="3" spans="1:22">
      <c r="A3" s="173" t="s">
        <v>42</v>
      </c>
      <c r="B3" s="343" t="s">
        <v>682</v>
      </c>
      <c r="C3" s="176">
        <f>'1. New Employee Data'!D3</f>
        <v>43831</v>
      </c>
    </row>
    <row r="4" spans="1:22">
      <c r="A4" s="173" t="s">
        <v>361</v>
      </c>
      <c r="B4" s="343" t="s">
        <v>682</v>
      </c>
      <c r="C4" s="242" t="str">
        <f>'1. New Employee Data'!D4</f>
        <v>IDR</v>
      </c>
    </row>
    <row r="5" spans="1:22" s="167" customFormat="1" ht="14.25" customHeight="1">
      <c r="A5" s="173" t="s">
        <v>365</v>
      </c>
      <c r="B5" s="343" t="s">
        <v>682</v>
      </c>
      <c r="C5" s="178" t="s">
        <v>366</v>
      </c>
      <c r="D5" s="180"/>
      <c r="E5" s="180"/>
      <c r="F5" s="262"/>
      <c r="G5" s="262"/>
      <c r="H5" s="240"/>
      <c r="I5" s="175"/>
      <c r="J5" s="175"/>
      <c r="K5" s="175"/>
      <c r="L5" s="175"/>
      <c r="M5" s="240"/>
      <c r="N5" s="240"/>
      <c r="O5" s="240"/>
      <c r="P5" s="240"/>
      <c r="Q5" s="240"/>
      <c r="R5" s="240"/>
      <c r="S5" s="240"/>
      <c r="T5" s="240"/>
      <c r="U5" s="240"/>
      <c r="V5" s="239"/>
    </row>
    <row r="6" spans="1:22">
      <c r="A6" s="173"/>
      <c r="B6" s="166"/>
      <c r="C6" s="175"/>
    </row>
    <row r="7" spans="1:22">
      <c r="A7" s="562" t="s">
        <v>367</v>
      </c>
      <c r="B7" s="562"/>
      <c r="C7" s="562"/>
      <c r="D7" s="562"/>
      <c r="E7" s="562"/>
      <c r="F7" s="562"/>
      <c r="G7" s="562"/>
      <c r="H7" s="562"/>
      <c r="I7" s="562"/>
    </row>
    <row r="8" spans="1:22">
      <c r="A8" s="344"/>
      <c r="B8" s="344"/>
    </row>
    <row r="9" spans="1:22" s="357" customFormat="1" ht="30.95" customHeight="1">
      <c r="A9" s="344"/>
      <c r="B9" s="344"/>
      <c r="D9" s="345"/>
      <c r="E9" s="345"/>
      <c r="F9" s="182" t="s">
        <v>567</v>
      </c>
    </row>
    <row r="10" spans="1:22" s="358" customFormat="1" ht="46.5" customHeight="1">
      <c r="A10" s="185" t="s">
        <v>34</v>
      </c>
      <c r="B10" s="183" t="s">
        <v>46</v>
      </c>
      <c r="C10" s="346" t="s">
        <v>683</v>
      </c>
      <c r="D10" s="346" t="s">
        <v>684</v>
      </c>
      <c r="E10" s="346" t="s">
        <v>233</v>
      </c>
      <c r="F10" s="347" t="s">
        <v>236</v>
      </c>
      <c r="G10" s="183" t="s">
        <v>685</v>
      </c>
      <c r="H10" s="183" t="s">
        <v>686</v>
      </c>
      <c r="I10" s="185" t="s">
        <v>38</v>
      </c>
      <c r="J10" s="348"/>
    </row>
    <row r="11" spans="1:22">
      <c r="A11" s="335">
        <v>1</v>
      </c>
      <c r="B11" s="335" t="s">
        <v>687</v>
      </c>
      <c r="C11" s="336" t="s">
        <v>688</v>
      </c>
      <c r="D11" s="337">
        <v>100000000</v>
      </c>
      <c r="E11" s="335">
        <v>12</v>
      </c>
      <c r="F11" s="338">
        <f>D11/E11</f>
        <v>8333333.333333333</v>
      </c>
      <c r="G11" s="339">
        <v>42005</v>
      </c>
      <c r="H11" s="340">
        <v>42369</v>
      </c>
      <c r="I11" s="341" t="s">
        <v>689</v>
      </c>
      <c r="J11" s="334"/>
    </row>
    <row r="12" spans="1:22">
      <c r="A12" s="349">
        <v>1</v>
      </c>
      <c r="B12" s="349">
        <v>71415</v>
      </c>
      <c r="C12" s="350" t="s">
        <v>690</v>
      </c>
      <c r="D12" s="351">
        <v>3619985</v>
      </c>
      <c r="E12" s="349">
        <v>5</v>
      </c>
      <c r="F12" s="351">
        <v>723997</v>
      </c>
      <c r="G12" s="352">
        <v>43831</v>
      </c>
      <c r="H12" s="352">
        <v>43982</v>
      </c>
      <c r="I12" s="353"/>
      <c r="J12" s="334" t="s">
        <v>460</v>
      </c>
    </row>
    <row r="13" spans="1:22">
      <c r="A13" s="349">
        <v>2</v>
      </c>
      <c r="B13" s="349">
        <v>71427</v>
      </c>
      <c r="C13" s="350" t="s">
        <v>690</v>
      </c>
      <c r="D13" s="351">
        <v>3619985</v>
      </c>
      <c r="E13" s="349">
        <v>5</v>
      </c>
      <c r="F13" s="351">
        <v>723997</v>
      </c>
      <c r="G13" s="352">
        <v>43831</v>
      </c>
      <c r="H13" s="352">
        <v>43982</v>
      </c>
      <c r="I13" s="353"/>
      <c r="J13" s="334" t="s">
        <v>460</v>
      </c>
    </row>
    <row r="14" spans="1:22">
      <c r="A14" s="354"/>
      <c r="B14" s="354"/>
      <c r="C14" s="355"/>
      <c r="D14" s="354"/>
      <c r="E14" s="354"/>
      <c r="F14" s="122"/>
      <c r="G14" s="356"/>
      <c r="H14" s="356"/>
      <c r="I14" s="353"/>
      <c r="J14" s="334"/>
    </row>
    <row r="15" spans="1:22">
      <c r="A15" s="354"/>
      <c r="B15" s="354"/>
      <c r="C15" s="355"/>
      <c r="D15" s="354"/>
      <c r="E15" s="354"/>
      <c r="F15" s="122"/>
      <c r="G15" s="356"/>
      <c r="H15" s="356"/>
      <c r="I15" s="353"/>
      <c r="J15" s="334"/>
    </row>
    <row r="16" spans="1:22">
      <c r="A16" s="354"/>
      <c r="B16" s="354"/>
      <c r="C16" s="355"/>
      <c r="D16" s="354"/>
      <c r="E16" s="354"/>
      <c r="F16" s="122"/>
      <c r="G16" s="356"/>
      <c r="H16" s="356"/>
      <c r="I16" s="353"/>
      <c r="J16" s="334"/>
    </row>
    <row r="17" spans="1:10">
      <c r="A17" s="354"/>
      <c r="B17" s="354"/>
      <c r="C17" s="355"/>
      <c r="D17" s="354"/>
      <c r="E17" s="354"/>
      <c r="F17" s="122"/>
      <c r="G17" s="356"/>
      <c r="H17" s="356"/>
      <c r="I17" s="353"/>
      <c r="J17" s="334"/>
    </row>
    <row r="18" spans="1:10">
      <c r="A18" s="354"/>
      <c r="B18" s="354"/>
      <c r="C18" s="355"/>
      <c r="D18" s="354"/>
      <c r="E18" s="354"/>
      <c r="F18" s="122"/>
      <c r="G18" s="356"/>
      <c r="H18" s="356"/>
      <c r="I18" s="353"/>
      <c r="J18" s="334"/>
    </row>
    <row r="19" spans="1:10">
      <c r="A19" s="354"/>
      <c r="B19" s="354"/>
      <c r="C19" s="355"/>
      <c r="D19" s="354"/>
      <c r="E19" s="354"/>
      <c r="F19" s="122"/>
      <c r="G19" s="356"/>
      <c r="H19" s="356"/>
      <c r="I19" s="354"/>
      <c r="J19" s="334"/>
    </row>
    <row r="20" spans="1:10">
      <c r="A20" s="354"/>
      <c r="B20" s="354"/>
      <c r="C20" s="355"/>
      <c r="D20" s="354"/>
      <c r="E20" s="354"/>
      <c r="F20" s="122"/>
      <c r="G20" s="356"/>
      <c r="H20" s="356"/>
      <c r="I20" s="354"/>
      <c r="J20" s="334"/>
    </row>
    <row r="21" spans="1:10">
      <c r="A21" s="354"/>
      <c r="B21" s="354"/>
      <c r="C21" s="355"/>
      <c r="D21" s="354"/>
      <c r="E21" s="354"/>
      <c r="F21" s="122"/>
      <c r="G21" s="356"/>
      <c r="H21" s="356"/>
      <c r="I21" s="354"/>
      <c r="J21" s="334"/>
    </row>
    <row r="22" spans="1:10">
      <c r="A22" s="354"/>
      <c r="B22" s="354"/>
      <c r="C22" s="355"/>
      <c r="D22" s="354"/>
      <c r="E22" s="354"/>
      <c r="F22" s="122"/>
      <c r="G22" s="356"/>
      <c r="H22" s="356"/>
      <c r="I22" s="354"/>
      <c r="J22" s="334"/>
    </row>
  </sheetData>
  <mergeCells count="1">
    <mergeCell ref="A7:I7"/>
  </mergeCells>
  <phoneticPr fontId="7" type="noConversion"/>
  <dataValidations count="3">
    <dataValidation type="list" allowBlank="1" showInputMessage="1" showErrorMessage="1" sqref="C11">
      <formula1>"Personal Loan, Emergency Loan, Car Loan, Cash Advance"</formula1>
    </dataValidation>
    <dataValidation type="list" allowBlank="1" showInputMessage="1" showErrorMessage="1" sqref="C14:C22">
      <formula1>"Personal Loan, Emergency Loan, Car Loan, Cash Advance"</formula1>
    </dataValidation>
    <dataValidation type="list" allowBlank="1" showInputMessage="1" showErrorMessage="1" sqref="C12:C13">
      <formula1>"Medical Insurance, Others"</formula1>
    </dataValidation>
  </dataValidations>
  <pageMargins left="0.75" right="0.75" top="0.7" bottom="1" header="0.5" footer="0.5"/>
  <headerFooter alignWithMargins="0"/>
  <legacyDrawing r:id="rId1"/>
  <extLst>
    <x:ext xmlns:x="http://schemas.openxmlformats.org/spreadsheetml/2006/main" xmlns:mx="http://schemas.microsoft.com/office/mac/excel/2008/main" uri="{64002731-A6B0-56B0-2670-7721B7C09600}">
      <mx:PLV Mode="0" OnePage="0" WScale="0"/>
    </x: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6"/>
  <sheetViews>
    <sheetView zoomScaleNormal="115" zoomScalePageLayoutView="115" workbookViewId="0">
      <pane xSplit="2" ySplit="9" topLeftCell="C10" activePane="bottomRight" state="frozenSplit"/>
      <selection activeCell="F4" sqref="F4 F4"/>
      <selection pane="topRight"/>
      <selection pane="bottomLeft"/>
      <selection pane="bottomRight" activeCell="C10" sqref="C10"/>
    </sheetView>
  </sheetViews>
  <sheetFormatPr defaultColWidth="9.140625" defaultRowHeight="15.75"/>
  <cols>
    <col min="1" max="1" width="20.42578125" style="333" customWidth="1"/>
    <col min="2" max="2" width="16.42578125" style="333" bestFit="1" customWidth="1"/>
    <col min="3" max="3" width="33" style="345" customWidth="1"/>
    <col min="4" max="5" width="9.140625" style="333" customWidth="1"/>
    <col min="6" max="6" width="15.7109375" style="333" customWidth="1"/>
    <col min="7" max="7" width="9.140625" style="333" customWidth="1"/>
    <col min="8" max="16384" width="9.140625" style="333"/>
  </cols>
  <sheetData>
    <row r="1" spans="1:21">
      <c r="A1" s="172" t="s">
        <v>691</v>
      </c>
      <c r="B1" s="166"/>
      <c r="D1" s="345"/>
    </row>
    <row r="2" spans="1:21">
      <c r="A2" s="173" t="s">
        <v>359</v>
      </c>
      <c r="B2" s="239" t="s">
        <v>682</v>
      </c>
      <c r="C2" s="242" t="str">
        <f>'1. New Employee Data'!D2</f>
        <v>PT ARCHROMA INDONESIA</v>
      </c>
      <c r="D2" s="345"/>
    </row>
    <row r="3" spans="1:21">
      <c r="A3" s="173" t="s">
        <v>42</v>
      </c>
      <c r="B3" s="239" t="s">
        <v>682</v>
      </c>
      <c r="C3" s="176">
        <f>'1. New Employee Data'!D3</f>
        <v>43831</v>
      </c>
      <c r="D3" s="534" t="s">
        <v>692</v>
      </c>
      <c r="E3" s="534"/>
      <c r="F3" s="534"/>
    </row>
    <row r="4" spans="1:21">
      <c r="A4" s="173" t="s">
        <v>361</v>
      </c>
      <c r="B4" s="239" t="s">
        <v>682</v>
      </c>
      <c r="C4" s="242" t="str">
        <f>'1. New Employee Data'!D4</f>
        <v>IDR</v>
      </c>
      <c r="D4" s="345"/>
    </row>
    <row r="5" spans="1:21" s="167" customFormat="1" ht="14.25" customHeight="1">
      <c r="A5" s="173" t="s">
        <v>365</v>
      </c>
      <c r="B5" s="239" t="s">
        <v>682</v>
      </c>
      <c r="C5" s="178" t="s">
        <v>366</v>
      </c>
      <c r="D5" s="178"/>
      <c r="E5" s="178"/>
      <c r="F5" s="178"/>
      <c r="G5" s="178"/>
      <c r="H5" s="175"/>
      <c r="I5" s="175"/>
      <c r="J5" s="175"/>
      <c r="K5" s="175"/>
      <c r="L5" s="240"/>
      <c r="M5" s="240"/>
      <c r="N5" s="240"/>
      <c r="O5" s="240"/>
      <c r="P5" s="240"/>
      <c r="Q5" s="240"/>
      <c r="R5" s="240"/>
      <c r="S5" s="240"/>
      <c r="T5" s="240"/>
      <c r="U5" s="239"/>
    </row>
    <row r="6" spans="1:21">
      <c r="A6" s="173"/>
      <c r="B6" s="166"/>
      <c r="C6" s="175"/>
      <c r="D6" s="345"/>
    </row>
    <row r="7" spans="1:21">
      <c r="A7" s="562" t="s">
        <v>367</v>
      </c>
      <c r="B7" s="562"/>
      <c r="C7" s="562"/>
      <c r="D7" s="562"/>
      <c r="E7" s="562"/>
      <c r="F7" s="562"/>
      <c r="G7" s="562"/>
      <c r="H7" s="562"/>
    </row>
    <row r="8" spans="1:21">
      <c r="A8" s="344"/>
      <c r="B8" s="344"/>
      <c r="D8" s="345"/>
    </row>
    <row r="9" spans="1:21" s="166" customFormat="1">
      <c r="A9" s="359" t="s">
        <v>34</v>
      </c>
      <c r="B9" s="259" t="s">
        <v>46</v>
      </c>
      <c r="C9" s="360" t="s">
        <v>248</v>
      </c>
    </row>
    <row r="10" spans="1:21">
      <c r="A10" s="335">
        <v>1</v>
      </c>
      <c r="B10" s="335" t="s">
        <v>693</v>
      </c>
      <c r="C10" s="361" t="s">
        <v>694</v>
      </c>
    </row>
    <row r="11" spans="1:21">
      <c r="A11" s="354">
        <v>1</v>
      </c>
      <c r="B11" s="362">
        <v>12334</v>
      </c>
      <c r="C11" s="355" t="s">
        <v>695</v>
      </c>
    </row>
    <row r="12" spans="1:21">
      <c r="A12" s="354"/>
      <c r="B12" s="354"/>
      <c r="C12" s="355"/>
    </row>
    <row r="13" spans="1:21">
      <c r="A13" s="354"/>
      <c r="B13" s="354"/>
      <c r="C13" s="355"/>
    </row>
    <row r="14" spans="1:21">
      <c r="A14" s="354"/>
      <c r="B14" s="354"/>
      <c r="C14" s="355"/>
    </row>
    <row r="15" spans="1:21">
      <c r="A15" s="354"/>
      <c r="B15" s="354"/>
      <c r="C15" s="355"/>
    </row>
    <row r="16" spans="1:21">
      <c r="A16" s="354"/>
      <c r="B16" s="354"/>
      <c r="C16" s="355"/>
    </row>
    <row r="17" spans="1:3">
      <c r="A17" s="354"/>
      <c r="B17" s="354"/>
      <c r="C17" s="355"/>
    </row>
    <row r="18" spans="1:3">
      <c r="A18" s="354"/>
      <c r="B18" s="354"/>
      <c r="C18" s="355"/>
    </row>
    <row r="19" spans="1:3">
      <c r="A19" s="354"/>
      <c r="B19" s="354"/>
      <c r="C19" s="355"/>
    </row>
    <row r="20" spans="1:3">
      <c r="A20" s="354"/>
      <c r="B20" s="354"/>
      <c r="C20" s="355"/>
    </row>
    <row r="21" spans="1:3">
      <c r="A21" s="354"/>
      <c r="B21" s="354"/>
      <c r="C21" s="355"/>
    </row>
    <row r="22" spans="1:3">
      <c r="A22" s="354"/>
      <c r="B22" s="354"/>
      <c r="C22" s="355"/>
    </row>
    <row r="23" spans="1:3">
      <c r="A23" s="354"/>
      <c r="B23" s="354"/>
      <c r="C23" s="355"/>
    </row>
    <row r="24" spans="1:3">
      <c r="A24" s="354"/>
      <c r="B24" s="354"/>
      <c r="C24" s="355"/>
    </row>
    <row r="25" spans="1:3">
      <c r="A25" s="354"/>
      <c r="B25" s="354"/>
      <c r="C25" s="355"/>
    </row>
    <row r="26" spans="1:3">
      <c r="A26" s="354"/>
      <c r="B26" s="354"/>
      <c r="C26" s="355"/>
    </row>
    <row r="27" spans="1:3">
      <c r="A27" s="354"/>
      <c r="B27" s="354"/>
      <c r="C27" s="355"/>
    </row>
    <row r="28" spans="1:3">
      <c r="A28" s="354"/>
      <c r="B28" s="354"/>
      <c r="C28" s="355"/>
    </row>
    <row r="29" spans="1:3" s="369" customFormat="1">
      <c r="A29" s="363"/>
      <c r="B29" s="364"/>
      <c r="C29" s="364"/>
    </row>
    <row r="30" spans="1:3">
      <c r="A30" s="354"/>
      <c r="B30" s="365"/>
      <c r="C30" s="365"/>
    </row>
    <row r="31" spans="1:3">
      <c r="A31" s="354"/>
      <c r="B31" s="366"/>
      <c r="C31" s="366"/>
    </row>
    <row r="32" spans="1:3">
      <c r="A32" s="354"/>
      <c r="B32" s="366"/>
      <c r="C32" s="366"/>
    </row>
    <row r="33" spans="1:3" s="370" customFormat="1">
      <c r="A33" s="367"/>
      <c r="B33" s="368"/>
      <c r="C33" s="368"/>
    </row>
    <row r="34" spans="1:3" s="370" customFormat="1">
      <c r="A34" s="367"/>
      <c r="B34" s="368"/>
      <c r="C34" s="368"/>
    </row>
    <row r="35" spans="1:3" s="370" customFormat="1">
      <c r="A35" s="367"/>
      <c r="B35" s="368"/>
      <c r="C35" s="368"/>
    </row>
    <row r="36" spans="1:3" s="370" customFormat="1">
      <c r="A36" s="367"/>
      <c r="B36" s="368"/>
      <c r="C36" s="368"/>
    </row>
    <row r="37" spans="1:3">
      <c r="A37" s="354"/>
      <c r="B37" s="366"/>
      <c r="C37" s="366"/>
    </row>
    <row r="38" spans="1:3">
      <c r="A38" s="354"/>
      <c r="B38" s="366"/>
      <c r="C38" s="366"/>
    </row>
    <row r="39" spans="1:3">
      <c r="A39" s="354"/>
      <c r="B39" s="366"/>
      <c r="C39" s="366"/>
    </row>
    <row r="40" spans="1:3">
      <c r="A40" s="354"/>
      <c r="B40" s="366"/>
      <c r="C40" s="366"/>
    </row>
    <row r="41" spans="1:3" s="370" customFormat="1">
      <c r="A41" s="367"/>
      <c r="B41" s="368"/>
      <c r="C41" s="368"/>
    </row>
    <row r="42" spans="1:3" s="370" customFormat="1">
      <c r="A42" s="367"/>
      <c r="B42" s="368"/>
      <c r="C42" s="368"/>
    </row>
    <row r="43" spans="1:3" s="370" customFormat="1">
      <c r="A43" s="367"/>
      <c r="B43" s="368"/>
      <c r="C43" s="368"/>
    </row>
    <row r="44" spans="1:3">
      <c r="A44" s="354"/>
      <c r="B44" s="366"/>
      <c r="C44" s="366"/>
    </row>
    <row r="45" spans="1:3">
      <c r="A45" s="354"/>
      <c r="B45" s="366"/>
      <c r="C45" s="366"/>
    </row>
    <row r="46" spans="1:3">
      <c r="A46" s="354"/>
      <c r="B46" s="366"/>
      <c r="C46" s="366"/>
    </row>
  </sheetData>
  <mergeCells count="2">
    <mergeCell ref="A7:H7"/>
    <mergeCell ref="D3:F3"/>
  </mergeCells>
  <phoneticPr fontId="7" type="noConversion"/>
  <dataValidations count="1">
    <dataValidation type="list" allowBlank="1" showInputMessage="1" showErrorMessage="1" sqref="C10">
      <formula1>"Case, do not have bank account"</formula1>
    </dataValidation>
  </dataValidations>
  <pageMargins left="0.7" right="0.7" top="0.75" bottom="0.75" header="0.3" footer="0.3"/>
  <headerFooter alignWithMargins="0"/>
  <extLst>
    <x:ext xmlns:x="http://schemas.openxmlformats.org/spreadsheetml/2006/main" xmlns:mx="http://schemas.microsoft.com/office/mac/excel/2008/main" uri="{64002731-A6B0-56B0-2670-7721B7C09600}">
      <mx:PLV Mode="0" OnePage="0" WScale="0"/>
    </x: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43"/>
  <sheetViews>
    <sheetView showGridLines="0" tabSelected="1" topLeftCell="AE10" zoomScale="80" zoomScaleNormal="80" workbookViewId="0">
      <selection activeCell="AI17" sqref="AI17"/>
    </sheetView>
  </sheetViews>
  <sheetFormatPr defaultColWidth="9.140625" defaultRowHeight="12.75"/>
  <cols>
    <col min="1" max="1" width="11.85546875" style="371" customWidth="1"/>
    <col min="2" max="3" width="16.7109375" style="371" customWidth="1"/>
    <col min="4" max="12" width="13.7109375" style="406" customWidth="1"/>
    <col min="13" max="13" width="16.42578125" style="407" customWidth="1"/>
    <col min="14" max="22" width="23.140625" style="407" customWidth="1"/>
    <col min="23" max="33" width="16.42578125" style="407" customWidth="1"/>
    <col min="34" max="34" width="13.42578125" style="408" customWidth="1"/>
    <col min="35" max="35" width="9.140625" style="371" customWidth="1"/>
    <col min="36" max="16384" width="9.140625" style="371"/>
  </cols>
  <sheetData>
    <row r="1" spans="1:45" s="357" customFormat="1" ht="12.95" customHeight="1">
      <c r="A1" s="381" t="s">
        <v>696</v>
      </c>
      <c r="B1" s="382"/>
      <c r="C1" s="382"/>
    </row>
    <row r="2" spans="1:45" s="357" customFormat="1" ht="15.6" customHeight="1">
      <c r="A2" s="383" t="s">
        <v>359</v>
      </c>
      <c r="B2" s="239" t="s">
        <v>682</v>
      </c>
      <c r="C2" s="242" t="str">
        <f>'1. New Employee Data'!D2</f>
        <v>PT ARCHROMA INDONESIA</v>
      </c>
    </row>
    <row r="3" spans="1:45" s="357" customFormat="1" ht="15.6" customHeight="1">
      <c r="A3" s="383" t="s">
        <v>42</v>
      </c>
      <c r="B3" s="239" t="s">
        <v>682</v>
      </c>
      <c r="C3" s="176">
        <f>'1. New Employee Data'!D3</f>
        <v>43831</v>
      </c>
    </row>
    <row r="4" spans="1:45" s="357" customFormat="1" ht="15.6" customHeight="1">
      <c r="A4" s="383" t="s">
        <v>361</v>
      </c>
      <c r="B4" s="239" t="s">
        <v>682</v>
      </c>
      <c r="C4" s="242" t="str">
        <f>'1. New Employee Data'!D4</f>
        <v>IDR</v>
      </c>
    </row>
    <row r="5" spans="1:45" s="357" customFormat="1" ht="15.6" customHeight="1">
      <c r="A5" s="383" t="s">
        <v>363</v>
      </c>
      <c r="B5" s="239" t="s">
        <v>682</v>
      </c>
      <c r="C5" s="175" t="s">
        <v>503</v>
      </c>
    </row>
    <row r="6" spans="1:45" s="167" customFormat="1" ht="29.1" customHeight="1">
      <c r="A6" s="384" t="s">
        <v>365</v>
      </c>
      <c r="B6" s="239" t="s">
        <v>682</v>
      </c>
      <c r="C6" s="178" t="s">
        <v>366</v>
      </c>
      <c r="D6" s="179"/>
      <c r="E6" s="179"/>
      <c r="F6" s="179"/>
      <c r="G6" s="179"/>
      <c r="H6" s="179"/>
      <c r="I6" s="179"/>
      <c r="J6" s="179"/>
      <c r="K6" s="179"/>
      <c r="L6" s="179"/>
      <c r="M6" s="255"/>
      <c r="N6" s="255"/>
      <c r="O6" s="255"/>
      <c r="P6" s="255"/>
      <c r="Q6" s="255"/>
      <c r="R6" s="255"/>
      <c r="S6" s="255"/>
      <c r="T6" s="255"/>
      <c r="U6" s="255"/>
      <c r="V6" s="255"/>
      <c r="W6" s="240"/>
      <c r="X6" s="175"/>
      <c r="Y6" s="175"/>
      <c r="Z6" s="175"/>
      <c r="AA6" s="175"/>
      <c r="AB6" s="175"/>
      <c r="AC6" s="175"/>
      <c r="AD6" s="175"/>
      <c r="AE6" s="175"/>
      <c r="AF6" s="175"/>
      <c r="AG6" s="175"/>
      <c r="AH6" s="175"/>
      <c r="AI6" s="175"/>
      <c r="AJ6" s="240"/>
      <c r="AK6" s="240"/>
      <c r="AL6" s="240"/>
      <c r="AM6" s="240"/>
      <c r="AN6" s="240"/>
      <c r="AO6" s="240"/>
      <c r="AP6" s="240"/>
      <c r="AQ6" s="240"/>
      <c r="AR6" s="240"/>
      <c r="AS6" s="239"/>
    </row>
    <row r="7" spans="1:45" s="357" customFormat="1" ht="12.95" customHeight="1">
      <c r="A7" s="383"/>
      <c r="B7" s="382"/>
      <c r="C7" s="382"/>
      <c r="D7" s="385"/>
      <c r="E7" s="385"/>
      <c r="F7" s="385"/>
      <c r="G7" s="385"/>
      <c r="H7" s="385"/>
      <c r="I7" s="385"/>
      <c r="J7" s="385"/>
      <c r="K7" s="385"/>
      <c r="L7" s="385"/>
    </row>
    <row r="8" spans="1:45" s="357" customFormat="1" ht="12.95" customHeight="1">
      <c r="A8" s="577" t="s">
        <v>367</v>
      </c>
      <c r="B8" s="577"/>
      <c r="C8" s="577"/>
      <c r="D8" s="577"/>
      <c r="E8" s="577"/>
      <c r="F8" s="577"/>
      <c r="G8" s="577"/>
      <c r="H8" s="577"/>
      <c r="I8" s="577"/>
      <c r="J8" s="577"/>
      <c r="K8" s="577"/>
      <c r="L8" s="577"/>
      <c r="M8" s="577"/>
      <c r="N8" s="577"/>
      <c r="O8" s="577"/>
      <c r="P8" s="577"/>
      <c r="Q8" s="577"/>
      <c r="R8" s="577"/>
      <c r="S8" s="577"/>
      <c r="T8" s="577"/>
      <c r="U8" s="577"/>
      <c r="V8" s="577"/>
      <c r="W8" s="577"/>
      <c r="X8" s="577"/>
      <c r="Y8" s="577"/>
      <c r="Z8" s="577"/>
      <c r="AA8" s="577"/>
      <c r="AB8" s="577"/>
      <c r="AC8" s="577"/>
      <c r="AD8" s="577"/>
      <c r="AE8" s="577"/>
      <c r="AF8" s="577"/>
      <c r="AG8" s="577"/>
      <c r="AH8" s="577"/>
    </row>
    <row r="9" spans="1:45" s="357" customFormat="1" ht="12.95" customHeight="1">
      <c r="A9" s="383"/>
      <c r="B9" s="382"/>
      <c r="C9" s="382"/>
      <c r="D9" s="385"/>
      <c r="E9" s="385"/>
      <c r="F9" s="385"/>
      <c r="G9" s="385"/>
      <c r="H9" s="385"/>
      <c r="I9" s="385"/>
      <c r="J9" s="385"/>
      <c r="K9" s="385"/>
      <c r="L9" s="385"/>
    </row>
    <row r="10" spans="1:45" s="357" customFormat="1" ht="36" customHeight="1">
      <c r="A10" s="383"/>
      <c r="B10" s="382"/>
      <c r="C10" s="382"/>
      <c r="D10" s="385"/>
      <c r="E10" s="385"/>
      <c r="F10" s="385"/>
      <c r="G10" s="385"/>
      <c r="H10" s="385"/>
      <c r="I10" s="385"/>
      <c r="J10" s="385"/>
      <c r="K10" s="385"/>
      <c r="L10" s="385"/>
      <c r="N10" s="593" t="s">
        <v>697</v>
      </c>
      <c r="O10" s="593"/>
      <c r="P10" s="593"/>
      <c r="Q10" s="593"/>
      <c r="R10" s="593"/>
      <c r="S10" s="593"/>
      <c r="T10" s="593"/>
      <c r="U10" s="593"/>
      <c r="V10" s="593"/>
      <c r="W10" s="593"/>
      <c r="X10" s="593"/>
      <c r="Y10" s="593"/>
      <c r="Z10" s="593"/>
      <c r="AA10" s="593"/>
      <c r="AB10" s="593"/>
      <c r="AC10" s="593"/>
      <c r="AD10" s="593"/>
      <c r="AE10" s="593"/>
      <c r="AF10" s="593"/>
      <c r="AG10" s="593"/>
    </row>
    <row r="11" spans="1:45" s="357" customFormat="1" ht="36" customHeight="1">
      <c r="N11" s="565"/>
      <c r="O11" s="565"/>
      <c r="P11" s="565"/>
      <c r="Q11" s="565"/>
      <c r="R11" s="565"/>
      <c r="S11" s="565"/>
      <c r="T11" s="565"/>
      <c r="U11" s="565"/>
      <c r="V11" s="565"/>
      <c r="W11" s="565"/>
      <c r="X11" s="565"/>
      <c r="Y11" s="565"/>
      <c r="Z11" s="565"/>
      <c r="AA11" s="565"/>
      <c r="AB11" s="565"/>
      <c r="AC11" s="565"/>
      <c r="AD11" s="565"/>
      <c r="AE11" s="565"/>
      <c r="AF11" s="565"/>
      <c r="AG11" s="565"/>
    </row>
    <row r="12" spans="1:45" s="357" customFormat="1" ht="79.5" customHeight="1">
      <c r="A12" s="578" t="s">
        <v>507</v>
      </c>
      <c r="B12" s="586" t="s">
        <v>46</v>
      </c>
      <c r="C12" s="583" t="s">
        <v>698</v>
      </c>
      <c r="D12" s="581" t="s">
        <v>699</v>
      </c>
      <c r="E12" s="581"/>
      <c r="F12" s="581"/>
      <c r="G12" s="581"/>
      <c r="H12" s="581"/>
      <c r="I12" s="581"/>
      <c r="J12" s="581"/>
      <c r="K12" s="581"/>
      <c r="L12" s="581"/>
      <c r="M12" s="582"/>
      <c r="N12" s="589" t="s">
        <v>700</v>
      </c>
      <c r="O12" s="589"/>
      <c r="P12" s="589"/>
      <c r="Q12" s="589"/>
      <c r="R12" s="589"/>
      <c r="S12" s="589"/>
      <c r="T12" s="589"/>
      <c r="U12" s="589"/>
      <c r="V12" s="589"/>
      <c r="W12" s="590"/>
      <c r="X12" s="591" t="s">
        <v>701</v>
      </c>
      <c r="Y12" s="591"/>
      <c r="Z12" s="591"/>
      <c r="AA12" s="591"/>
      <c r="AB12" s="591"/>
      <c r="AC12" s="591"/>
      <c r="AD12" s="591"/>
      <c r="AE12" s="591"/>
      <c r="AF12" s="591"/>
      <c r="AG12" s="592"/>
      <c r="AH12" s="386"/>
    </row>
    <row r="13" spans="1:45" s="357" customFormat="1" ht="44.1" customHeight="1">
      <c r="A13" s="579"/>
      <c r="B13" s="587"/>
      <c r="C13" s="584"/>
      <c r="D13" s="387" t="s">
        <v>399</v>
      </c>
      <c r="E13" s="388" t="s">
        <v>400</v>
      </c>
      <c r="F13" s="388" t="s">
        <v>401</v>
      </c>
      <c r="G13" s="388" t="s">
        <v>402</v>
      </c>
      <c r="H13" s="388" t="s">
        <v>403</v>
      </c>
      <c r="I13" s="388" t="s">
        <v>404</v>
      </c>
      <c r="J13" s="388" t="s">
        <v>405</v>
      </c>
      <c r="K13" s="388" t="s">
        <v>406</v>
      </c>
      <c r="L13" s="388" t="s">
        <v>407</v>
      </c>
      <c r="M13" s="387" t="s">
        <v>408</v>
      </c>
      <c r="N13" s="389" t="s">
        <v>399</v>
      </c>
      <c r="O13" s="390" t="s">
        <v>400</v>
      </c>
      <c r="P13" s="390" t="s">
        <v>401</v>
      </c>
      <c r="Q13" s="390" t="s">
        <v>402</v>
      </c>
      <c r="R13" s="390" t="s">
        <v>403</v>
      </c>
      <c r="S13" s="390" t="s">
        <v>404</v>
      </c>
      <c r="T13" s="390" t="s">
        <v>405</v>
      </c>
      <c r="U13" s="390" t="s">
        <v>406</v>
      </c>
      <c r="V13" s="390" t="s">
        <v>407</v>
      </c>
      <c r="W13" s="389" t="s">
        <v>408</v>
      </c>
      <c r="X13" s="391" t="s">
        <v>399</v>
      </c>
      <c r="Y13" s="391" t="s">
        <v>400</v>
      </c>
      <c r="Z13" s="391" t="s">
        <v>401</v>
      </c>
      <c r="AA13" s="391" t="s">
        <v>402</v>
      </c>
      <c r="AB13" s="391" t="s">
        <v>403</v>
      </c>
      <c r="AC13" s="391" t="s">
        <v>404</v>
      </c>
      <c r="AD13" s="391" t="s">
        <v>405</v>
      </c>
      <c r="AE13" s="391" t="s">
        <v>406</v>
      </c>
      <c r="AF13" s="391" t="s">
        <v>407</v>
      </c>
      <c r="AG13" s="391" t="s">
        <v>408</v>
      </c>
      <c r="AH13" s="575" t="s">
        <v>542</v>
      </c>
    </row>
    <row r="14" spans="1:45" s="357" customFormat="1" ht="12.95" customHeight="1">
      <c r="A14" s="580"/>
      <c r="B14" s="588"/>
      <c r="C14" s="585"/>
      <c r="D14" s="392"/>
      <c r="E14" s="393"/>
      <c r="F14" s="393"/>
      <c r="G14" s="393"/>
      <c r="H14" s="393"/>
      <c r="I14" s="393"/>
      <c r="J14" s="393"/>
      <c r="K14" s="393"/>
      <c r="L14" s="393"/>
      <c r="M14" s="394"/>
      <c r="N14" s="395"/>
      <c r="O14" s="396"/>
      <c r="P14" s="396"/>
      <c r="Q14" s="396"/>
      <c r="R14" s="396"/>
      <c r="S14" s="396"/>
      <c r="T14" s="396"/>
      <c r="U14" s="396"/>
      <c r="V14" s="396"/>
      <c r="W14" s="397"/>
      <c r="X14" s="398"/>
      <c r="Y14" s="398"/>
      <c r="Z14" s="398"/>
      <c r="AA14" s="398"/>
      <c r="AB14" s="398"/>
      <c r="AC14" s="398"/>
      <c r="AD14" s="398"/>
      <c r="AE14" s="398"/>
      <c r="AF14" s="398"/>
      <c r="AG14" s="399"/>
      <c r="AH14" s="576"/>
    </row>
    <row r="15" spans="1:45" s="357" customFormat="1" ht="15.6" customHeight="1">
      <c r="A15" s="373">
        <v>1</v>
      </c>
      <c r="B15" s="374" t="s">
        <v>702</v>
      </c>
      <c r="C15" s="375">
        <v>42604</v>
      </c>
      <c r="D15" s="376">
        <v>10000000</v>
      </c>
      <c r="E15" s="376">
        <v>10000000</v>
      </c>
      <c r="F15" s="376">
        <v>10000000</v>
      </c>
      <c r="G15" s="376">
        <v>10000000</v>
      </c>
      <c r="H15" s="376">
        <v>10000000</v>
      </c>
      <c r="I15" s="376">
        <v>10000000</v>
      </c>
      <c r="J15" s="376">
        <v>10000000</v>
      </c>
      <c r="K15" s="376">
        <v>10000000</v>
      </c>
      <c r="L15" s="376">
        <v>10000000</v>
      </c>
      <c r="M15" s="376">
        <v>2000000</v>
      </c>
      <c r="N15" s="377">
        <f t="shared" ref="N15:N41" si="0">IF(MONTH($C15)&lt;MONTH($C$3),((EOMONTH($C15,0)-$C15+1)/(EOMONTH($C15,0)-DATE(YEAR($C15),MONTH($C15),1)+1))*D15,0)+IF(MONTH($C$3)-MONTH($C15)&gt;1,D15*(MONTH($C$3)-MONTH($C15)-1),0)</f>
        <v>0</v>
      </c>
      <c r="O15" s="377"/>
      <c r="P15" s="377"/>
      <c r="Q15" s="377"/>
      <c r="R15" s="377"/>
      <c r="S15" s="377"/>
      <c r="T15" s="377"/>
      <c r="U15" s="377"/>
      <c r="V15" s="377"/>
      <c r="W15" s="378" t="s">
        <v>545</v>
      </c>
      <c r="X15" s="379">
        <f t="shared" ref="X15:X41" si="1">IF(MONTH($C15)&lt;MONTH($C$3),0,((EOMONTH($C15,0)-$C15+1)/(EOMONTH($C15,0)-DATE(YEAR($C15),MONTH($C15),1)+1))*D15)</f>
        <v>3225806.4516129033</v>
      </c>
      <c r="Y15" s="379"/>
      <c r="Z15" s="379"/>
      <c r="AA15" s="379"/>
      <c r="AB15" s="379"/>
      <c r="AC15" s="379"/>
      <c r="AD15" s="379"/>
      <c r="AE15" s="379"/>
      <c r="AF15" s="379"/>
      <c r="AG15" s="379">
        <f t="shared" ref="AG15:AG41" si="2">IF(MONTH($C15)&lt;MONTH($C$3),0,((EOMONTH($C15,0)-$C15+1)/(EOMONTH($C15,0)-DATE(YEAR($C15),MONTH($C15),1)+1))*M15)</f>
        <v>645161.29032258061</v>
      </c>
      <c r="AH15" s="380" t="s">
        <v>545</v>
      </c>
      <c r="AI15" s="372" t="s">
        <v>545</v>
      </c>
      <c r="AJ15" s="372"/>
    </row>
    <row r="16" spans="1:45" s="357" customFormat="1" ht="15.75" customHeight="1">
      <c r="A16" s="400">
        <v>1</v>
      </c>
      <c r="B16" s="401" t="s">
        <v>588</v>
      </c>
      <c r="C16" s="477">
        <v>43831</v>
      </c>
      <c r="D16" s="402">
        <v>10000000</v>
      </c>
      <c r="E16" s="402">
        <v>10000000</v>
      </c>
      <c r="F16" s="402">
        <v>10000000</v>
      </c>
      <c r="G16" s="402">
        <v>10000000</v>
      </c>
      <c r="H16" s="402">
        <v>10000000</v>
      </c>
      <c r="I16" s="402">
        <v>10000000</v>
      </c>
      <c r="J16" s="402">
        <v>10000000</v>
      </c>
      <c r="K16" s="402">
        <v>10000000</v>
      </c>
      <c r="L16" s="402">
        <v>10000000</v>
      </c>
      <c r="M16" s="402">
        <v>10000000</v>
      </c>
      <c r="N16" s="403">
        <f t="shared" si="0"/>
        <v>0</v>
      </c>
      <c r="O16" s="403">
        <f t="shared" ref="O16:O41" si="3">IF(MONTH($C16)&lt;MONTH($C$3),((EOMONTH($C16,0)-$C16+1)/(EOMONTH($C16,0)-DATE(YEAR($C16),MONTH($C16),1)+1))*E16,0)+IF(MONTH($C$3)-MONTH($C16)&gt;1,E16*(MONTH($C$3)-MONTH($C16)-1),0)</f>
        <v>0</v>
      </c>
      <c r="P16" s="403">
        <f t="shared" ref="P16:P41" si="4">IF(MONTH($C16)&lt;MONTH($C$3),((EOMONTH($C16,0)-$C16+1)/(EOMONTH($C16,0)-DATE(YEAR($C16),MONTH($C16),1)+1))*F16,0)+IF(MONTH($C$3)-MONTH($C16)&gt;1,F16*(MONTH($C$3)-MONTH($C16)-1),0)</f>
        <v>0</v>
      </c>
      <c r="Q16" s="403">
        <f t="shared" ref="Q16:Q41" si="5">IF(MONTH($C16)&lt;MONTH($C$3),((EOMONTH($C16,0)-$C16+1)/(EOMONTH($C16,0)-DATE(YEAR($C16),MONTH($C16),1)+1))*G16,0)+IF(MONTH($C$3)-MONTH($C16)&gt;1,G16*(MONTH($C$3)-MONTH($C16)-1),0)</f>
        <v>0</v>
      </c>
      <c r="R16" s="403">
        <f t="shared" ref="R16:R41" si="6">IF(MONTH($C16)&lt;MONTH($C$3),((EOMONTH($C16,0)-$C16+1)/(EOMONTH($C16,0)-DATE(YEAR($C16),MONTH($C16),1)+1))*H16,0)+IF(MONTH($C$3)-MONTH($C16)&gt;1,H16*(MONTH($C$3)-MONTH($C16)-1),0)</f>
        <v>0</v>
      </c>
      <c r="S16" s="403">
        <f t="shared" ref="S16:S41" si="7">IF(MONTH($C16)&lt;MONTH($C$3),((EOMONTH($C16,0)-$C16+1)/(EOMONTH($C16,0)-DATE(YEAR($C16),MONTH($C16),1)+1))*I16,0)+IF(MONTH($C$3)-MONTH($C16)&gt;1,I16*(MONTH($C$3)-MONTH($C16)-1),0)</f>
        <v>0</v>
      </c>
      <c r="T16" s="403">
        <f t="shared" ref="T16:T41" si="8">IF(MONTH($C16)&lt;MONTH($C$3),((EOMONTH($C16,0)-$C16+1)/(EOMONTH($C16,0)-DATE(YEAR($C16),MONTH($C16),1)+1))*J16,0)+IF(MONTH($C$3)-MONTH($C16)&gt;1,J16*(MONTH($C$3)-MONTH($C16)-1),0)</f>
        <v>0</v>
      </c>
      <c r="U16" s="403">
        <f t="shared" ref="U16:U41" si="9">IF(MONTH($C16)&lt;MONTH($C$3),((EOMONTH($C16,0)-$C16+1)/(EOMONTH($C16,0)-DATE(YEAR($C16),MONTH($C16),1)+1))*K16,0)+IF(MONTH($C$3)-MONTH($C16)&gt;1,K16*(MONTH($C$3)-MONTH($C16)-1),0)</f>
        <v>0</v>
      </c>
      <c r="V16" s="403">
        <f t="shared" ref="V16:V41" si="10">IF(MONTH($C16)&lt;MONTH($C$3),((EOMONTH($C16,0)-$C16+1)/(EOMONTH($C16,0)-DATE(YEAR($C16),MONTH($C16),1)+1))*L16,0)+IF(MONTH($C$3)-MONTH($C16)&gt;1,L16*(MONTH($C$3)-MONTH($C16)-1),0)</f>
        <v>0</v>
      </c>
      <c r="W16" s="404" t="s">
        <v>545</v>
      </c>
      <c r="X16" s="405">
        <f t="shared" si="1"/>
        <v>10000000</v>
      </c>
      <c r="Y16" s="405">
        <f t="shared" ref="Y16:Y41" si="11">IF(MONTH($C16)&lt;MONTH($C$3),0,((EOMONTH($C16,0)-$C16+1)/(EOMONTH($C16,0)-DATE(YEAR($C16),MONTH($C16),1)+1))*E16)</f>
        <v>10000000</v>
      </c>
      <c r="Z16" s="405">
        <f t="shared" ref="Z16:Z41" si="12">IF(MONTH($C16)&lt;MONTH($C$3),0,((EOMONTH($C16,0)-$C16+1)/(EOMONTH($C16,0)-DATE(YEAR($C16),MONTH($C16),1)+1))*F16)</f>
        <v>10000000</v>
      </c>
      <c r="AA16" s="405">
        <f t="shared" ref="AA16:AA41" si="13">IF(MONTH($C16)&lt;MONTH($C$3),0,((EOMONTH($C16,0)-$C16+1)/(EOMONTH($C16,0)-DATE(YEAR($C16),MONTH($C16),1)+1))*G16)</f>
        <v>10000000</v>
      </c>
      <c r="AB16" s="405">
        <f t="shared" ref="AB16:AB41" si="14">IF(MONTH($C16)&lt;MONTH($C$3),0,((EOMONTH($C16,0)-$C16+1)/(EOMONTH($C16,0)-DATE(YEAR($C16),MONTH($C16),1)+1))*H16)</f>
        <v>10000000</v>
      </c>
      <c r="AC16" s="405">
        <f t="shared" ref="AC16:AC41" si="15">IF(MONTH($C16)&lt;MONTH($C$3),0,((EOMONTH($C16,0)-$C16+1)/(EOMONTH($C16,0)-DATE(YEAR($C16),MONTH($C16),1)+1))*I16)</f>
        <v>10000000</v>
      </c>
      <c r="AD16" s="405">
        <f t="shared" ref="AD16:AD41" si="16">IF(MONTH($C16)&lt;MONTH($C$3),0,((EOMONTH($C16,0)-$C16+1)/(EOMONTH($C16,0)-DATE(YEAR($C16),MONTH($C16),1)+1))*J16)</f>
        <v>10000000</v>
      </c>
      <c r="AE16" s="405">
        <f t="shared" ref="AE16:AE41" si="17">IF(MONTH($C16)&lt;MONTH($C$3),0,((EOMONTH($C16,0)-$C16+1)/(EOMONTH($C16,0)-DATE(YEAR($C16),MONTH($C16),1)+1))*K16)</f>
        <v>10000000</v>
      </c>
      <c r="AF16" s="405">
        <f t="shared" ref="AF16:AF41" si="18">IF(MONTH($C16)&lt;MONTH($C$3),0,((EOMONTH($C16,0)-$C16+1)/(EOMONTH($C16,0)-DATE(YEAR($C16),MONTH($C16),1)+1))*L16)</f>
        <v>10000000</v>
      </c>
      <c r="AG16" s="405">
        <f t="shared" si="2"/>
        <v>10000000</v>
      </c>
      <c r="AH16" s="3" t="s">
        <v>258</v>
      </c>
      <c r="AI16" s="372" t="s">
        <v>545</v>
      </c>
      <c r="AJ16" s="372"/>
    </row>
    <row r="17" spans="1:36" s="357" customFormat="1" ht="15.75" customHeight="1">
      <c r="A17" s="400">
        <v>2</v>
      </c>
      <c r="B17" s="401" t="s">
        <v>589</v>
      </c>
      <c r="C17" s="478">
        <v>43838</v>
      </c>
      <c r="D17" s="402">
        <v>29890148</v>
      </c>
      <c r="E17" s="402">
        <v>29890148</v>
      </c>
      <c r="F17" s="402">
        <v>29890148</v>
      </c>
      <c r="G17" s="402">
        <v>29890148</v>
      </c>
      <c r="H17" s="402">
        <v>29890148</v>
      </c>
      <c r="I17" s="402">
        <v>29890148</v>
      </c>
      <c r="J17" s="402">
        <v>29890148</v>
      </c>
      <c r="K17" s="402">
        <v>29890148</v>
      </c>
      <c r="L17" s="402">
        <v>29890148</v>
      </c>
      <c r="M17" s="402">
        <v>29890148</v>
      </c>
      <c r="N17" s="403">
        <f t="shared" si="0"/>
        <v>0</v>
      </c>
      <c r="O17" s="403">
        <f t="shared" si="3"/>
        <v>0</v>
      </c>
      <c r="P17" s="403">
        <f t="shared" si="4"/>
        <v>0</v>
      </c>
      <c r="Q17" s="403">
        <f t="shared" si="5"/>
        <v>0</v>
      </c>
      <c r="R17" s="403">
        <f t="shared" si="6"/>
        <v>0</v>
      </c>
      <c r="S17" s="403">
        <f t="shared" si="7"/>
        <v>0</v>
      </c>
      <c r="T17" s="403">
        <f t="shared" si="8"/>
        <v>0</v>
      </c>
      <c r="U17" s="403">
        <f t="shared" si="9"/>
        <v>0</v>
      </c>
      <c r="V17" s="403">
        <f t="shared" si="10"/>
        <v>0</v>
      </c>
      <c r="W17" s="404" t="s">
        <v>545</v>
      </c>
      <c r="X17" s="405">
        <f t="shared" si="1"/>
        <v>23140759.741935484</v>
      </c>
      <c r="Y17" s="405">
        <f t="shared" si="11"/>
        <v>23140759.741935484</v>
      </c>
      <c r="Z17" s="405">
        <f t="shared" si="12"/>
        <v>23140759.741935484</v>
      </c>
      <c r="AA17" s="405">
        <f t="shared" si="13"/>
        <v>23140759.741935484</v>
      </c>
      <c r="AB17" s="405">
        <f t="shared" si="14"/>
        <v>23140759.741935484</v>
      </c>
      <c r="AC17" s="405">
        <f t="shared" si="15"/>
        <v>23140759.741935484</v>
      </c>
      <c r="AD17" s="405">
        <f t="shared" si="16"/>
        <v>23140759.741935484</v>
      </c>
      <c r="AE17" s="405">
        <f t="shared" si="17"/>
        <v>23140759.741935484</v>
      </c>
      <c r="AF17" s="405">
        <f t="shared" si="18"/>
        <v>23140759.741935484</v>
      </c>
      <c r="AG17" s="405">
        <f t="shared" si="2"/>
        <v>23140759.741935484</v>
      </c>
      <c r="AH17" s="3" t="s">
        <v>545</v>
      </c>
      <c r="AI17" s="372" t="s">
        <v>545</v>
      </c>
      <c r="AJ17" s="372" t="s">
        <v>545</v>
      </c>
    </row>
    <row r="18" spans="1:36" s="357" customFormat="1" ht="51" customHeight="1">
      <c r="A18" s="75"/>
      <c r="B18" s="76"/>
      <c r="C18" s="77"/>
      <c r="D18" s="79"/>
      <c r="E18" s="79"/>
      <c r="F18" s="79"/>
      <c r="G18" s="79"/>
      <c r="H18" s="79"/>
      <c r="I18" s="79"/>
      <c r="J18" s="79"/>
      <c r="K18" s="79"/>
      <c r="L18" s="79"/>
      <c r="M18" s="79"/>
      <c r="N18" s="403">
        <f t="shared" si="0"/>
        <v>0</v>
      </c>
      <c r="O18" s="403">
        <f t="shared" si="3"/>
        <v>0</v>
      </c>
      <c r="P18" s="403">
        <f t="shared" si="4"/>
        <v>0</v>
      </c>
      <c r="Q18" s="403">
        <f t="shared" si="5"/>
        <v>0</v>
      </c>
      <c r="R18" s="403">
        <f t="shared" si="6"/>
        <v>0</v>
      </c>
      <c r="S18" s="403">
        <f t="shared" si="7"/>
        <v>0</v>
      </c>
      <c r="T18" s="403">
        <f t="shared" si="8"/>
        <v>0</v>
      </c>
      <c r="U18" s="403">
        <f t="shared" si="9"/>
        <v>0</v>
      </c>
      <c r="V18" s="403">
        <f t="shared" si="10"/>
        <v>0</v>
      </c>
      <c r="W18" s="404"/>
      <c r="X18" s="405">
        <f t="shared" si="1"/>
        <v>0</v>
      </c>
      <c r="Y18" s="405">
        <f t="shared" si="11"/>
        <v>0</v>
      </c>
      <c r="Z18" s="405">
        <f t="shared" si="12"/>
        <v>0</v>
      </c>
      <c r="AA18" s="405">
        <f t="shared" si="13"/>
        <v>0</v>
      </c>
      <c r="AB18" s="405">
        <f t="shared" si="14"/>
        <v>0</v>
      </c>
      <c r="AC18" s="405">
        <f t="shared" si="15"/>
        <v>0</v>
      </c>
      <c r="AD18" s="405">
        <f t="shared" si="16"/>
        <v>0</v>
      </c>
      <c r="AE18" s="405">
        <f t="shared" si="17"/>
        <v>0</v>
      </c>
      <c r="AF18" s="405">
        <f t="shared" si="18"/>
        <v>0</v>
      </c>
      <c r="AG18" s="405">
        <f t="shared" si="2"/>
        <v>0</v>
      </c>
      <c r="AH18" s="3"/>
    </row>
    <row r="19" spans="1:36" s="357" customFormat="1">
      <c r="A19" s="75"/>
      <c r="B19" s="76"/>
      <c r="C19" s="77"/>
      <c r="D19" s="79"/>
      <c r="E19" s="79"/>
      <c r="F19" s="79"/>
      <c r="G19" s="79"/>
      <c r="H19" s="79"/>
      <c r="I19" s="79"/>
      <c r="J19" s="79"/>
      <c r="K19" s="79"/>
      <c r="L19" s="79"/>
      <c r="M19" s="79"/>
      <c r="N19" s="403">
        <f t="shared" si="0"/>
        <v>0</v>
      </c>
      <c r="O19" s="403">
        <f t="shared" si="3"/>
        <v>0</v>
      </c>
      <c r="P19" s="403">
        <f t="shared" si="4"/>
        <v>0</v>
      </c>
      <c r="Q19" s="403">
        <f t="shared" si="5"/>
        <v>0</v>
      </c>
      <c r="R19" s="403">
        <f t="shared" si="6"/>
        <v>0</v>
      </c>
      <c r="S19" s="403">
        <f t="shared" si="7"/>
        <v>0</v>
      </c>
      <c r="T19" s="403">
        <f t="shared" si="8"/>
        <v>0</v>
      </c>
      <c r="U19" s="403">
        <f t="shared" si="9"/>
        <v>0</v>
      </c>
      <c r="V19" s="403">
        <f t="shared" si="10"/>
        <v>0</v>
      </c>
      <c r="W19" s="403">
        <f t="shared" ref="W19:W41" si="19">IF(MONTH($C19)&lt;MONTH($C$3),((EOMONTH($C19,0)-$C19+1)/(EOMONTH($C19,0)-DATE(YEAR($C19),MONTH($C19),1)+1))*M19,0)+IF(MONTH($C$3)-MONTH($C19)&gt;1,M19*(MONTH($C$3)-MONTH($C19)-1),0)</f>
        <v>0</v>
      </c>
      <c r="X19" s="405">
        <f t="shared" si="1"/>
        <v>0</v>
      </c>
      <c r="Y19" s="405">
        <f t="shared" si="11"/>
        <v>0</v>
      </c>
      <c r="Z19" s="405">
        <f t="shared" si="12"/>
        <v>0</v>
      </c>
      <c r="AA19" s="405">
        <f t="shared" si="13"/>
        <v>0</v>
      </c>
      <c r="AB19" s="405">
        <f t="shared" si="14"/>
        <v>0</v>
      </c>
      <c r="AC19" s="405">
        <f t="shared" si="15"/>
        <v>0</v>
      </c>
      <c r="AD19" s="405">
        <f t="shared" si="16"/>
        <v>0</v>
      </c>
      <c r="AE19" s="405">
        <f t="shared" si="17"/>
        <v>0</v>
      </c>
      <c r="AF19" s="405">
        <f t="shared" si="18"/>
        <v>0</v>
      </c>
      <c r="AG19" s="405">
        <f t="shared" si="2"/>
        <v>0</v>
      </c>
      <c r="AH19" s="78"/>
    </row>
    <row r="20" spans="1:36" s="357" customFormat="1">
      <c r="A20" s="75"/>
      <c r="B20" s="76"/>
      <c r="C20" s="77"/>
      <c r="D20" s="79"/>
      <c r="E20" s="79"/>
      <c r="F20" s="79"/>
      <c r="G20" s="79"/>
      <c r="H20" s="79"/>
      <c r="I20" s="79"/>
      <c r="J20" s="79"/>
      <c r="K20" s="79"/>
      <c r="L20" s="79"/>
      <c r="M20" s="79"/>
      <c r="N20" s="403">
        <f t="shared" si="0"/>
        <v>0</v>
      </c>
      <c r="O20" s="403">
        <f t="shared" si="3"/>
        <v>0</v>
      </c>
      <c r="P20" s="403">
        <f t="shared" si="4"/>
        <v>0</v>
      </c>
      <c r="Q20" s="403">
        <f t="shared" si="5"/>
        <v>0</v>
      </c>
      <c r="R20" s="403">
        <f t="shared" si="6"/>
        <v>0</v>
      </c>
      <c r="S20" s="403">
        <f t="shared" si="7"/>
        <v>0</v>
      </c>
      <c r="T20" s="403">
        <f t="shared" si="8"/>
        <v>0</v>
      </c>
      <c r="U20" s="403">
        <f t="shared" si="9"/>
        <v>0</v>
      </c>
      <c r="V20" s="403">
        <f t="shared" si="10"/>
        <v>0</v>
      </c>
      <c r="W20" s="403">
        <f t="shared" si="19"/>
        <v>0</v>
      </c>
      <c r="X20" s="405">
        <f t="shared" si="1"/>
        <v>0</v>
      </c>
      <c r="Y20" s="405">
        <f t="shared" si="11"/>
        <v>0</v>
      </c>
      <c r="Z20" s="405">
        <f t="shared" si="12"/>
        <v>0</v>
      </c>
      <c r="AA20" s="405">
        <f t="shared" si="13"/>
        <v>0</v>
      </c>
      <c r="AB20" s="405">
        <f t="shared" si="14"/>
        <v>0</v>
      </c>
      <c r="AC20" s="405">
        <f t="shared" si="15"/>
        <v>0</v>
      </c>
      <c r="AD20" s="405">
        <f t="shared" si="16"/>
        <v>0</v>
      </c>
      <c r="AE20" s="405">
        <f t="shared" si="17"/>
        <v>0</v>
      </c>
      <c r="AF20" s="405">
        <f t="shared" si="18"/>
        <v>0</v>
      </c>
      <c r="AG20" s="405">
        <f t="shared" si="2"/>
        <v>0</v>
      </c>
      <c r="AH20" s="78"/>
    </row>
    <row r="21" spans="1:36" s="357" customFormat="1">
      <c r="A21" s="75"/>
      <c r="B21" s="76"/>
      <c r="C21" s="77"/>
      <c r="D21" s="79"/>
      <c r="E21" s="79"/>
      <c r="F21" s="79"/>
      <c r="G21" s="79"/>
      <c r="H21" s="79"/>
      <c r="I21" s="79"/>
      <c r="J21" s="79"/>
      <c r="K21" s="79"/>
      <c r="L21" s="79"/>
      <c r="M21" s="79"/>
      <c r="N21" s="403">
        <f t="shared" si="0"/>
        <v>0</v>
      </c>
      <c r="O21" s="403">
        <f t="shared" si="3"/>
        <v>0</v>
      </c>
      <c r="P21" s="403">
        <f t="shared" si="4"/>
        <v>0</v>
      </c>
      <c r="Q21" s="403">
        <f t="shared" si="5"/>
        <v>0</v>
      </c>
      <c r="R21" s="403">
        <f t="shared" si="6"/>
        <v>0</v>
      </c>
      <c r="S21" s="403">
        <f t="shared" si="7"/>
        <v>0</v>
      </c>
      <c r="T21" s="403">
        <f t="shared" si="8"/>
        <v>0</v>
      </c>
      <c r="U21" s="403">
        <f t="shared" si="9"/>
        <v>0</v>
      </c>
      <c r="V21" s="403">
        <f t="shared" si="10"/>
        <v>0</v>
      </c>
      <c r="W21" s="403">
        <f t="shared" si="19"/>
        <v>0</v>
      </c>
      <c r="X21" s="405">
        <f t="shared" si="1"/>
        <v>0</v>
      </c>
      <c r="Y21" s="405">
        <f t="shared" si="11"/>
        <v>0</v>
      </c>
      <c r="Z21" s="405">
        <f t="shared" si="12"/>
        <v>0</v>
      </c>
      <c r="AA21" s="405">
        <f t="shared" si="13"/>
        <v>0</v>
      </c>
      <c r="AB21" s="405">
        <f t="shared" si="14"/>
        <v>0</v>
      </c>
      <c r="AC21" s="405">
        <f t="shared" si="15"/>
        <v>0</v>
      </c>
      <c r="AD21" s="405">
        <f t="shared" si="16"/>
        <v>0</v>
      </c>
      <c r="AE21" s="405">
        <f t="shared" si="17"/>
        <v>0</v>
      </c>
      <c r="AF21" s="405">
        <f t="shared" si="18"/>
        <v>0</v>
      </c>
      <c r="AG21" s="405">
        <f t="shared" si="2"/>
        <v>0</v>
      </c>
      <c r="AH21" s="78"/>
    </row>
    <row r="22" spans="1:36" s="357" customFormat="1">
      <c r="A22" s="75"/>
      <c r="B22" s="76"/>
      <c r="C22" s="77"/>
      <c r="D22" s="79"/>
      <c r="E22" s="79"/>
      <c r="F22" s="79"/>
      <c r="G22" s="79"/>
      <c r="H22" s="79"/>
      <c r="I22" s="79"/>
      <c r="J22" s="79"/>
      <c r="K22" s="79"/>
      <c r="L22" s="79"/>
      <c r="M22" s="79"/>
      <c r="N22" s="403">
        <f t="shared" si="0"/>
        <v>0</v>
      </c>
      <c r="O22" s="403">
        <f t="shared" si="3"/>
        <v>0</v>
      </c>
      <c r="P22" s="403">
        <f t="shared" si="4"/>
        <v>0</v>
      </c>
      <c r="Q22" s="403">
        <f t="shared" si="5"/>
        <v>0</v>
      </c>
      <c r="R22" s="403">
        <f t="shared" si="6"/>
        <v>0</v>
      </c>
      <c r="S22" s="403">
        <f t="shared" si="7"/>
        <v>0</v>
      </c>
      <c r="T22" s="403">
        <f t="shared" si="8"/>
        <v>0</v>
      </c>
      <c r="U22" s="403">
        <f t="shared" si="9"/>
        <v>0</v>
      </c>
      <c r="V22" s="403">
        <f t="shared" si="10"/>
        <v>0</v>
      </c>
      <c r="W22" s="403">
        <f t="shared" si="19"/>
        <v>0</v>
      </c>
      <c r="X22" s="405">
        <f t="shared" si="1"/>
        <v>0</v>
      </c>
      <c r="Y22" s="405">
        <f t="shared" si="11"/>
        <v>0</v>
      </c>
      <c r="Z22" s="405">
        <f t="shared" si="12"/>
        <v>0</v>
      </c>
      <c r="AA22" s="405">
        <f t="shared" si="13"/>
        <v>0</v>
      </c>
      <c r="AB22" s="405">
        <f t="shared" si="14"/>
        <v>0</v>
      </c>
      <c r="AC22" s="405">
        <f t="shared" si="15"/>
        <v>0</v>
      </c>
      <c r="AD22" s="405">
        <f t="shared" si="16"/>
        <v>0</v>
      </c>
      <c r="AE22" s="405">
        <f t="shared" si="17"/>
        <v>0</v>
      </c>
      <c r="AF22" s="405">
        <f t="shared" si="18"/>
        <v>0</v>
      </c>
      <c r="AG22" s="405">
        <f t="shared" si="2"/>
        <v>0</v>
      </c>
      <c r="AH22" s="78"/>
    </row>
    <row r="23" spans="1:36" s="357" customFormat="1">
      <c r="A23" s="75"/>
      <c r="B23" s="76"/>
      <c r="C23" s="77"/>
      <c r="D23" s="79"/>
      <c r="E23" s="79"/>
      <c r="F23" s="79"/>
      <c r="G23" s="79"/>
      <c r="H23" s="79"/>
      <c r="I23" s="79"/>
      <c r="J23" s="79"/>
      <c r="K23" s="79"/>
      <c r="L23" s="79"/>
      <c r="M23" s="79"/>
      <c r="N23" s="403">
        <f t="shared" si="0"/>
        <v>0</v>
      </c>
      <c r="O23" s="403">
        <f t="shared" si="3"/>
        <v>0</v>
      </c>
      <c r="P23" s="403">
        <f t="shared" si="4"/>
        <v>0</v>
      </c>
      <c r="Q23" s="403">
        <f t="shared" si="5"/>
        <v>0</v>
      </c>
      <c r="R23" s="403">
        <f t="shared" si="6"/>
        <v>0</v>
      </c>
      <c r="S23" s="403">
        <f t="shared" si="7"/>
        <v>0</v>
      </c>
      <c r="T23" s="403">
        <f t="shared" si="8"/>
        <v>0</v>
      </c>
      <c r="U23" s="403">
        <f t="shared" si="9"/>
        <v>0</v>
      </c>
      <c r="V23" s="403">
        <f t="shared" si="10"/>
        <v>0</v>
      </c>
      <c r="W23" s="403">
        <f t="shared" si="19"/>
        <v>0</v>
      </c>
      <c r="X23" s="405">
        <f t="shared" si="1"/>
        <v>0</v>
      </c>
      <c r="Y23" s="405">
        <f t="shared" si="11"/>
        <v>0</v>
      </c>
      <c r="Z23" s="405">
        <f t="shared" si="12"/>
        <v>0</v>
      </c>
      <c r="AA23" s="405">
        <f t="shared" si="13"/>
        <v>0</v>
      </c>
      <c r="AB23" s="405">
        <f t="shared" si="14"/>
        <v>0</v>
      </c>
      <c r="AC23" s="405">
        <f t="shared" si="15"/>
        <v>0</v>
      </c>
      <c r="AD23" s="405">
        <f t="shared" si="16"/>
        <v>0</v>
      </c>
      <c r="AE23" s="405">
        <f t="shared" si="17"/>
        <v>0</v>
      </c>
      <c r="AF23" s="405">
        <f t="shared" si="18"/>
        <v>0</v>
      </c>
      <c r="AG23" s="405">
        <f t="shared" si="2"/>
        <v>0</v>
      </c>
      <c r="AH23" s="78"/>
    </row>
    <row r="24" spans="1:36" s="357" customFormat="1">
      <c r="A24" s="75"/>
      <c r="B24" s="76"/>
      <c r="C24" s="77"/>
      <c r="D24" s="79"/>
      <c r="E24" s="79"/>
      <c r="F24" s="79"/>
      <c r="G24" s="79"/>
      <c r="H24" s="79"/>
      <c r="I24" s="79"/>
      <c r="J24" s="79"/>
      <c r="K24" s="79"/>
      <c r="L24" s="79"/>
      <c r="M24" s="79"/>
      <c r="N24" s="403">
        <f t="shared" si="0"/>
        <v>0</v>
      </c>
      <c r="O24" s="403">
        <f t="shared" si="3"/>
        <v>0</v>
      </c>
      <c r="P24" s="403">
        <f t="shared" si="4"/>
        <v>0</v>
      </c>
      <c r="Q24" s="403">
        <f t="shared" si="5"/>
        <v>0</v>
      </c>
      <c r="R24" s="403">
        <f t="shared" si="6"/>
        <v>0</v>
      </c>
      <c r="S24" s="403">
        <f t="shared" si="7"/>
        <v>0</v>
      </c>
      <c r="T24" s="403">
        <f t="shared" si="8"/>
        <v>0</v>
      </c>
      <c r="U24" s="403">
        <f t="shared" si="9"/>
        <v>0</v>
      </c>
      <c r="V24" s="403">
        <f t="shared" si="10"/>
        <v>0</v>
      </c>
      <c r="W24" s="403">
        <f t="shared" si="19"/>
        <v>0</v>
      </c>
      <c r="X24" s="405">
        <f t="shared" si="1"/>
        <v>0</v>
      </c>
      <c r="Y24" s="405">
        <f t="shared" si="11"/>
        <v>0</v>
      </c>
      <c r="Z24" s="405">
        <f t="shared" si="12"/>
        <v>0</v>
      </c>
      <c r="AA24" s="405">
        <f t="shared" si="13"/>
        <v>0</v>
      </c>
      <c r="AB24" s="405">
        <f t="shared" si="14"/>
        <v>0</v>
      </c>
      <c r="AC24" s="405">
        <f t="shared" si="15"/>
        <v>0</v>
      </c>
      <c r="AD24" s="405">
        <f t="shared" si="16"/>
        <v>0</v>
      </c>
      <c r="AE24" s="405">
        <f t="shared" si="17"/>
        <v>0</v>
      </c>
      <c r="AF24" s="405">
        <f t="shared" si="18"/>
        <v>0</v>
      </c>
      <c r="AG24" s="405">
        <f t="shared" si="2"/>
        <v>0</v>
      </c>
      <c r="AH24" s="78"/>
    </row>
    <row r="25" spans="1:36" s="357" customFormat="1">
      <c r="A25" s="75"/>
      <c r="B25" s="76"/>
      <c r="C25" s="77"/>
      <c r="D25" s="79"/>
      <c r="E25" s="79"/>
      <c r="F25" s="79"/>
      <c r="G25" s="79"/>
      <c r="H25" s="79"/>
      <c r="I25" s="79"/>
      <c r="J25" s="79"/>
      <c r="K25" s="79"/>
      <c r="L25" s="79"/>
      <c r="M25" s="79"/>
      <c r="N25" s="403">
        <f t="shared" si="0"/>
        <v>0</v>
      </c>
      <c r="O25" s="403">
        <f t="shared" si="3"/>
        <v>0</v>
      </c>
      <c r="P25" s="403">
        <f t="shared" si="4"/>
        <v>0</v>
      </c>
      <c r="Q25" s="403">
        <f t="shared" si="5"/>
        <v>0</v>
      </c>
      <c r="R25" s="403">
        <f t="shared" si="6"/>
        <v>0</v>
      </c>
      <c r="S25" s="403">
        <f t="shared" si="7"/>
        <v>0</v>
      </c>
      <c r="T25" s="403">
        <f t="shared" si="8"/>
        <v>0</v>
      </c>
      <c r="U25" s="403">
        <f t="shared" si="9"/>
        <v>0</v>
      </c>
      <c r="V25" s="403">
        <f t="shared" si="10"/>
        <v>0</v>
      </c>
      <c r="W25" s="403">
        <f t="shared" si="19"/>
        <v>0</v>
      </c>
      <c r="X25" s="405">
        <f t="shared" si="1"/>
        <v>0</v>
      </c>
      <c r="Y25" s="405">
        <f t="shared" si="11"/>
        <v>0</v>
      </c>
      <c r="Z25" s="405">
        <f t="shared" si="12"/>
        <v>0</v>
      </c>
      <c r="AA25" s="405">
        <f t="shared" si="13"/>
        <v>0</v>
      </c>
      <c r="AB25" s="405">
        <f t="shared" si="14"/>
        <v>0</v>
      </c>
      <c r="AC25" s="405">
        <f t="shared" si="15"/>
        <v>0</v>
      </c>
      <c r="AD25" s="405">
        <f t="shared" si="16"/>
        <v>0</v>
      </c>
      <c r="AE25" s="405">
        <f t="shared" si="17"/>
        <v>0</v>
      </c>
      <c r="AF25" s="405">
        <f t="shared" si="18"/>
        <v>0</v>
      </c>
      <c r="AG25" s="405">
        <f t="shared" si="2"/>
        <v>0</v>
      </c>
      <c r="AH25" s="78"/>
    </row>
    <row r="26" spans="1:36" s="357" customFormat="1">
      <c r="A26" s="75"/>
      <c r="B26" s="76"/>
      <c r="C26" s="77"/>
      <c r="D26" s="79"/>
      <c r="E26" s="79"/>
      <c r="F26" s="79"/>
      <c r="G26" s="79"/>
      <c r="H26" s="79"/>
      <c r="I26" s="79"/>
      <c r="J26" s="79"/>
      <c r="K26" s="79"/>
      <c r="L26" s="79"/>
      <c r="M26" s="79"/>
      <c r="N26" s="403">
        <f t="shared" si="0"/>
        <v>0</v>
      </c>
      <c r="O26" s="403">
        <f t="shared" si="3"/>
        <v>0</v>
      </c>
      <c r="P26" s="403">
        <f t="shared" si="4"/>
        <v>0</v>
      </c>
      <c r="Q26" s="403">
        <f t="shared" si="5"/>
        <v>0</v>
      </c>
      <c r="R26" s="403">
        <f t="shared" si="6"/>
        <v>0</v>
      </c>
      <c r="S26" s="403">
        <f t="shared" si="7"/>
        <v>0</v>
      </c>
      <c r="T26" s="403">
        <f t="shared" si="8"/>
        <v>0</v>
      </c>
      <c r="U26" s="403">
        <f t="shared" si="9"/>
        <v>0</v>
      </c>
      <c r="V26" s="403">
        <f t="shared" si="10"/>
        <v>0</v>
      </c>
      <c r="W26" s="403">
        <f t="shared" si="19"/>
        <v>0</v>
      </c>
      <c r="X26" s="405">
        <f t="shared" si="1"/>
        <v>0</v>
      </c>
      <c r="Y26" s="405">
        <f t="shared" si="11"/>
        <v>0</v>
      </c>
      <c r="Z26" s="405">
        <f t="shared" si="12"/>
        <v>0</v>
      </c>
      <c r="AA26" s="405">
        <f t="shared" si="13"/>
        <v>0</v>
      </c>
      <c r="AB26" s="405">
        <f t="shared" si="14"/>
        <v>0</v>
      </c>
      <c r="AC26" s="405">
        <f t="shared" si="15"/>
        <v>0</v>
      </c>
      <c r="AD26" s="405">
        <f t="shared" si="16"/>
        <v>0</v>
      </c>
      <c r="AE26" s="405">
        <f t="shared" si="17"/>
        <v>0</v>
      </c>
      <c r="AF26" s="405">
        <f t="shared" si="18"/>
        <v>0</v>
      </c>
      <c r="AG26" s="405">
        <f t="shared" si="2"/>
        <v>0</v>
      </c>
      <c r="AH26" s="78"/>
    </row>
    <row r="27" spans="1:36" s="357" customFormat="1">
      <c r="A27" s="75"/>
      <c r="B27" s="76"/>
      <c r="C27" s="77"/>
      <c r="D27" s="79"/>
      <c r="E27" s="79"/>
      <c r="F27" s="79"/>
      <c r="G27" s="79"/>
      <c r="H27" s="79"/>
      <c r="I27" s="79"/>
      <c r="J27" s="79"/>
      <c r="K27" s="79"/>
      <c r="L27" s="79"/>
      <c r="M27" s="79"/>
      <c r="N27" s="403">
        <f t="shared" si="0"/>
        <v>0</v>
      </c>
      <c r="O27" s="403">
        <f t="shared" si="3"/>
        <v>0</v>
      </c>
      <c r="P27" s="403">
        <f t="shared" si="4"/>
        <v>0</v>
      </c>
      <c r="Q27" s="403">
        <f t="shared" si="5"/>
        <v>0</v>
      </c>
      <c r="R27" s="403">
        <f t="shared" si="6"/>
        <v>0</v>
      </c>
      <c r="S27" s="403">
        <f t="shared" si="7"/>
        <v>0</v>
      </c>
      <c r="T27" s="403">
        <f t="shared" si="8"/>
        <v>0</v>
      </c>
      <c r="U27" s="403">
        <f t="shared" si="9"/>
        <v>0</v>
      </c>
      <c r="V27" s="403">
        <f t="shared" si="10"/>
        <v>0</v>
      </c>
      <c r="W27" s="403">
        <f t="shared" si="19"/>
        <v>0</v>
      </c>
      <c r="X27" s="405">
        <f t="shared" si="1"/>
        <v>0</v>
      </c>
      <c r="Y27" s="405">
        <f t="shared" si="11"/>
        <v>0</v>
      </c>
      <c r="Z27" s="405">
        <f t="shared" si="12"/>
        <v>0</v>
      </c>
      <c r="AA27" s="405">
        <f t="shared" si="13"/>
        <v>0</v>
      </c>
      <c r="AB27" s="405">
        <f t="shared" si="14"/>
        <v>0</v>
      </c>
      <c r="AC27" s="405">
        <f t="shared" si="15"/>
        <v>0</v>
      </c>
      <c r="AD27" s="405">
        <f t="shared" si="16"/>
        <v>0</v>
      </c>
      <c r="AE27" s="405">
        <f t="shared" si="17"/>
        <v>0</v>
      </c>
      <c r="AF27" s="405">
        <f t="shared" si="18"/>
        <v>0</v>
      </c>
      <c r="AG27" s="405">
        <f t="shared" si="2"/>
        <v>0</v>
      </c>
      <c r="AH27" s="78"/>
    </row>
    <row r="28" spans="1:36" s="357" customFormat="1">
      <c r="A28" s="75"/>
      <c r="B28" s="76"/>
      <c r="C28" s="77"/>
      <c r="D28" s="79"/>
      <c r="E28" s="79"/>
      <c r="F28" s="79"/>
      <c r="G28" s="79"/>
      <c r="H28" s="79"/>
      <c r="I28" s="79"/>
      <c r="J28" s="79"/>
      <c r="K28" s="79"/>
      <c r="L28" s="79"/>
      <c r="M28" s="79"/>
      <c r="N28" s="403">
        <f t="shared" si="0"/>
        <v>0</v>
      </c>
      <c r="O28" s="403">
        <f t="shared" si="3"/>
        <v>0</v>
      </c>
      <c r="P28" s="403">
        <f t="shared" si="4"/>
        <v>0</v>
      </c>
      <c r="Q28" s="403">
        <f t="shared" si="5"/>
        <v>0</v>
      </c>
      <c r="R28" s="403">
        <f t="shared" si="6"/>
        <v>0</v>
      </c>
      <c r="S28" s="403">
        <f t="shared" si="7"/>
        <v>0</v>
      </c>
      <c r="T28" s="403">
        <f t="shared" si="8"/>
        <v>0</v>
      </c>
      <c r="U28" s="403">
        <f t="shared" si="9"/>
        <v>0</v>
      </c>
      <c r="V28" s="403">
        <f t="shared" si="10"/>
        <v>0</v>
      </c>
      <c r="W28" s="403">
        <f t="shared" si="19"/>
        <v>0</v>
      </c>
      <c r="X28" s="405">
        <f t="shared" si="1"/>
        <v>0</v>
      </c>
      <c r="Y28" s="405">
        <f t="shared" si="11"/>
        <v>0</v>
      </c>
      <c r="Z28" s="405">
        <f t="shared" si="12"/>
        <v>0</v>
      </c>
      <c r="AA28" s="405">
        <f t="shared" si="13"/>
        <v>0</v>
      </c>
      <c r="AB28" s="405">
        <f t="shared" si="14"/>
        <v>0</v>
      </c>
      <c r="AC28" s="405">
        <f t="shared" si="15"/>
        <v>0</v>
      </c>
      <c r="AD28" s="405">
        <f t="shared" si="16"/>
        <v>0</v>
      </c>
      <c r="AE28" s="405">
        <f t="shared" si="17"/>
        <v>0</v>
      </c>
      <c r="AF28" s="405">
        <f t="shared" si="18"/>
        <v>0</v>
      </c>
      <c r="AG28" s="405">
        <f t="shared" si="2"/>
        <v>0</v>
      </c>
      <c r="AH28" s="78"/>
    </row>
    <row r="29" spans="1:36" s="357" customFormat="1">
      <c r="A29" s="75"/>
      <c r="B29" s="76"/>
      <c r="C29" s="77"/>
      <c r="D29" s="79"/>
      <c r="E29" s="79"/>
      <c r="F29" s="79"/>
      <c r="G29" s="79"/>
      <c r="H29" s="79"/>
      <c r="I29" s="79"/>
      <c r="J29" s="79"/>
      <c r="K29" s="79"/>
      <c r="L29" s="79"/>
      <c r="M29" s="79"/>
      <c r="N29" s="403">
        <f t="shared" si="0"/>
        <v>0</v>
      </c>
      <c r="O29" s="403">
        <f t="shared" si="3"/>
        <v>0</v>
      </c>
      <c r="P29" s="403">
        <f t="shared" si="4"/>
        <v>0</v>
      </c>
      <c r="Q29" s="403">
        <f t="shared" si="5"/>
        <v>0</v>
      </c>
      <c r="R29" s="403">
        <f t="shared" si="6"/>
        <v>0</v>
      </c>
      <c r="S29" s="403">
        <f t="shared" si="7"/>
        <v>0</v>
      </c>
      <c r="T29" s="403">
        <f t="shared" si="8"/>
        <v>0</v>
      </c>
      <c r="U29" s="403">
        <f t="shared" si="9"/>
        <v>0</v>
      </c>
      <c r="V29" s="403">
        <f t="shared" si="10"/>
        <v>0</v>
      </c>
      <c r="W29" s="403">
        <f t="shared" si="19"/>
        <v>0</v>
      </c>
      <c r="X29" s="405">
        <f t="shared" si="1"/>
        <v>0</v>
      </c>
      <c r="Y29" s="405">
        <f t="shared" si="11"/>
        <v>0</v>
      </c>
      <c r="Z29" s="405">
        <f t="shared" si="12"/>
        <v>0</v>
      </c>
      <c r="AA29" s="405">
        <f t="shared" si="13"/>
        <v>0</v>
      </c>
      <c r="AB29" s="405">
        <f t="shared" si="14"/>
        <v>0</v>
      </c>
      <c r="AC29" s="405">
        <f t="shared" si="15"/>
        <v>0</v>
      </c>
      <c r="AD29" s="405">
        <f t="shared" si="16"/>
        <v>0</v>
      </c>
      <c r="AE29" s="405">
        <f t="shared" si="17"/>
        <v>0</v>
      </c>
      <c r="AF29" s="405">
        <f t="shared" si="18"/>
        <v>0</v>
      </c>
      <c r="AG29" s="405">
        <f t="shared" si="2"/>
        <v>0</v>
      </c>
      <c r="AH29" s="78"/>
    </row>
    <row r="30" spans="1:36" s="357" customFormat="1">
      <c r="A30" s="75"/>
      <c r="B30" s="76"/>
      <c r="C30" s="77"/>
      <c r="D30" s="79"/>
      <c r="E30" s="79"/>
      <c r="F30" s="79"/>
      <c r="G30" s="79"/>
      <c r="H30" s="79"/>
      <c r="I30" s="79"/>
      <c r="J30" s="79"/>
      <c r="K30" s="79"/>
      <c r="L30" s="79"/>
      <c r="M30" s="79"/>
      <c r="N30" s="403">
        <f t="shared" si="0"/>
        <v>0</v>
      </c>
      <c r="O30" s="403">
        <f t="shared" si="3"/>
        <v>0</v>
      </c>
      <c r="P30" s="403">
        <f t="shared" si="4"/>
        <v>0</v>
      </c>
      <c r="Q30" s="403">
        <f t="shared" si="5"/>
        <v>0</v>
      </c>
      <c r="R30" s="403">
        <f t="shared" si="6"/>
        <v>0</v>
      </c>
      <c r="S30" s="403">
        <f t="shared" si="7"/>
        <v>0</v>
      </c>
      <c r="T30" s="403">
        <f t="shared" si="8"/>
        <v>0</v>
      </c>
      <c r="U30" s="403">
        <f t="shared" si="9"/>
        <v>0</v>
      </c>
      <c r="V30" s="403">
        <f t="shared" si="10"/>
        <v>0</v>
      </c>
      <c r="W30" s="403">
        <f t="shared" si="19"/>
        <v>0</v>
      </c>
      <c r="X30" s="405">
        <f t="shared" si="1"/>
        <v>0</v>
      </c>
      <c r="Y30" s="405">
        <f t="shared" si="11"/>
        <v>0</v>
      </c>
      <c r="Z30" s="405">
        <f t="shared" si="12"/>
        <v>0</v>
      </c>
      <c r="AA30" s="405">
        <f t="shared" si="13"/>
        <v>0</v>
      </c>
      <c r="AB30" s="405">
        <f t="shared" si="14"/>
        <v>0</v>
      </c>
      <c r="AC30" s="405">
        <f t="shared" si="15"/>
        <v>0</v>
      </c>
      <c r="AD30" s="405">
        <f t="shared" si="16"/>
        <v>0</v>
      </c>
      <c r="AE30" s="405">
        <f t="shared" si="17"/>
        <v>0</v>
      </c>
      <c r="AF30" s="405">
        <f t="shared" si="18"/>
        <v>0</v>
      </c>
      <c r="AG30" s="405">
        <f t="shared" si="2"/>
        <v>0</v>
      </c>
      <c r="AH30" s="78"/>
    </row>
    <row r="31" spans="1:36" s="357" customFormat="1">
      <c r="A31" s="75"/>
      <c r="B31" s="76"/>
      <c r="C31" s="77"/>
      <c r="D31" s="79"/>
      <c r="E31" s="79"/>
      <c r="F31" s="79"/>
      <c r="G31" s="79"/>
      <c r="H31" s="79"/>
      <c r="I31" s="79"/>
      <c r="J31" s="79"/>
      <c r="K31" s="79"/>
      <c r="L31" s="79"/>
      <c r="M31" s="79"/>
      <c r="N31" s="403">
        <f t="shared" si="0"/>
        <v>0</v>
      </c>
      <c r="O31" s="403">
        <f t="shared" si="3"/>
        <v>0</v>
      </c>
      <c r="P31" s="403">
        <f t="shared" si="4"/>
        <v>0</v>
      </c>
      <c r="Q31" s="403">
        <f t="shared" si="5"/>
        <v>0</v>
      </c>
      <c r="R31" s="403">
        <f t="shared" si="6"/>
        <v>0</v>
      </c>
      <c r="S31" s="403">
        <f t="shared" si="7"/>
        <v>0</v>
      </c>
      <c r="T31" s="403">
        <f t="shared" si="8"/>
        <v>0</v>
      </c>
      <c r="U31" s="403">
        <f t="shared" si="9"/>
        <v>0</v>
      </c>
      <c r="V31" s="403">
        <f t="shared" si="10"/>
        <v>0</v>
      </c>
      <c r="W31" s="403">
        <f t="shared" si="19"/>
        <v>0</v>
      </c>
      <c r="X31" s="405">
        <f t="shared" si="1"/>
        <v>0</v>
      </c>
      <c r="Y31" s="405">
        <f t="shared" si="11"/>
        <v>0</v>
      </c>
      <c r="Z31" s="405">
        <f t="shared" si="12"/>
        <v>0</v>
      </c>
      <c r="AA31" s="405">
        <f t="shared" si="13"/>
        <v>0</v>
      </c>
      <c r="AB31" s="405">
        <f t="shared" si="14"/>
        <v>0</v>
      </c>
      <c r="AC31" s="405">
        <f t="shared" si="15"/>
        <v>0</v>
      </c>
      <c r="AD31" s="405">
        <f t="shared" si="16"/>
        <v>0</v>
      </c>
      <c r="AE31" s="405">
        <f t="shared" si="17"/>
        <v>0</v>
      </c>
      <c r="AF31" s="405">
        <f t="shared" si="18"/>
        <v>0</v>
      </c>
      <c r="AG31" s="405">
        <f t="shared" si="2"/>
        <v>0</v>
      </c>
      <c r="AH31" s="78"/>
    </row>
    <row r="32" spans="1:36" s="357" customFormat="1">
      <c r="A32" s="75"/>
      <c r="B32" s="76"/>
      <c r="C32" s="77"/>
      <c r="D32" s="79"/>
      <c r="E32" s="79"/>
      <c r="F32" s="79"/>
      <c r="G32" s="79"/>
      <c r="H32" s="79"/>
      <c r="I32" s="79"/>
      <c r="J32" s="79"/>
      <c r="K32" s="79"/>
      <c r="L32" s="79"/>
      <c r="M32" s="79"/>
      <c r="N32" s="403">
        <f t="shared" si="0"/>
        <v>0</v>
      </c>
      <c r="O32" s="403">
        <f t="shared" si="3"/>
        <v>0</v>
      </c>
      <c r="P32" s="403">
        <f t="shared" si="4"/>
        <v>0</v>
      </c>
      <c r="Q32" s="403">
        <f t="shared" si="5"/>
        <v>0</v>
      </c>
      <c r="R32" s="403">
        <f t="shared" si="6"/>
        <v>0</v>
      </c>
      <c r="S32" s="403">
        <f t="shared" si="7"/>
        <v>0</v>
      </c>
      <c r="T32" s="403">
        <f t="shared" si="8"/>
        <v>0</v>
      </c>
      <c r="U32" s="403">
        <f t="shared" si="9"/>
        <v>0</v>
      </c>
      <c r="V32" s="403">
        <f t="shared" si="10"/>
        <v>0</v>
      </c>
      <c r="W32" s="403">
        <f t="shared" si="19"/>
        <v>0</v>
      </c>
      <c r="X32" s="405">
        <f t="shared" si="1"/>
        <v>0</v>
      </c>
      <c r="Y32" s="405">
        <f t="shared" si="11"/>
        <v>0</v>
      </c>
      <c r="Z32" s="405">
        <f t="shared" si="12"/>
        <v>0</v>
      </c>
      <c r="AA32" s="405">
        <f t="shared" si="13"/>
        <v>0</v>
      </c>
      <c r="AB32" s="405">
        <f t="shared" si="14"/>
        <v>0</v>
      </c>
      <c r="AC32" s="405">
        <f t="shared" si="15"/>
        <v>0</v>
      </c>
      <c r="AD32" s="405">
        <f t="shared" si="16"/>
        <v>0</v>
      </c>
      <c r="AE32" s="405">
        <f t="shared" si="17"/>
        <v>0</v>
      </c>
      <c r="AF32" s="405">
        <f t="shared" si="18"/>
        <v>0</v>
      </c>
      <c r="AG32" s="405">
        <f t="shared" si="2"/>
        <v>0</v>
      </c>
      <c r="AH32" s="78"/>
    </row>
    <row r="33" spans="1:34" s="357" customFormat="1">
      <c r="A33" s="75"/>
      <c r="B33" s="76"/>
      <c r="C33" s="77"/>
      <c r="D33" s="79"/>
      <c r="E33" s="79"/>
      <c r="F33" s="79"/>
      <c r="G33" s="79"/>
      <c r="H33" s="79"/>
      <c r="I33" s="79"/>
      <c r="J33" s="79"/>
      <c r="K33" s="79"/>
      <c r="L33" s="79"/>
      <c r="M33" s="79"/>
      <c r="N33" s="403">
        <f t="shared" si="0"/>
        <v>0</v>
      </c>
      <c r="O33" s="403">
        <f t="shared" si="3"/>
        <v>0</v>
      </c>
      <c r="P33" s="403">
        <f t="shared" si="4"/>
        <v>0</v>
      </c>
      <c r="Q33" s="403">
        <f t="shared" si="5"/>
        <v>0</v>
      </c>
      <c r="R33" s="403">
        <f t="shared" si="6"/>
        <v>0</v>
      </c>
      <c r="S33" s="403">
        <f t="shared" si="7"/>
        <v>0</v>
      </c>
      <c r="T33" s="403">
        <f t="shared" si="8"/>
        <v>0</v>
      </c>
      <c r="U33" s="403">
        <f t="shared" si="9"/>
        <v>0</v>
      </c>
      <c r="V33" s="403">
        <f t="shared" si="10"/>
        <v>0</v>
      </c>
      <c r="W33" s="403">
        <f t="shared" si="19"/>
        <v>0</v>
      </c>
      <c r="X33" s="405">
        <f t="shared" si="1"/>
        <v>0</v>
      </c>
      <c r="Y33" s="405">
        <f t="shared" si="11"/>
        <v>0</v>
      </c>
      <c r="Z33" s="405">
        <f t="shared" si="12"/>
        <v>0</v>
      </c>
      <c r="AA33" s="405">
        <f t="shared" si="13"/>
        <v>0</v>
      </c>
      <c r="AB33" s="405">
        <f t="shared" si="14"/>
        <v>0</v>
      </c>
      <c r="AC33" s="405">
        <f t="shared" si="15"/>
        <v>0</v>
      </c>
      <c r="AD33" s="405">
        <f t="shared" si="16"/>
        <v>0</v>
      </c>
      <c r="AE33" s="405">
        <f t="shared" si="17"/>
        <v>0</v>
      </c>
      <c r="AF33" s="405">
        <f t="shared" si="18"/>
        <v>0</v>
      </c>
      <c r="AG33" s="405">
        <f t="shared" si="2"/>
        <v>0</v>
      </c>
      <c r="AH33" s="78"/>
    </row>
    <row r="34" spans="1:34" s="357" customFormat="1">
      <c r="A34" s="75"/>
      <c r="B34" s="76"/>
      <c r="C34" s="77"/>
      <c r="D34" s="79"/>
      <c r="E34" s="79"/>
      <c r="F34" s="79"/>
      <c r="G34" s="79"/>
      <c r="H34" s="79"/>
      <c r="I34" s="79"/>
      <c r="J34" s="79"/>
      <c r="K34" s="79"/>
      <c r="L34" s="79"/>
      <c r="M34" s="79"/>
      <c r="N34" s="403">
        <f t="shared" si="0"/>
        <v>0</v>
      </c>
      <c r="O34" s="403">
        <f t="shared" si="3"/>
        <v>0</v>
      </c>
      <c r="P34" s="403">
        <f t="shared" si="4"/>
        <v>0</v>
      </c>
      <c r="Q34" s="403">
        <f t="shared" si="5"/>
        <v>0</v>
      </c>
      <c r="R34" s="403">
        <f t="shared" si="6"/>
        <v>0</v>
      </c>
      <c r="S34" s="403">
        <f t="shared" si="7"/>
        <v>0</v>
      </c>
      <c r="T34" s="403">
        <f t="shared" si="8"/>
        <v>0</v>
      </c>
      <c r="U34" s="403">
        <f t="shared" si="9"/>
        <v>0</v>
      </c>
      <c r="V34" s="403">
        <f t="shared" si="10"/>
        <v>0</v>
      </c>
      <c r="W34" s="403">
        <f t="shared" si="19"/>
        <v>0</v>
      </c>
      <c r="X34" s="405">
        <f t="shared" si="1"/>
        <v>0</v>
      </c>
      <c r="Y34" s="405">
        <f t="shared" si="11"/>
        <v>0</v>
      </c>
      <c r="Z34" s="405">
        <f t="shared" si="12"/>
        <v>0</v>
      </c>
      <c r="AA34" s="405">
        <f t="shared" si="13"/>
        <v>0</v>
      </c>
      <c r="AB34" s="405">
        <f t="shared" si="14"/>
        <v>0</v>
      </c>
      <c r="AC34" s="405">
        <f t="shared" si="15"/>
        <v>0</v>
      </c>
      <c r="AD34" s="405">
        <f t="shared" si="16"/>
        <v>0</v>
      </c>
      <c r="AE34" s="405">
        <f t="shared" si="17"/>
        <v>0</v>
      </c>
      <c r="AF34" s="405">
        <f t="shared" si="18"/>
        <v>0</v>
      </c>
      <c r="AG34" s="405">
        <f t="shared" si="2"/>
        <v>0</v>
      </c>
      <c r="AH34" s="78"/>
    </row>
    <row r="35" spans="1:34" s="357" customFormat="1">
      <c r="A35" s="75"/>
      <c r="B35" s="76"/>
      <c r="C35" s="77"/>
      <c r="D35" s="79"/>
      <c r="E35" s="79"/>
      <c r="F35" s="79"/>
      <c r="G35" s="79"/>
      <c r="H35" s="79"/>
      <c r="I35" s="79"/>
      <c r="J35" s="79"/>
      <c r="K35" s="79"/>
      <c r="L35" s="79"/>
      <c r="M35" s="79"/>
      <c r="N35" s="403">
        <f t="shared" si="0"/>
        <v>0</v>
      </c>
      <c r="O35" s="403">
        <f t="shared" si="3"/>
        <v>0</v>
      </c>
      <c r="P35" s="403">
        <f t="shared" si="4"/>
        <v>0</v>
      </c>
      <c r="Q35" s="403">
        <f t="shared" si="5"/>
        <v>0</v>
      </c>
      <c r="R35" s="403">
        <f t="shared" si="6"/>
        <v>0</v>
      </c>
      <c r="S35" s="403">
        <f t="shared" si="7"/>
        <v>0</v>
      </c>
      <c r="T35" s="403">
        <f t="shared" si="8"/>
        <v>0</v>
      </c>
      <c r="U35" s="403">
        <f t="shared" si="9"/>
        <v>0</v>
      </c>
      <c r="V35" s="403">
        <f t="shared" si="10"/>
        <v>0</v>
      </c>
      <c r="W35" s="403">
        <f t="shared" si="19"/>
        <v>0</v>
      </c>
      <c r="X35" s="405">
        <f t="shared" si="1"/>
        <v>0</v>
      </c>
      <c r="Y35" s="405">
        <f t="shared" si="11"/>
        <v>0</v>
      </c>
      <c r="Z35" s="405">
        <f t="shared" si="12"/>
        <v>0</v>
      </c>
      <c r="AA35" s="405">
        <f t="shared" si="13"/>
        <v>0</v>
      </c>
      <c r="AB35" s="405">
        <f t="shared" si="14"/>
        <v>0</v>
      </c>
      <c r="AC35" s="405">
        <f t="shared" si="15"/>
        <v>0</v>
      </c>
      <c r="AD35" s="405">
        <f t="shared" si="16"/>
        <v>0</v>
      </c>
      <c r="AE35" s="405">
        <f t="shared" si="17"/>
        <v>0</v>
      </c>
      <c r="AF35" s="405">
        <f t="shared" si="18"/>
        <v>0</v>
      </c>
      <c r="AG35" s="405">
        <f t="shared" si="2"/>
        <v>0</v>
      </c>
      <c r="AH35" s="78"/>
    </row>
    <row r="36" spans="1:34" s="357" customFormat="1">
      <c r="A36" s="75"/>
      <c r="B36" s="76"/>
      <c r="C36" s="77"/>
      <c r="D36" s="79"/>
      <c r="E36" s="79"/>
      <c r="F36" s="79"/>
      <c r="G36" s="79"/>
      <c r="H36" s="79"/>
      <c r="I36" s="79"/>
      <c r="J36" s="79"/>
      <c r="K36" s="79"/>
      <c r="L36" s="79"/>
      <c r="M36" s="79"/>
      <c r="N36" s="403">
        <f t="shared" si="0"/>
        <v>0</v>
      </c>
      <c r="O36" s="403">
        <f t="shared" si="3"/>
        <v>0</v>
      </c>
      <c r="P36" s="403">
        <f t="shared" si="4"/>
        <v>0</v>
      </c>
      <c r="Q36" s="403">
        <f t="shared" si="5"/>
        <v>0</v>
      </c>
      <c r="R36" s="403">
        <f t="shared" si="6"/>
        <v>0</v>
      </c>
      <c r="S36" s="403">
        <f t="shared" si="7"/>
        <v>0</v>
      </c>
      <c r="T36" s="403">
        <f t="shared" si="8"/>
        <v>0</v>
      </c>
      <c r="U36" s="403">
        <f t="shared" si="9"/>
        <v>0</v>
      </c>
      <c r="V36" s="403">
        <f t="shared" si="10"/>
        <v>0</v>
      </c>
      <c r="W36" s="403">
        <f t="shared" si="19"/>
        <v>0</v>
      </c>
      <c r="X36" s="405">
        <f t="shared" si="1"/>
        <v>0</v>
      </c>
      <c r="Y36" s="405">
        <f t="shared" si="11"/>
        <v>0</v>
      </c>
      <c r="Z36" s="405">
        <f t="shared" si="12"/>
        <v>0</v>
      </c>
      <c r="AA36" s="405">
        <f t="shared" si="13"/>
        <v>0</v>
      </c>
      <c r="AB36" s="405">
        <f t="shared" si="14"/>
        <v>0</v>
      </c>
      <c r="AC36" s="405">
        <f t="shared" si="15"/>
        <v>0</v>
      </c>
      <c r="AD36" s="405">
        <f t="shared" si="16"/>
        <v>0</v>
      </c>
      <c r="AE36" s="405">
        <f t="shared" si="17"/>
        <v>0</v>
      </c>
      <c r="AF36" s="405">
        <f t="shared" si="18"/>
        <v>0</v>
      </c>
      <c r="AG36" s="405">
        <f t="shared" si="2"/>
        <v>0</v>
      </c>
      <c r="AH36" s="78"/>
    </row>
    <row r="37" spans="1:34" s="357" customFormat="1">
      <c r="A37" s="75"/>
      <c r="B37" s="76"/>
      <c r="C37" s="77"/>
      <c r="D37" s="79"/>
      <c r="E37" s="79"/>
      <c r="F37" s="79"/>
      <c r="G37" s="79"/>
      <c r="H37" s="79"/>
      <c r="I37" s="79"/>
      <c r="J37" s="79"/>
      <c r="K37" s="79"/>
      <c r="L37" s="79"/>
      <c r="M37" s="79"/>
      <c r="N37" s="403">
        <f t="shared" si="0"/>
        <v>0</v>
      </c>
      <c r="O37" s="403">
        <f t="shared" si="3"/>
        <v>0</v>
      </c>
      <c r="P37" s="403">
        <f t="shared" si="4"/>
        <v>0</v>
      </c>
      <c r="Q37" s="403">
        <f t="shared" si="5"/>
        <v>0</v>
      </c>
      <c r="R37" s="403">
        <f t="shared" si="6"/>
        <v>0</v>
      </c>
      <c r="S37" s="403">
        <f t="shared" si="7"/>
        <v>0</v>
      </c>
      <c r="T37" s="403">
        <f t="shared" si="8"/>
        <v>0</v>
      </c>
      <c r="U37" s="403">
        <f t="shared" si="9"/>
        <v>0</v>
      </c>
      <c r="V37" s="403">
        <f t="shared" si="10"/>
        <v>0</v>
      </c>
      <c r="W37" s="403">
        <f t="shared" si="19"/>
        <v>0</v>
      </c>
      <c r="X37" s="405">
        <f t="shared" si="1"/>
        <v>0</v>
      </c>
      <c r="Y37" s="405">
        <f t="shared" si="11"/>
        <v>0</v>
      </c>
      <c r="Z37" s="405">
        <f t="shared" si="12"/>
        <v>0</v>
      </c>
      <c r="AA37" s="405">
        <f t="shared" si="13"/>
        <v>0</v>
      </c>
      <c r="AB37" s="405">
        <f t="shared" si="14"/>
        <v>0</v>
      </c>
      <c r="AC37" s="405">
        <f t="shared" si="15"/>
        <v>0</v>
      </c>
      <c r="AD37" s="405">
        <f t="shared" si="16"/>
        <v>0</v>
      </c>
      <c r="AE37" s="405">
        <f t="shared" si="17"/>
        <v>0</v>
      </c>
      <c r="AF37" s="405">
        <f t="shared" si="18"/>
        <v>0</v>
      </c>
      <c r="AG37" s="405">
        <f t="shared" si="2"/>
        <v>0</v>
      </c>
      <c r="AH37" s="78"/>
    </row>
    <row r="38" spans="1:34" s="357" customFormat="1">
      <c r="A38" s="75"/>
      <c r="B38" s="76"/>
      <c r="C38" s="77"/>
      <c r="D38" s="79"/>
      <c r="E38" s="79"/>
      <c r="F38" s="79"/>
      <c r="G38" s="79"/>
      <c r="H38" s="79"/>
      <c r="I38" s="79"/>
      <c r="J38" s="79"/>
      <c r="K38" s="79"/>
      <c r="L38" s="79"/>
      <c r="M38" s="79"/>
      <c r="N38" s="403">
        <f t="shared" si="0"/>
        <v>0</v>
      </c>
      <c r="O38" s="403">
        <f t="shared" si="3"/>
        <v>0</v>
      </c>
      <c r="P38" s="403">
        <f t="shared" si="4"/>
        <v>0</v>
      </c>
      <c r="Q38" s="403">
        <f t="shared" si="5"/>
        <v>0</v>
      </c>
      <c r="R38" s="403">
        <f t="shared" si="6"/>
        <v>0</v>
      </c>
      <c r="S38" s="403">
        <f t="shared" si="7"/>
        <v>0</v>
      </c>
      <c r="T38" s="403">
        <f t="shared" si="8"/>
        <v>0</v>
      </c>
      <c r="U38" s="403">
        <f t="shared" si="9"/>
        <v>0</v>
      </c>
      <c r="V38" s="403">
        <f t="shared" si="10"/>
        <v>0</v>
      </c>
      <c r="W38" s="403">
        <f t="shared" si="19"/>
        <v>0</v>
      </c>
      <c r="X38" s="405">
        <f t="shared" si="1"/>
        <v>0</v>
      </c>
      <c r="Y38" s="405">
        <f t="shared" si="11"/>
        <v>0</v>
      </c>
      <c r="Z38" s="405">
        <f t="shared" si="12"/>
        <v>0</v>
      </c>
      <c r="AA38" s="405">
        <f t="shared" si="13"/>
        <v>0</v>
      </c>
      <c r="AB38" s="405">
        <f t="shared" si="14"/>
        <v>0</v>
      </c>
      <c r="AC38" s="405">
        <f t="shared" si="15"/>
        <v>0</v>
      </c>
      <c r="AD38" s="405">
        <f t="shared" si="16"/>
        <v>0</v>
      </c>
      <c r="AE38" s="405">
        <f t="shared" si="17"/>
        <v>0</v>
      </c>
      <c r="AF38" s="405">
        <f t="shared" si="18"/>
        <v>0</v>
      </c>
      <c r="AG38" s="405">
        <f t="shared" si="2"/>
        <v>0</v>
      </c>
      <c r="AH38" s="78"/>
    </row>
    <row r="39" spans="1:34" s="357" customFormat="1">
      <c r="A39" s="75"/>
      <c r="B39" s="76"/>
      <c r="C39" s="77"/>
      <c r="D39" s="79"/>
      <c r="E39" s="79"/>
      <c r="F39" s="79"/>
      <c r="G39" s="79"/>
      <c r="H39" s="79"/>
      <c r="I39" s="79"/>
      <c r="J39" s="79"/>
      <c r="K39" s="79"/>
      <c r="L39" s="79"/>
      <c r="M39" s="79"/>
      <c r="N39" s="403">
        <f t="shared" si="0"/>
        <v>0</v>
      </c>
      <c r="O39" s="403">
        <f t="shared" si="3"/>
        <v>0</v>
      </c>
      <c r="P39" s="403">
        <f t="shared" si="4"/>
        <v>0</v>
      </c>
      <c r="Q39" s="403">
        <f t="shared" si="5"/>
        <v>0</v>
      </c>
      <c r="R39" s="403">
        <f t="shared" si="6"/>
        <v>0</v>
      </c>
      <c r="S39" s="403">
        <f t="shared" si="7"/>
        <v>0</v>
      </c>
      <c r="T39" s="403">
        <f t="shared" si="8"/>
        <v>0</v>
      </c>
      <c r="U39" s="403">
        <f t="shared" si="9"/>
        <v>0</v>
      </c>
      <c r="V39" s="403">
        <f t="shared" si="10"/>
        <v>0</v>
      </c>
      <c r="W39" s="403">
        <f t="shared" si="19"/>
        <v>0</v>
      </c>
      <c r="X39" s="405">
        <f t="shared" si="1"/>
        <v>0</v>
      </c>
      <c r="Y39" s="405">
        <f t="shared" si="11"/>
        <v>0</v>
      </c>
      <c r="Z39" s="405">
        <f t="shared" si="12"/>
        <v>0</v>
      </c>
      <c r="AA39" s="405">
        <f t="shared" si="13"/>
        <v>0</v>
      </c>
      <c r="AB39" s="405">
        <f t="shared" si="14"/>
        <v>0</v>
      </c>
      <c r="AC39" s="405">
        <f t="shared" si="15"/>
        <v>0</v>
      </c>
      <c r="AD39" s="405">
        <f t="shared" si="16"/>
        <v>0</v>
      </c>
      <c r="AE39" s="405">
        <f t="shared" si="17"/>
        <v>0</v>
      </c>
      <c r="AF39" s="405">
        <f t="shared" si="18"/>
        <v>0</v>
      </c>
      <c r="AG39" s="405">
        <f t="shared" si="2"/>
        <v>0</v>
      </c>
      <c r="AH39" s="78"/>
    </row>
    <row r="40" spans="1:34" s="357" customFormat="1">
      <c r="A40" s="75"/>
      <c r="B40" s="76"/>
      <c r="C40" s="77"/>
      <c r="D40" s="79"/>
      <c r="E40" s="79"/>
      <c r="F40" s="79"/>
      <c r="G40" s="79"/>
      <c r="H40" s="79"/>
      <c r="I40" s="79"/>
      <c r="J40" s="79"/>
      <c r="K40" s="79"/>
      <c r="L40" s="79"/>
      <c r="M40" s="79"/>
      <c r="N40" s="403">
        <f t="shared" si="0"/>
        <v>0</v>
      </c>
      <c r="O40" s="403">
        <f t="shared" si="3"/>
        <v>0</v>
      </c>
      <c r="P40" s="403">
        <f t="shared" si="4"/>
        <v>0</v>
      </c>
      <c r="Q40" s="403">
        <f t="shared" si="5"/>
        <v>0</v>
      </c>
      <c r="R40" s="403">
        <f t="shared" si="6"/>
        <v>0</v>
      </c>
      <c r="S40" s="403">
        <f t="shared" si="7"/>
        <v>0</v>
      </c>
      <c r="T40" s="403">
        <f t="shared" si="8"/>
        <v>0</v>
      </c>
      <c r="U40" s="403">
        <f t="shared" si="9"/>
        <v>0</v>
      </c>
      <c r="V40" s="403">
        <f t="shared" si="10"/>
        <v>0</v>
      </c>
      <c r="W40" s="403">
        <f t="shared" si="19"/>
        <v>0</v>
      </c>
      <c r="X40" s="405">
        <f t="shared" si="1"/>
        <v>0</v>
      </c>
      <c r="Y40" s="405">
        <f t="shared" si="11"/>
        <v>0</v>
      </c>
      <c r="Z40" s="405">
        <f t="shared" si="12"/>
        <v>0</v>
      </c>
      <c r="AA40" s="405">
        <f t="shared" si="13"/>
        <v>0</v>
      </c>
      <c r="AB40" s="405">
        <f t="shared" si="14"/>
        <v>0</v>
      </c>
      <c r="AC40" s="405">
        <f t="shared" si="15"/>
        <v>0</v>
      </c>
      <c r="AD40" s="405">
        <f t="shared" si="16"/>
        <v>0</v>
      </c>
      <c r="AE40" s="405">
        <f t="shared" si="17"/>
        <v>0</v>
      </c>
      <c r="AF40" s="405">
        <f t="shared" si="18"/>
        <v>0</v>
      </c>
      <c r="AG40" s="405">
        <f t="shared" si="2"/>
        <v>0</v>
      </c>
      <c r="AH40" s="78"/>
    </row>
    <row r="41" spans="1:34" s="357" customFormat="1">
      <c r="A41" s="75"/>
      <c r="B41" s="76"/>
      <c r="C41" s="77"/>
      <c r="D41" s="79"/>
      <c r="E41" s="79"/>
      <c r="F41" s="79"/>
      <c r="G41" s="79"/>
      <c r="H41" s="79"/>
      <c r="I41" s="79"/>
      <c r="J41" s="79"/>
      <c r="K41" s="79"/>
      <c r="L41" s="79"/>
      <c r="M41" s="79"/>
      <c r="N41" s="403">
        <f t="shared" si="0"/>
        <v>0</v>
      </c>
      <c r="O41" s="403">
        <f t="shared" si="3"/>
        <v>0</v>
      </c>
      <c r="P41" s="403">
        <f t="shared" si="4"/>
        <v>0</v>
      </c>
      <c r="Q41" s="403">
        <f t="shared" si="5"/>
        <v>0</v>
      </c>
      <c r="R41" s="403">
        <f t="shared" si="6"/>
        <v>0</v>
      </c>
      <c r="S41" s="403">
        <f t="shared" si="7"/>
        <v>0</v>
      </c>
      <c r="T41" s="403">
        <f t="shared" si="8"/>
        <v>0</v>
      </c>
      <c r="U41" s="403">
        <f t="shared" si="9"/>
        <v>0</v>
      </c>
      <c r="V41" s="403">
        <f t="shared" si="10"/>
        <v>0</v>
      </c>
      <c r="W41" s="403">
        <f t="shared" si="19"/>
        <v>0</v>
      </c>
      <c r="X41" s="405">
        <f t="shared" si="1"/>
        <v>0</v>
      </c>
      <c r="Y41" s="405">
        <f t="shared" si="11"/>
        <v>0</v>
      </c>
      <c r="Z41" s="405">
        <f t="shared" si="12"/>
        <v>0</v>
      </c>
      <c r="AA41" s="405">
        <f t="shared" si="13"/>
        <v>0</v>
      </c>
      <c r="AB41" s="405">
        <f t="shared" si="14"/>
        <v>0</v>
      </c>
      <c r="AC41" s="405">
        <f t="shared" si="15"/>
        <v>0</v>
      </c>
      <c r="AD41" s="405">
        <f t="shared" si="16"/>
        <v>0</v>
      </c>
      <c r="AE41" s="405">
        <f t="shared" si="17"/>
        <v>0</v>
      </c>
      <c r="AF41" s="405">
        <f t="shared" si="18"/>
        <v>0</v>
      </c>
      <c r="AG41" s="405">
        <f t="shared" si="2"/>
        <v>0</v>
      </c>
      <c r="AH41" s="78"/>
    </row>
    <row r="42" spans="1:34">
      <c r="D42" s="386"/>
      <c r="E42" s="386"/>
      <c r="F42" s="386"/>
      <c r="G42" s="386"/>
      <c r="H42" s="386"/>
      <c r="I42" s="386"/>
      <c r="J42" s="386"/>
      <c r="K42" s="386"/>
      <c r="L42" s="386"/>
    </row>
    <row r="43" spans="1:34">
      <c r="D43" s="386"/>
      <c r="E43" s="386"/>
      <c r="F43" s="386"/>
      <c r="G43" s="386"/>
      <c r="H43" s="386"/>
      <c r="I43" s="386"/>
      <c r="J43" s="386"/>
      <c r="K43" s="386"/>
      <c r="L43" s="386"/>
    </row>
  </sheetData>
  <autoFilter ref="A14:AH41"/>
  <mergeCells count="9">
    <mergeCell ref="AH13:AH14"/>
    <mergeCell ref="A8:AH8"/>
    <mergeCell ref="A12:A14"/>
    <mergeCell ref="D12:M12"/>
    <mergeCell ref="C12:C14"/>
    <mergeCell ref="B12:B14"/>
    <mergeCell ref="N12:W12"/>
    <mergeCell ref="X12:AG12"/>
    <mergeCell ref="N10:AG11"/>
  </mergeCells>
  <phoneticPr fontId="7" type="noConversion"/>
  <pageMargins left="1.3385826771653544" right="0.35433070866141736" top="0.78740157480314965" bottom="0.78740157480314965" header="0.51181102362204722" footer="0.51181102362204722"/>
  <headerFooter alignWithMargins="0"/>
  <extLst>
    <x:ext xmlns:x="http://schemas.openxmlformats.org/spreadsheetml/2006/main" xmlns:mx="http://schemas.microsoft.com/office/mac/excel/2008/main" uri="{64002731-A6B0-56B0-2670-7721B7C09600}">
      <mx:PLV Mode="0" OnePage="0" WScale="0"/>
    </x: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showGridLines="0" zoomScale="80" zoomScaleNormal="80" zoomScalePageLayoutView="97" workbookViewId="0">
      <pane xSplit="2" ySplit="11" topLeftCell="C12" activePane="bottomRight" state="frozenSplit"/>
      <selection activeCell="D13" sqref="D13 D13"/>
      <selection pane="topRight"/>
      <selection pane="bottomLeft"/>
      <selection pane="bottomRight" activeCell="C12" sqref="C12"/>
    </sheetView>
  </sheetViews>
  <sheetFormatPr defaultColWidth="9.140625" defaultRowHeight="15"/>
  <cols>
    <col min="1" max="1" width="12.7109375" style="409" customWidth="1"/>
    <col min="2" max="2" width="15.140625" style="409" customWidth="1"/>
    <col min="3" max="3" width="19.42578125" style="417" customWidth="1"/>
    <col min="4" max="4" width="33.42578125" style="409" customWidth="1"/>
    <col min="5" max="5" width="27.42578125" style="409" customWidth="1"/>
    <col min="6" max="6" width="25" style="409" customWidth="1"/>
    <col min="7" max="10" width="22.28515625" style="409" customWidth="1"/>
    <col min="11" max="11" width="19.7109375" style="409" customWidth="1"/>
    <col min="12" max="12" width="25.28515625" style="418" bestFit="1" customWidth="1"/>
    <col min="13" max="13" width="19.28515625" style="409" customWidth="1"/>
    <col min="14" max="14" width="9.140625" style="409" customWidth="1"/>
    <col min="15" max="16384" width="9.140625" style="409"/>
  </cols>
  <sheetData>
    <row r="1" spans="1:21" s="166" customFormat="1" ht="15.75" customHeight="1">
      <c r="A1" s="172" t="s">
        <v>703</v>
      </c>
      <c r="C1" s="224"/>
      <c r="D1" s="414"/>
      <c r="E1" s="414"/>
    </row>
    <row r="2" spans="1:21" s="166" customFormat="1" ht="15.75" customHeight="1">
      <c r="A2" s="173" t="s">
        <v>359</v>
      </c>
      <c r="B2" s="239" t="s">
        <v>682</v>
      </c>
      <c r="C2" s="242" t="str">
        <f>'1. New Employee Data'!D2</f>
        <v>PT ARCHROMA INDONESIA</v>
      </c>
      <c r="D2" s="414"/>
      <c r="E2" s="414"/>
    </row>
    <row r="3" spans="1:21" s="166" customFormat="1" ht="15.75" customHeight="1">
      <c r="A3" s="173" t="s">
        <v>42</v>
      </c>
      <c r="B3" s="239" t="s">
        <v>682</v>
      </c>
      <c r="C3" s="176">
        <f>'1. New Employee Data'!D3</f>
        <v>43831</v>
      </c>
      <c r="D3" s="414"/>
      <c r="E3" s="414"/>
    </row>
    <row r="4" spans="1:21" s="166" customFormat="1" ht="15.75" customHeight="1">
      <c r="A4" s="173" t="s">
        <v>361</v>
      </c>
      <c r="B4" s="239" t="s">
        <v>682</v>
      </c>
      <c r="C4" s="242" t="str">
        <f>'1. New Employee Data'!D4</f>
        <v>IDR</v>
      </c>
      <c r="D4" s="414"/>
      <c r="E4" s="414"/>
    </row>
    <row r="5" spans="1:21" s="166" customFormat="1" ht="15.75" customHeight="1">
      <c r="A5" s="173" t="s">
        <v>363</v>
      </c>
      <c r="B5" s="239" t="s">
        <v>682</v>
      </c>
      <c r="C5" s="175" t="s">
        <v>503</v>
      </c>
      <c r="D5" s="414"/>
      <c r="E5" s="414"/>
    </row>
    <row r="6" spans="1:21" s="146" customFormat="1" ht="30.95" customHeight="1">
      <c r="A6" s="415" t="s">
        <v>365</v>
      </c>
      <c r="B6" s="239" t="s">
        <v>682</v>
      </c>
      <c r="C6" s="178" t="s">
        <v>366</v>
      </c>
      <c r="D6" s="180"/>
      <c r="E6" s="262"/>
      <c r="F6" s="166"/>
      <c r="G6" s="240"/>
      <c r="H6" s="175"/>
      <c r="I6" s="175"/>
      <c r="J6" s="175"/>
      <c r="K6" s="175"/>
      <c r="L6" s="240"/>
      <c r="M6" s="240"/>
      <c r="N6" s="240"/>
      <c r="O6" s="240"/>
      <c r="P6" s="240"/>
      <c r="Q6" s="240"/>
      <c r="R6" s="240"/>
      <c r="S6" s="240"/>
      <c r="T6" s="240"/>
      <c r="U6" s="239"/>
    </row>
    <row r="7" spans="1:21" s="166" customFormat="1" ht="15.75" customHeight="1">
      <c r="A7" s="173"/>
      <c r="C7" s="175"/>
      <c r="D7" s="414"/>
      <c r="E7" s="414"/>
    </row>
    <row r="8" spans="1:21" s="166" customFormat="1" ht="15.75" customHeight="1">
      <c r="A8" s="562" t="s">
        <v>367</v>
      </c>
      <c r="B8" s="562"/>
      <c r="C8" s="562"/>
      <c r="D8" s="562"/>
      <c r="E8" s="562"/>
      <c r="F8" s="562"/>
      <c r="G8" s="562"/>
      <c r="H8" s="562"/>
      <c r="I8" s="562"/>
      <c r="J8" s="562"/>
      <c r="K8" s="562"/>
    </row>
    <row r="9" spans="1:21" s="166" customFormat="1" ht="15.75" customHeight="1">
      <c r="A9" s="173"/>
      <c r="C9" s="175"/>
      <c r="D9" s="414"/>
      <c r="E9" s="414"/>
    </row>
    <row r="10" spans="1:21" s="146" customFormat="1" ht="43.5" customHeight="1">
      <c r="A10" s="566" t="s">
        <v>34</v>
      </c>
      <c r="B10" s="527" t="s">
        <v>46</v>
      </c>
      <c r="C10" s="536" t="s">
        <v>704</v>
      </c>
      <c r="D10" s="527" t="s">
        <v>705</v>
      </c>
      <c r="E10" s="594" t="s">
        <v>706</v>
      </c>
      <c r="F10" s="595"/>
      <c r="G10" s="595"/>
      <c r="H10" s="595"/>
      <c r="I10" s="595"/>
      <c r="J10" s="595"/>
      <c r="K10" s="596"/>
      <c r="L10" s="597" t="s">
        <v>38</v>
      </c>
    </row>
    <row r="11" spans="1:21" s="146" customFormat="1" ht="30.95" customHeight="1">
      <c r="A11" s="566"/>
      <c r="B11" s="527"/>
      <c r="C11" s="599"/>
      <c r="D11" s="564"/>
      <c r="E11" s="184" t="s">
        <v>707</v>
      </c>
      <c r="F11" s="184" t="s">
        <v>56</v>
      </c>
      <c r="G11" s="184" t="s">
        <v>708</v>
      </c>
      <c r="H11" s="184" t="s">
        <v>63</v>
      </c>
      <c r="I11" s="184" t="s">
        <v>709</v>
      </c>
      <c r="J11" s="184" t="s">
        <v>69</v>
      </c>
      <c r="K11" s="184" t="s">
        <v>89</v>
      </c>
      <c r="L11" s="598"/>
      <c r="M11" s="146" t="s">
        <v>543</v>
      </c>
    </row>
    <row r="12" spans="1:21" s="133" customFormat="1" ht="15.75" customHeight="1">
      <c r="A12" s="82">
        <v>1</v>
      </c>
      <c r="B12" s="83">
        <v>1456</v>
      </c>
      <c r="C12" s="84">
        <v>42569</v>
      </c>
      <c r="D12" s="80" t="s">
        <v>710</v>
      </c>
      <c r="E12" s="82" t="s">
        <v>436</v>
      </c>
      <c r="F12" s="82" t="s">
        <v>432</v>
      </c>
      <c r="G12" s="82"/>
      <c r="H12" s="82"/>
      <c r="I12" s="82"/>
      <c r="J12" s="82"/>
      <c r="K12" s="82" t="s">
        <v>441</v>
      </c>
      <c r="L12" s="121" t="s">
        <v>545</v>
      </c>
      <c r="M12" s="413" t="s">
        <v>545</v>
      </c>
      <c r="N12" s="413"/>
    </row>
    <row r="13" spans="1:21" s="133" customFormat="1" ht="15.75" customHeight="1">
      <c r="A13" s="219">
        <v>2</v>
      </c>
      <c r="B13" s="410">
        <v>1527</v>
      </c>
      <c r="C13" s="411">
        <v>43699</v>
      </c>
      <c r="D13" s="80" t="s">
        <v>710</v>
      </c>
      <c r="E13" s="412" t="s">
        <v>436</v>
      </c>
      <c r="F13" s="219" t="s">
        <v>462</v>
      </c>
      <c r="G13" s="218">
        <v>3070370156</v>
      </c>
      <c r="H13" s="218" t="s">
        <v>711</v>
      </c>
      <c r="I13" s="218" t="s">
        <v>712</v>
      </c>
      <c r="J13" s="218" t="s">
        <v>711</v>
      </c>
      <c r="K13" s="219" t="s">
        <v>441</v>
      </c>
      <c r="L13" s="81" t="s">
        <v>545</v>
      </c>
      <c r="M13" s="413" t="s">
        <v>545</v>
      </c>
      <c r="N13" s="413"/>
    </row>
    <row r="14" spans="1:21" s="133" customFormat="1" ht="15.75" customHeight="1">
      <c r="A14" s="82"/>
      <c r="B14" s="83"/>
      <c r="C14" s="84"/>
      <c r="D14" s="80"/>
      <c r="E14" s="80"/>
      <c r="F14" s="82"/>
      <c r="G14" s="82"/>
      <c r="H14" s="82"/>
      <c r="I14" s="82"/>
      <c r="J14" s="82"/>
      <c r="K14" s="82"/>
      <c r="L14" s="121" t="s">
        <v>545</v>
      </c>
      <c r="M14" s="413"/>
      <c r="N14" s="413" t="s">
        <v>545</v>
      </c>
    </row>
    <row r="15" spans="1:21" s="133" customFormat="1" ht="15.75" customHeight="1">
      <c r="A15" s="82"/>
      <c r="B15" s="86"/>
      <c r="C15" s="84"/>
      <c r="D15" s="80"/>
      <c r="E15" s="80"/>
      <c r="F15" s="82"/>
      <c r="G15" s="82"/>
      <c r="H15" s="82"/>
      <c r="I15" s="82"/>
      <c r="J15" s="82"/>
      <c r="K15" s="82"/>
      <c r="L15" s="85"/>
    </row>
    <row r="16" spans="1:21" s="133" customFormat="1" ht="15.75" customHeight="1">
      <c r="A16" s="82"/>
      <c r="B16" s="86"/>
      <c r="C16" s="84"/>
      <c r="D16" s="80"/>
      <c r="E16" s="80"/>
      <c r="F16" s="82"/>
      <c r="G16" s="82"/>
      <c r="H16" s="82"/>
      <c r="I16" s="82"/>
      <c r="J16" s="82"/>
      <c r="K16" s="82"/>
      <c r="L16" s="85"/>
    </row>
    <row r="17" spans="1:14" s="133" customFormat="1" ht="15.75" customHeight="1">
      <c r="A17" s="82"/>
      <c r="B17" s="86"/>
      <c r="C17" s="84"/>
      <c r="D17" s="80"/>
      <c r="E17" s="80"/>
      <c r="F17" s="82"/>
      <c r="G17" s="82"/>
      <c r="H17" s="82"/>
      <c r="I17" s="82"/>
      <c r="J17" s="82"/>
      <c r="K17" s="82"/>
      <c r="L17" s="85"/>
    </row>
    <row r="18" spans="1:14" s="133" customFormat="1" ht="15.75" customHeight="1">
      <c r="A18" s="82"/>
      <c r="B18" s="86"/>
      <c r="C18" s="84"/>
      <c r="D18" s="80"/>
      <c r="E18" s="80"/>
      <c r="F18" s="82"/>
      <c r="G18" s="82"/>
      <c r="H18" s="82"/>
      <c r="I18" s="82"/>
      <c r="J18" s="82"/>
      <c r="K18" s="82"/>
      <c r="L18" s="85"/>
    </row>
    <row r="19" spans="1:14" s="133" customFormat="1" ht="15.75" customHeight="1">
      <c r="A19" s="82"/>
      <c r="B19" s="87"/>
      <c r="C19" s="84"/>
      <c r="D19" s="80"/>
      <c r="E19" s="80"/>
      <c r="F19" s="82"/>
      <c r="G19" s="82"/>
      <c r="H19" s="82"/>
      <c r="I19" s="82"/>
      <c r="J19" s="82"/>
      <c r="K19" s="82"/>
      <c r="L19" s="88"/>
    </row>
    <row r="20" spans="1:14" s="133" customFormat="1" ht="15.75" customHeight="1">
      <c r="A20" s="82"/>
      <c r="B20" s="87"/>
      <c r="C20" s="84"/>
      <c r="D20" s="80"/>
      <c r="E20" s="80"/>
      <c r="F20" s="82"/>
      <c r="G20" s="82"/>
      <c r="H20" s="82"/>
      <c r="I20" s="82"/>
      <c r="J20" s="82"/>
      <c r="K20" s="82"/>
      <c r="L20" s="88"/>
    </row>
    <row r="21" spans="1:14" s="133" customFormat="1" ht="15.75" customHeight="1">
      <c r="A21" s="82"/>
      <c r="B21" s="89"/>
      <c r="C21" s="84"/>
      <c r="D21" s="80"/>
      <c r="E21" s="80"/>
      <c r="F21" s="82"/>
      <c r="G21" s="82"/>
      <c r="H21" s="82"/>
      <c r="I21" s="82"/>
      <c r="J21" s="82"/>
      <c r="K21" s="82"/>
      <c r="L21" s="88"/>
    </row>
    <row r="22" spans="1:14" s="133" customFormat="1" ht="15.75" customHeight="1">
      <c r="A22" s="82"/>
      <c r="B22" s="89"/>
      <c r="C22" s="84"/>
      <c r="D22" s="80"/>
      <c r="E22" s="80"/>
      <c r="F22" s="4"/>
      <c r="G22" s="4"/>
      <c r="H22" s="4"/>
      <c r="I22" s="4"/>
      <c r="J22" s="4"/>
      <c r="K22" s="82"/>
      <c r="L22" s="88"/>
    </row>
    <row r="23" spans="1:14" s="133" customFormat="1" ht="15.75" customHeight="1">
      <c r="A23" s="82"/>
      <c r="B23" s="89"/>
      <c r="C23" s="90"/>
      <c r="D23" s="80"/>
      <c r="E23" s="91"/>
      <c r="F23" s="82"/>
      <c r="G23" s="82"/>
      <c r="H23" s="82"/>
      <c r="I23" s="82"/>
      <c r="J23" s="82"/>
      <c r="K23" s="82"/>
      <c r="L23" s="88"/>
    </row>
    <row r="24" spans="1:14" s="146" customFormat="1" ht="15.75" customHeight="1">
      <c r="A24" s="82"/>
      <c r="B24" s="92"/>
      <c r="C24" s="90"/>
      <c r="D24" s="80"/>
      <c r="E24" s="93"/>
      <c r="F24" s="4"/>
      <c r="G24" s="4"/>
      <c r="H24" s="4"/>
      <c r="I24" s="4"/>
      <c r="J24" s="4"/>
      <c r="K24" s="82"/>
      <c r="L24" s="88"/>
    </row>
    <row r="25" spans="1:14" s="146" customFormat="1" ht="15.75" customHeight="1">
      <c r="A25" s="82"/>
      <c r="B25" s="83"/>
      <c r="C25" s="84"/>
      <c r="D25" s="80"/>
      <c r="E25" s="91"/>
      <c r="F25" s="4"/>
      <c r="G25" s="4"/>
      <c r="H25" s="4"/>
      <c r="I25" s="4"/>
      <c r="J25" s="4"/>
      <c r="K25" s="82"/>
      <c r="L25" s="85"/>
    </row>
    <row r="26" spans="1:14" s="146" customFormat="1" ht="15.75" customHeight="1">
      <c r="A26" s="82"/>
      <c r="B26" s="83"/>
      <c r="C26" s="84"/>
      <c r="D26" s="80"/>
      <c r="E26" s="91"/>
      <c r="F26" s="4"/>
      <c r="G26" s="4"/>
      <c r="H26" s="4"/>
      <c r="I26" s="4"/>
      <c r="J26" s="4"/>
      <c r="K26" s="82"/>
      <c r="L26" s="85"/>
    </row>
    <row r="27" spans="1:14" s="133" customFormat="1" ht="15.75" customHeight="1">
      <c r="A27" s="82"/>
      <c r="B27" s="83"/>
      <c r="C27" s="84"/>
      <c r="D27" s="80"/>
      <c r="E27" s="91"/>
      <c r="F27" s="4"/>
      <c r="G27" s="4"/>
      <c r="H27" s="4"/>
      <c r="I27" s="4"/>
      <c r="J27" s="4"/>
      <c r="K27" s="82"/>
      <c r="L27" s="85"/>
      <c r="M27" s="146"/>
      <c r="N27" s="146"/>
    </row>
    <row r="28" spans="1:14" s="133" customFormat="1" ht="15.75" customHeight="1">
      <c r="A28" s="82"/>
      <c r="B28" s="83"/>
      <c r="C28" s="84"/>
      <c r="D28" s="80"/>
      <c r="E28" s="91"/>
      <c r="F28" s="94"/>
      <c r="G28" s="94"/>
      <c r="H28" s="94"/>
      <c r="I28" s="94"/>
      <c r="J28" s="94"/>
      <c r="K28" s="82"/>
      <c r="L28" s="85"/>
      <c r="M28" s="146"/>
      <c r="N28" s="146"/>
    </row>
    <row r="29" spans="1:14" s="133" customFormat="1" ht="15.75" customHeight="1">
      <c r="A29" s="82"/>
      <c r="B29" s="83"/>
      <c r="C29" s="84"/>
      <c r="D29" s="80"/>
      <c r="E29" s="91"/>
      <c r="F29" s="4"/>
      <c r="G29" s="4"/>
      <c r="H29" s="4"/>
      <c r="I29" s="4"/>
      <c r="J29" s="4"/>
      <c r="K29" s="82"/>
      <c r="L29" s="85"/>
      <c r="M29" s="146"/>
      <c r="N29" s="146"/>
    </row>
    <row r="30" spans="1:14" s="133" customFormat="1" ht="15.75" customHeight="1">
      <c r="A30" s="82"/>
      <c r="B30" s="83"/>
      <c r="C30" s="84"/>
      <c r="D30" s="80"/>
      <c r="E30" s="91"/>
      <c r="F30" s="4"/>
      <c r="G30" s="4"/>
      <c r="H30" s="4"/>
      <c r="I30" s="4"/>
      <c r="J30" s="4"/>
      <c r="K30" s="82"/>
      <c r="L30" s="85"/>
      <c r="M30" s="146"/>
      <c r="N30" s="146"/>
    </row>
    <row r="31" spans="1:14" s="133" customFormat="1" ht="15.75" customHeight="1">
      <c r="A31" s="82"/>
      <c r="B31" s="83"/>
      <c r="C31" s="84"/>
      <c r="D31" s="80"/>
      <c r="E31" s="91"/>
      <c r="F31" s="4"/>
      <c r="G31" s="4"/>
      <c r="H31" s="4"/>
      <c r="I31" s="4"/>
      <c r="J31" s="4"/>
      <c r="K31" s="82"/>
      <c r="L31" s="85"/>
      <c r="M31" s="146"/>
      <c r="N31" s="146"/>
    </row>
    <row r="32" spans="1:14" s="133" customFormat="1" ht="15.75" customHeight="1">
      <c r="A32" s="82"/>
      <c r="B32" s="83"/>
      <c r="C32" s="84"/>
      <c r="D32" s="80"/>
      <c r="E32" s="91"/>
      <c r="F32" s="4"/>
      <c r="G32" s="4"/>
      <c r="H32" s="4"/>
      <c r="I32" s="4"/>
      <c r="J32" s="4"/>
      <c r="K32" s="82"/>
      <c r="L32" s="85"/>
      <c r="M32" s="146"/>
      <c r="N32" s="146"/>
    </row>
    <row r="33" spans="1:14" s="133" customFormat="1" ht="15.75" customHeight="1">
      <c r="A33" s="82"/>
      <c r="B33" s="83"/>
      <c r="C33" s="84"/>
      <c r="D33" s="80"/>
      <c r="E33" s="91"/>
      <c r="F33" s="4"/>
      <c r="G33" s="4"/>
      <c r="H33" s="4"/>
      <c r="I33" s="4"/>
      <c r="J33" s="4"/>
      <c r="K33" s="82"/>
      <c r="L33" s="85"/>
      <c r="M33" s="146"/>
      <c r="N33" s="146"/>
    </row>
    <row r="34" spans="1:14" s="133" customFormat="1" ht="15.75" customHeight="1">
      <c r="A34" s="82"/>
      <c r="B34" s="95"/>
      <c r="C34" s="96"/>
      <c r="D34" s="97"/>
      <c r="E34" s="98"/>
      <c r="F34" s="99"/>
      <c r="G34" s="99"/>
      <c r="H34" s="99"/>
      <c r="I34" s="99"/>
      <c r="J34" s="99"/>
      <c r="K34" s="100"/>
      <c r="L34" s="85"/>
      <c r="M34" s="146"/>
      <c r="N34" s="146"/>
    </row>
    <row r="35" spans="1:14" s="133" customFormat="1" ht="15.75" customHeight="1">
      <c r="A35" s="82"/>
      <c r="B35" s="4"/>
      <c r="C35" s="84"/>
      <c r="D35" s="80"/>
      <c r="E35" s="80"/>
      <c r="F35" s="4"/>
      <c r="G35" s="4"/>
      <c r="H35" s="4"/>
      <c r="I35" s="4"/>
      <c r="J35" s="4"/>
      <c r="K35" s="82"/>
      <c r="L35" s="85"/>
      <c r="M35" s="146"/>
      <c r="N35" s="146"/>
    </row>
    <row r="36" spans="1:14" s="133" customFormat="1" ht="15.75" customHeight="1">
      <c r="A36" s="82"/>
      <c r="B36" s="92"/>
      <c r="C36" s="90"/>
      <c r="D36" s="101"/>
      <c r="E36" s="93"/>
      <c r="F36" s="102"/>
      <c r="G36" s="102"/>
      <c r="H36" s="102"/>
      <c r="I36" s="102"/>
      <c r="J36" s="102"/>
      <c r="K36" s="103"/>
      <c r="L36" s="85"/>
      <c r="M36" s="146"/>
      <c r="N36" s="146"/>
    </row>
    <row r="37" spans="1:14" s="133" customFormat="1" ht="15.75" customHeight="1">
      <c r="A37" s="82"/>
      <c r="B37" s="83"/>
      <c r="C37" s="84"/>
      <c r="D37" s="80"/>
      <c r="E37" s="91"/>
      <c r="F37" s="4"/>
      <c r="G37" s="4"/>
      <c r="H37" s="4"/>
      <c r="I37" s="4"/>
      <c r="J37" s="4"/>
      <c r="K37" s="82"/>
      <c r="L37" s="85"/>
      <c r="M37" s="146"/>
      <c r="N37" s="146"/>
    </row>
    <row r="38" spans="1:14" s="133" customFormat="1" ht="15.75" customHeight="1">
      <c r="A38" s="82"/>
      <c r="B38" s="83"/>
      <c r="C38" s="84"/>
      <c r="D38" s="80"/>
      <c r="E38" s="91"/>
      <c r="F38" s="82"/>
      <c r="G38" s="82"/>
      <c r="H38" s="82"/>
      <c r="I38" s="82"/>
      <c r="J38" s="82"/>
      <c r="K38" s="82"/>
      <c r="L38" s="85"/>
      <c r="M38" s="146"/>
      <c r="N38" s="146"/>
    </row>
    <row r="39" spans="1:14" s="133" customFormat="1" ht="15.75" customHeight="1">
      <c r="A39" s="82"/>
      <c r="B39" s="83"/>
      <c r="C39" s="84"/>
      <c r="D39" s="80"/>
      <c r="E39" s="91"/>
      <c r="F39" s="82"/>
      <c r="G39" s="82"/>
      <c r="H39" s="82"/>
      <c r="I39" s="82"/>
      <c r="J39" s="82"/>
      <c r="K39" s="82"/>
      <c r="L39" s="85"/>
      <c r="M39" s="146"/>
      <c r="N39" s="146"/>
    </row>
  </sheetData>
  <mergeCells count="7">
    <mergeCell ref="A8:K8"/>
    <mergeCell ref="D10:D11"/>
    <mergeCell ref="E10:K10"/>
    <mergeCell ref="L10:L11"/>
    <mergeCell ref="A10:A11"/>
    <mergeCell ref="B10:B11"/>
    <mergeCell ref="C10:C11"/>
  </mergeCells>
  <phoneticPr fontId="7" type="noConversion"/>
  <dataValidations count="2">
    <dataValidation type="list" allowBlank="1" showInputMessage="1" showErrorMessage="1" sqref="E12">
      <formula1>"Permanent, Contract"</formula1>
    </dataValidation>
    <dataValidation type="list" allowBlank="1" showInputMessage="1" showErrorMessage="1" sqref="D12:D39">
      <formula1>"Relocation, Promotion, Etc"</formula1>
    </dataValidation>
  </dataValidations>
  <pageMargins left="0.9055118110236221" right="0" top="0.35433070866141736" bottom="0.94488188976377963" header="0.31496062992125984" footer="0.31496062992125984"/>
  <headerFooter alignWithMargins="0"/>
  <extLst>
    <x:ext xmlns:x="http://schemas.openxmlformats.org/spreadsheetml/2006/main" xmlns:mx="http://schemas.microsoft.com/office/mac/excel/2008/main" uri="{64002731-A6B0-56B0-2670-7721B7C09600}">
      <mx:PLV Mode="0" OnePage="0" WScale="0"/>
    </x: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64"/>
  <sheetViews>
    <sheetView showGridLines="0" zoomScale="80" zoomScaleNormal="80" workbookViewId="0">
      <pane xSplit="2" ySplit="10" topLeftCell="C11" activePane="bottomRight" state="frozenSplit"/>
      <selection activeCell="D13" sqref="D13 D13"/>
      <selection pane="topRight"/>
      <selection pane="bottomLeft"/>
      <selection pane="bottomRight" activeCell="C11" sqref="C11"/>
    </sheetView>
  </sheetViews>
  <sheetFormatPr defaultColWidth="9.140625" defaultRowHeight="15.75"/>
  <cols>
    <col min="1" max="1" width="12.7109375" style="333" customWidth="1"/>
    <col min="2" max="2" width="16.7109375" style="440" customWidth="1"/>
    <col min="3" max="3" width="34.140625" style="440" customWidth="1"/>
    <col min="4" max="5" width="24.42578125" style="439" customWidth="1"/>
    <col min="6" max="6" width="32.7109375" style="431" customWidth="1"/>
    <col min="7" max="7" width="31.42578125" style="333" customWidth="1"/>
    <col min="8" max="8" width="27.7109375" style="333" customWidth="1"/>
    <col min="9" max="9" width="31.42578125" style="333" customWidth="1"/>
    <col min="10" max="11" width="21.7109375" style="333" bestFit="1" customWidth="1"/>
    <col min="12" max="12" width="9.28515625" style="333" customWidth="1"/>
    <col min="13" max="13" width="9.140625" style="333" customWidth="1"/>
    <col min="14" max="16384" width="9.140625" style="333"/>
  </cols>
  <sheetData>
    <row r="1" spans="1:21">
      <c r="A1" s="172" t="s">
        <v>713</v>
      </c>
      <c r="B1" s="181"/>
      <c r="C1" s="181"/>
      <c r="D1" s="424"/>
      <c r="E1" s="424"/>
      <c r="F1" s="425"/>
      <c r="L1" s="426"/>
      <c r="M1" s="426" t="s">
        <v>714</v>
      </c>
    </row>
    <row r="2" spans="1:21">
      <c r="A2" s="173" t="s">
        <v>359</v>
      </c>
      <c r="B2" s="427" t="s">
        <v>682</v>
      </c>
      <c r="C2" s="428" t="str">
        <f>'1. New Employee Data'!D2</f>
        <v>PT ARCHROMA INDONESIA</v>
      </c>
      <c r="D2" s="429"/>
      <c r="E2" s="429"/>
      <c r="F2" s="425"/>
      <c r="L2" s="426">
        <v>1</v>
      </c>
      <c r="M2" s="426" t="s">
        <v>715</v>
      </c>
    </row>
    <row r="3" spans="1:21">
      <c r="A3" s="173" t="s">
        <v>42</v>
      </c>
      <c r="B3" s="427" t="s">
        <v>682</v>
      </c>
      <c r="C3" s="176">
        <f>'1. New Employee Data'!D3</f>
        <v>43831</v>
      </c>
      <c r="D3" s="429"/>
      <c r="E3" s="429"/>
      <c r="F3" s="425"/>
      <c r="L3" s="426">
        <v>2</v>
      </c>
      <c r="M3" s="426" t="s">
        <v>716</v>
      </c>
    </row>
    <row r="4" spans="1:21">
      <c r="A4" s="173" t="s">
        <v>361</v>
      </c>
      <c r="B4" s="427" t="s">
        <v>682</v>
      </c>
      <c r="C4" s="428" t="str">
        <f>'1. New Employee Data'!D4</f>
        <v>IDR</v>
      </c>
      <c r="D4" s="429"/>
      <c r="E4" s="429"/>
      <c r="F4" s="425"/>
      <c r="L4" s="426">
        <v>3</v>
      </c>
      <c r="M4" s="426" t="s">
        <v>717</v>
      </c>
    </row>
    <row r="5" spans="1:21">
      <c r="A5" s="430" t="s">
        <v>363</v>
      </c>
      <c r="B5" s="427" t="s">
        <v>682</v>
      </c>
      <c r="C5" s="173" t="s">
        <v>503</v>
      </c>
      <c r="D5" s="429"/>
      <c r="E5" s="429"/>
      <c r="F5" s="425"/>
      <c r="L5" s="426">
        <v>4</v>
      </c>
      <c r="M5" s="426" t="s">
        <v>718</v>
      </c>
    </row>
    <row r="6" spans="1:21" s="167" customFormat="1" ht="30.95" customHeight="1">
      <c r="A6" s="415" t="s">
        <v>365</v>
      </c>
      <c r="B6" s="427" t="s">
        <v>682</v>
      </c>
      <c r="C6" s="178" t="s">
        <v>366</v>
      </c>
      <c r="D6" s="180"/>
      <c r="E6" s="262"/>
      <c r="F6" s="425"/>
      <c r="G6" s="240"/>
      <c r="H6" s="429"/>
      <c r="I6" s="429"/>
      <c r="J6" s="429"/>
      <c r="K6" s="429"/>
      <c r="L6" s="426">
        <v>5</v>
      </c>
      <c r="M6" s="426" t="s">
        <v>719</v>
      </c>
      <c r="N6" s="166"/>
      <c r="O6" s="166"/>
      <c r="P6" s="166"/>
      <c r="Q6" s="166"/>
      <c r="R6" s="240"/>
      <c r="S6" s="240"/>
      <c r="T6" s="240"/>
      <c r="U6" s="427"/>
    </row>
    <row r="7" spans="1:21">
      <c r="A7" s="430"/>
      <c r="B7" s="181"/>
      <c r="C7" s="181"/>
      <c r="D7" s="429"/>
      <c r="E7" s="429"/>
      <c r="F7" s="425"/>
      <c r="L7" s="426">
        <v>6</v>
      </c>
      <c r="M7" s="426" t="s">
        <v>720</v>
      </c>
    </row>
    <row r="8" spans="1:21">
      <c r="A8" s="562" t="s">
        <v>367</v>
      </c>
      <c r="B8" s="562"/>
      <c r="C8" s="562"/>
      <c r="D8" s="562"/>
      <c r="E8" s="562"/>
      <c r="F8" s="562"/>
      <c r="G8" s="562"/>
      <c r="H8" s="562"/>
      <c r="I8" s="562"/>
      <c r="J8" s="562"/>
      <c r="K8" s="562"/>
      <c r="L8" s="426">
        <v>7</v>
      </c>
      <c r="M8" s="426" t="s">
        <v>721</v>
      </c>
    </row>
    <row r="9" spans="1:21">
      <c r="C9" s="424"/>
      <c r="D9" s="431"/>
      <c r="E9" s="431"/>
      <c r="F9" s="166"/>
      <c r="L9" s="432">
        <v>8</v>
      </c>
      <c r="M9" s="432" t="s">
        <v>722</v>
      </c>
    </row>
    <row r="10" spans="1:21" s="357" customFormat="1" ht="48.75" customHeight="1">
      <c r="A10" s="282" t="s">
        <v>34</v>
      </c>
      <c r="B10" s="259" t="s">
        <v>46</v>
      </c>
      <c r="C10" s="433" t="s">
        <v>723</v>
      </c>
      <c r="D10" s="346" t="s">
        <v>724</v>
      </c>
      <c r="E10" s="346" t="s">
        <v>725</v>
      </c>
      <c r="F10" s="434" t="s">
        <v>726</v>
      </c>
      <c r="G10" s="434" t="s">
        <v>727</v>
      </c>
      <c r="H10" s="434" t="s">
        <v>728</v>
      </c>
      <c r="I10" s="434" t="s">
        <v>729</v>
      </c>
      <c r="J10" s="434" t="s">
        <v>730</v>
      </c>
      <c r="K10" s="185" t="s">
        <v>731</v>
      </c>
      <c r="L10" s="432">
        <v>9</v>
      </c>
      <c r="M10" s="432" t="s">
        <v>732</v>
      </c>
      <c r="N10" s="426"/>
      <c r="O10" s="426"/>
      <c r="P10" s="426"/>
      <c r="Q10" s="426"/>
    </row>
    <row r="11" spans="1:21" s="426" customFormat="1">
      <c r="A11" s="335">
        <v>1</v>
      </c>
      <c r="B11" s="341" t="s">
        <v>693</v>
      </c>
      <c r="C11" s="435">
        <v>42597</v>
      </c>
      <c r="D11" s="436" t="s">
        <v>733</v>
      </c>
      <c r="E11" s="436" t="s">
        <v>715</v>
      </c>
      <c r="F11" s="437">
        <v>5000000</v>
      </c>
      <c r="G11" s="437"/>
      <c r="H11" s="437"/>
      <c r="I11" s="438"/>
      <c r="J11" s="438"/>
      <c r="K11" s="438"/>
    </row>
    <row r="12" spans="1:21" s="426" customFormat="1">
      <c r="A12" s="105">
        <v>1</v>
      </c>
      <c r="B12" s="410">
        <v>1527</v>
      </c>
      <c r="C12" s="411">
        <v>43699</v>
      </c>
      <c r="D12" s="104" t="s">
        <v>733</v>
      </c>
      <c r="E12" s="104" t="s">
        <v>715</v>
      </c>
      <c r="F12" s="108">
        <v>5000000</v>
      </c>
      <c r="G12" s="109"/>
      <c r="H12" s="108"/>
      <c r="I12" s="109"/>
      <c r="J12" s="109"/>
      <c r="K12" s="109"/>
    </row>
    <row r="13" spans="1:21" s="426" customFormat="1">
      <c r="A13" s="219">
        <v>2</v>
      </c>
      <c r="B13" s="420">
        <v>4700</v>
      </c>
      <c r="C13" s="421">
        <v>43837</v>
      </c>
      <c r="D13" s="419" t="s">
        <v>733</v>
      </c>
      <c r="E13" s="419" t="s">
        <v>719</v>
      </c>
      <c r="F13" s="422">
        <v>992437379</v>
      </c>
      <c r="G13" s="218" t="s">
        <v>734</v>
      </c>
      <c r="H13" s="423"/>
      <c r="I13" s="109"/>
      <c r="J13" s="109"/>
      <c r="K13" s="109"/>
    </row>
    <row r="14" spans="1:21" s="426" customFormat="1">
      <c r="A14" s="105"/>
      <c r="B14" s="106"/>
      <c r="C14" s="107"/>
      <c r="D14" s="104"/>
      <c r="E14" s="104"/>
      <c r="F14" s="108"/>
      <c r="G14" s="109"/>
      <c r="H14" s="108"/>
      <c r="I14" s="109"/>
      <c r="J14" s="109"/>
      <c r="K14" s="109"/>
    </row>
    <row r="15" spans="1:21" s="426" customFormat="1">
      <c r="A15" s="105"/>
      <c r="B15" s="106"/>
      <c r="C15" s="107"/>
      <c r="D15" s="104"/>
      <c r="E15" s="104"/>
      <c r="F15" s="108"/>
      <c r="G15" s="109"/>
      <c r="H15" s="108"/>
      <c r="I15" s="109"/>
      <c r="J15" s="109"/>
      <c r="K15" s="109"/>
    </row>
    <row r="16" spans="1:21" s="426" customFormat="1">
      <c r="A16" s="105"/>
      <c r="B16" s="106"/>
      <c r="C16" s="107"/>
      <c r="D16" s="104"/>
      <c r="E16" s="104"/>
      <c r="F16" s="108"/>
      <c r="G16" s="109"/>
      <c r="H16" s="108"/>
      <c r="I16" s="109"/>
      <c r="J16" s="109"/>
      <c r="K16" s="109"/>
    </row>
    <row r="17" spans="1:11" s="426" customFormat="1">
      <c r="A17" s="105"/>
      <c r="B17" s="109"/>
      <c r="C17" s="110"/>
      <c r="D17" s="104"/>
      <c r="E17" s="111"/>
      <c r="F17" s="105"/>
      <c r="G17" s="105"/>
      <c r="H17" s="105"/>
      <c r="I17" s="105"/>
      <c r="J17" s="105"/>
      <c r="K17" s="105"/>
    </row>
    <row r="18" spans="1:11" s="426" customFormat="1">
      <c r="A18" s="105"/>
      <c r="B18" s="109"/>
      <c r="C18" s="110"/>
      <c r="D18" s="104"/>
      <c r="E18" s="111"/>
      <c r="F18" s="105"/>
      <c r="G18" s="105"/>
      <c r="H18" s="105"/>
      <c r="I18" s="105"/>
      <c r="J18" s="105"/>
      <c r="K18" s="105"/>
    </row>
    <row r="19" spans="1:11" s="426" customFormat="1">
      <c r="A19" s="105"/>
      <c r="B19" s="109"/>
      <c r="C19" s="110"/>
      <c r="D19" s="104"/>
      <c r="E19" s="111"/>
      <c r="F19" s="105"/>
      <c r="G19" s="105"/>
      <c r="H19" s="105"/>
      <c r="I19" s="105"/>
      <c r="J19" s="105"/>
      <c r="K19" s="105"/>
    </row>
    <row r="20" spans="1:11" s="426" customFormat="1">
      <c r="A20" s="105"/>
      <c r="B20" s="109"/>
      <c r="C20" s="110"/>
      <c r="D20" s="104"/>
      <c r="E20" s="111"/>
      <c r="F20" s="105"/>
      <c r="G20" s="105"/>
      <c r="H20" s="105"/>
      <c r="I20" s="105"/>
      <c r="J20" s="105"/>
      <c r="K20" s="105"/>
    </row>
    <row r="21" spans="1:11" s="426" customFormat="1">
      <c r="A21" s="105"/>
      <c r="B21" s="109"/>
      <c r="C21" s="110"/>
      <c r="D21" s="104"/>
      <c r="E21" s="111"/>
      <c r="F21" s="105"/>
      <c r="G21" s="105"/>
      <c r="H21" s="105"/>
      <c r="I21" s="105"/>
      <c r="J21" s="105"/>
      <c r="K21" s="105"/>
    </row>
    <row r="22" spans="1:11" s="426" customFormat="1">
      <c r="A22" s="105"/>
      <c r="B22" s="109"/>
      <c r="C22" s="110"/>
      <c r="D22" s="104"/>
      <c r="E22" s="111"/>
      <c r="F22" s="105"/>
      <c r="G22" s="105"/>
      <c r="H22" s="105"/>
      <c r="I22" s="105"/>
      <c r="J22" s="105"/>
      <c r="K22" s="105"/>
    </row>
    <row r="23" spans="1:11" s="426" customFormat="1">
      <c r="A23" s="105"/>
      <c r="B23" s="109"/>
      <c r="C23" s="110"/>
      <c r="D23" s="104"/>
      <c r="E23" s="111"/>
      <c r="F23" s="105"/>
      <c r="G23" s="105"/>
      <c r="H23" s="105"/>
      <c r="I23" s="105"/>
      <c r="J23" s="105"/>
      <c r="K23" s="105"/>
    </row>
    <row r="24" spans="1:11" s="426" customFormat="1">
      <c r="A24" s="105"/>
      <c r="B24" s="109"/>
      <c r="C24" s="110"/>
      <c r="D24" s="104"/>
      <c r="E24" s="111"/>
      <c r="F24" s="105"/>
      <c r="G24" s="105"/>
      <c r="H24" s="105"/>
      <c r="I24" s="105"/>
      <c r="J24" s="105"/>
      <c r="K24" s="105"/>
    </row>
    <row r="25" spans="1:11" s="426" customFormat="1">
      <c r="A25" s="105"/>
      <c r="B25" s="109"/>
      <c r="C25" s="110"/>
      <c r="D25" s="104"/>
      <c r="E25" s="111"/>
      <c r="F25" s="105"/>
      <c r="G25" s="105"/>
      <c r="H25" s="105"/>
      <c r="I25" s="105"/>
      <c r="J25" s="105"/>
      <c r="K25" s="105"/>
    </row>
    <row r="26" spans="1:11" s="426" customFormat="1">
      <c r="A26" s="105"/>
      <c r="B26" s="109"/>
      <c r="C26" s="110"/>
      <c r="D26" s="104"/>
      <c r="E26" s="105"/>
      <c r="F26" s="105"/>
      <c r="G26" s="105"/>
      <c r="H26" s="105"/>
      <c r="I26" s="105"/>
      <c r="J26" s="105"/>
      <c r="K26" s="105"/>
    </row>
    <row r="27" spans="1:11" s="426" customFormat="1">
      <c r="A27" s="105"/>
      <c r="B27" s="109"/>
      <c r="C27" s="110"/>
      <c r="D27" s="104"/>
      <c r="E27" s="105"/>
      <c r="F27" s="105"/>
      <c r="G27" s="105"/>
      <c r="H27" s="105"/>
      <c r="I27" s="105"/>
      <c r="J27" s="105"/>
      <c r="K27" s="105"/>
    </row>
    <row r="28" spans="1:11" s="426" customFormat="1">
      <c r="A28" s="105"/>
      <c r="B28" s="109"/>
      <c r="C28" s="110"/>
      <c r="D28" s="104"/>
      <c r="E28" s="105"/>
      <c r="F28" s="105"/>
      <c r="G28" s="105"/>
      <c r="H28" s="105"/>
      <c r="I28" s="105"/>
      <c r="J28" s="105"/>
      <c r="K28" s="105"/>
    </row>
    <row r="29" spans="1:11" s="426" customFormat="1">
      <c r="A29" s="105"/>
      <c r="B29" s="109"/>
      <c r="C29" s="110"/>
      <c r="D29" s="104"/>
      <c r="E29" s="105"/>
      <c r="F29" s="105"/>
      <c r="G29" s="105"/>
      <c r="H29" s="105"/>
      <c r="I29" s="105"/>
      <c r="J29" s="105"/>
      <c r="K29" s="105"/>
    </row>
    <row r="30" spans="1:11" s="426" customFormat="1">
      <c r="A30" s="105"/>
      <c r="B30" s="109"/>
      <c r="C30" s="110"/>
      <c r="D30" s="104"/>
      <c r="E30" s="105"/>
      <c r="F30" s="105"/>
      <c r="G30" s="105"/>
      <c r="H30" s="105"/>
      <c r="I30" s="105"/>
      <c r="J30" s="105"/>
      <c r="K30" s="105"/>
    </row>
    <row r="31" spans="1:11" s="426" customFormat="1">
      <c r="A31" s="105"/>
      <c r="B31" s="109"/>
      <c r="C31" s="110"/>
      <c r="D31" s="104"/>
      <c r="E31" s="105"/>
      <c r="F31" s="105"/>
      <c r="G31" s="105"/>
      <c r="H31" s="105"/>
      <c r="I31" s="105"/>
      <c r="J31" s="105"/>
      <c r="K31" s="105"/>
    </row>
    <row r="32" spans="1:11" s="426" customFormat="1">
      <c r="A32" s="105"/>
      <c r="B32" s="109"/>
      <c r="C32" s="110"/>
      <c r="D32" s="104"/>
      <c r="E32" s="105"/>
      <c r="F32" s="105"/>
      <c r="G32" s="105"/>
      <c r="H32" s="105"/>
      <c r="I32" s="105"/>
      <c r="J32" s="105"/>
      <c r="K32" s="105"/>
    </row>
    <row r="33" spans="1:17" s="426" customFormat="1">
      <c r="A33" s="105"/>
      <c r="B33" s="105"/>
      <c r="C33" s="110"/>
      <c r="D33" s="104"/>
      <c r="E33" s="105"/>
      <c r="F33" s="105"/>
      <c r="G33" s="105"/>
      <c r="H33" s="105"/>
      <c r="I33" s="105"/>
      <c r="J33" s="105"/>
      <c r="K33" s="105"/>
    </row>
    <row r="34" spans="1:17" s="426" customFormat="1">
      <c r="A34" s="105"/>
      <c r="B34" s="109"/>
      <c r="C34" s="110"/>
      <c r="D34" s="104"/>
      <c r="E34" s="105"/>
      <c r="F34" s="105"/>
      <c r="G34" s="105"/>
      <c r="H34" s="105"/>
      <c r="I34" s="105"/>
      <c r="J34" s="105"/>
      <c r="K34" s="105"/>
    </row>
    <row r="35" spans="1:17" s="426" customFormat="1">
      <c r="A35" s="105"/>
      <c r="B35" s="109"/>
      <c r="C35" s="110"/>
      <c r="D35" s="104"/>
      <c r="E35" s="105"/>
      <c r="F35" s="105"/>
      <c r="G35" s="105"/>
      <c r="H35" s="105"/>
      <c r="I35" s="105"/>
      <c r="J35" s="105"/>
      <c r="K35" s="105"/>
    </row>
    <row r="36" spans="1:17" s="426" customFormat="1">
      <c r="A36" s="105"/>
      <c r="B36" s="109"/>
      <c r="C36" s="110"/>
      <c r="D36" s="104"/>
      <c r="E36" s="105"/>
      <c r="F36" s="105"/>
      <c r="G36" s="105"/>
      <c r="H36" s="105"/>
      <c r="I36" s="105"/>
      <c r="J36" s="105"/>
      <c r="K36" s="105"/>
    </row>
    <row r="37" spans="1:17" s="426" customFormat="1">
      <c r="A37" s="105"/>
      <c r="B37" s="109"/>
      <c r="C37" s="110"/>
      <c r="D37" s="104"/>
      <c r="E37" s="105"/>
      <c r="F37" s="105"/>
      <c r="G37" s="105"/>
      <c r="H37" s="105"/>
      <c r="I37" s="105"/>
      <c r="J37" s="105"/>
      <c r="K37" s="105"/>
    </row>
    <row r="38" spans="1:17" s="426" customFormat="1">
      <c r="A38" s="105"/>
      <c r="B38" s="109"/>
      <c r="C38" s="110"/>
      <c r="D38" s="104"/>
      <c r="E38" s="105"/>
      <c r="F38" s="105"/>
      <c r="G38" s="105"/>
      <c r="H38" s="105"/>
      <c r="I38" s="105"/>
      <c r="J38" s="105"/>
      <c r="K38" s="105"/>
    </row>
    <row r="39" spans="1:17" s="426" customFormat="1">
      <c r="A39" s="105"/>
      <c r="B39" s="109"/>
      <c r="C39" s="110"/>
      <c r="D39" s="104"/>
      <c r="E39" s="111"/>
      <c r="F39" s="105"/>
      <c r="G39" s="105"/>
      <c r="H39" s="105"/>
      <c r="I39" s="105"/>
      <c r="J39" s="105"/>
      <c r="K39" s="105"/>
    </row>
    <row r="40" spans="1:17" s="426" customFormat="1">
      <c r="A40" s="105"/>
      <c r="B40" s="109"/>
      <c r="C40" s="110"/>
      <c r="D40" s="104"/>
      <c r="E40" s="111"/>
      <c r="F40" s="105"/>
      <c r="G40" s="105"/>
      <c r="H40" s="105"/>
      <c r="I40" s="105"/>
      <c r="J40" s="105"/>
      <c r="K40" s="105"/>
    </row>
    <row r="41" spans="1:17" s="426" customFormat="1">
      <c r="A41" s="105"/>
      <c r="B41" s="109"/>
      <c r="C41" s="110"/>
      <c r="D41" s="104"/>
      <c r="E41" s="111"/>
      <c r="F41" s="105"/>
      <c r="G41" s="105"/>
      <c r="H41" s="105"/>
      <c r="I41" s="105"/>
      <c r="J41" s="105"/>
      <c r="K41" s="105"/>
      <c r="L41" s="166"/>
      <c r="M41" s="166"/>
      <c r="N41" s="166"/>
      <c r="O41" s="166"/>
      <c r="P41" s="166"/>
      <c r="Q41" s="166"/>
    </row>
    <row r="42" spans="1:17">
      <c r="D42" s="431"/>
      <c r="E42" s="431"/>
      <c r="F42" s="166"/>
    </row>
    <row r="43" spans="1:17">
      <c r="D43" s="431"/>
      <c r="E43" s="431"/>
      <c r="F43" s="166"/>
    </row>
    <row r="44" spans="1:17">
      <c r="D44" s="431"/>
      <c r="E44" s="431"/>
      <c r="F44" s="166"/>
    </row>
    <row r="45" spans="1:17">
      <c r="D45" s="431"/>
      <c r="E45" s="431"/>
      <c r="F45" s="166"/>
    </row>
    <row r="46" spans="1:17">
      <c r="D46" s="431"/>
      <c r="E46" s="431"/>
      <c r="F46" s="166"/>
    </row>
    <row r="47" spans="1:17">
      <c r="C47" s="439"/>
      <c r="D47" s="431"/>
      <c r="E47" s="431"/>
      <c r="F47" s="166"/>
    </row>
    <row r="48" spans="1:17">
      <c r="C48" s="439"/>
      <c r="D48" s="431"/>
      <c r="E48" s="431"/>
      <c r="F48" s="166"/>
    </row>
    <row r="49" spans="3:6">
      <c r="C49" s="439"/>
      <c r="D49" s="431"/>
      <c r="E49" s="431"/>
      <c r="F49" s="166"/>
    </row>
    <row r="50" spans="3:6">
      <c r="C50" s="439"/>
      <c r="D50" s="431"/>
      <c r="E50" s="431"/>
      <c r="F50" s="166"/>
    </row>
    <row r="51" spans="3:6">
      <c r="C51" s="439"/>
      <c r="D51" s="431"/>
      <c r="E51" s="431"/>
      <c r="F51" s="166"/>
    </row>
    <row r="52" spans="3:6">
      <c r="C52" s="439"/>
      <c r="D52" s="431"/>
      <c r="E52" s="431"/>
      <c r="F52" s="166"/>
    </row>
    <row r="53" spans="3:6">
      <c r="C53" s="439"/>
      <c r="D53" s="431"/>
      <c r="E53" s="431"/>
      <c r="F53" s="166"/>
    </row>
    <row r="54" spans="3:6">
      <c r="C54" s="439"/>
      <c r="D54" s="431"/>
      <c r="E54" s="431"/>
      <c r="F54" s="166"/>
    </row>
    <row r="55" spans="3:6">
      <c r="C55" s="439"/>
      <c r="D55" s="431"/>
      <c r="E55" s="431"/>
      <c r="F55" s="166"/>
    </row>
    <row r="56" spans="3:6">
      <c r="C56" s="439"/>
      <c r="D56" s="431"/>
      <c r="E56" s="431"/>
      <c r="F56" s="166"/>
    </row>
    <row r="57" spans="3:6">
      <c r="C57" s="439"/>
      <c r="D57" s="431"/>
      <c r="E57" s="431"/>
      <c r="F57" s="166"/>
    </row>
    <row r="58" spans="3:6">
      <c r="C58" s="439"/>
      <c r="D58" s="431"/>
      <c r="E58" s="431"/>
      <c r="F58" s="166"/>
    </row>
    <row r="59" spans="3:6">
      <c r="C59" s="439"/>
      <c r="D59" s="431"/>
      <c r="E59" s="431"/>
      <c r="F59" s="166"/>
    </row>
    <row r="60" spans="3:6">
      <c r="C60" s="439"/>
      <c r="D60" s="431"/>
      <c r="E60" s="431"/>
      <c r="F60" s="166"/>
    </row>
    <row r="61" spans="3:6">
      <c r="C61" s="439"/>
      <c r="D61" s="431"/>
      <c r="E61" s="431"/>
      <c r="F61" s="166"/>
    </row>
    <row r="62" spans="3:6">
      <c r="C62" s="439"/>
      <c r="D62" s="431"/>
      <c r="E62" s="431"/>
      <c r="F62" s="166"/>
    </row>
    <row r="63" spans="3:6">
      <c r="C63" s="439"/>
      <c r="D63" s="431"/>
      <c r="E63" s="431"/>
      <c r="F63" s="166"/>
    </row>
    <row r="64" spans="3:6">
      <c r="C64" s="439"/>
      <c r="D64" s="431"/>
      <c r="E64" s="431"/>
      <c r="F64" s="166"/>
    </row>
  </sheetData>
  <mergeCells count="1">
    <mergeCell ref="A8:K8"/>
  </mergeCells>
  <phoneticPr fontId="7" type="noConversion"/>
  <dataValidations count="5">
    <dataValidation type="list" allowBlank="1" showInputMessage="1" showErrorMessage="1" sqref="D11:D12">
      <formula1>"Prorate, Full Salary"</formula1>
    </dataValidation>
    <dataValidation type="list" allowBlank="1" showInputMessage="1" showErrorMessage="1" sqref="D14:D41">
      <formula1>"Prorate, Full Salary"</formula1>
    </dataValidation>
    <dataValidation type="list" allowBlank="1" showInputMessage="1" showErrorMessage="1" sqref="E11:E12">
      <formula1>$M$2:$M$10</formula1>
    </dataValidation>
    <dataValidation type="list" allowBlank="1" showInputMessage="1" showErrorMessage="1" sqref="E14:E41">
      <formula1>$M$2:$M$10</formula1>
    </dataValidation>
    <dataValidation type="list" allowBlank="1" showInputMessage="1" showErrorMessage="1" sqref="E13">
      <formula1>$J$2:$J$8</formula1>
    </dataValidation>
  </dataValidations>
  <pageMargins left="0.74803149606299213" right="0.35433070866141736" top="0.59055118110236227" bottom="0.98425196850393704" header="0.51181102362204722" footer="0.51181102362204722"/>
  <headerFooter alignWithMargins="0"/>
  <legacyDrawing r:id="rId1"/>
  <extLst>
    <x:ext xmlns:x="http://schemas.openxmlformats.org/spreadsheetml/2006/main" xmlns:mx="http://schemas.microsoft.com/office/mac/excel/2008/main" uri="{64002731-A6B0-56B0-2670-7721B7C09600}">
      <mx:PLV Mode="0" OnePage="0" WScale="0"/>
    </x: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1"/>
  <sheetViews>
    <sheetView zoomScale="80" zoomScaleNormal="80" zoomScalePageLayoutView="85" workbookViewId="0">
      <pane xSplit="2" ySplit="12" topLeftCell="C13" activePane="bottomRight" state="frozenSplit"/>
      <selection activeCell="D13" sqref="D13 D13"/>
      <selection pane="topRight"/>
      <selection pane="bottomLeft"/>
      <selection pane="bottomRight" activeCell="C13" sqref="C13"/>
    </sheetView>
  </sheetViews>
  <sheetFormatPr defaultColWidth="9.140625" defaultRowHeight="15.75"/>
  <cols>
    <col min="1" max="1" width="12" style="369" customWidth="1"/>
    <col min="2" max="2" width="15.42578125" style="369" customWidth="1"/>
    <col min="3" max="3" width="20.28515625" style="455" customWidth="1"/>
    <col min="4" max="4" width="17.42578125" style="369" customWidth="1"/>
    <col min="5" max="5" width="23.7109375" style="369" customWidth="1"/>
    <col min="6" max="6" width="23.7109375" style="456" customWidth="1"/>
    <col min="7" max="7" width="17.7109375" style="369" customWidth="1"/>
    <col min="8" max="8" width="23.7109375" style="369" customWidth="1"/>
    <col min="9" max="10" width="24" style="369" customWidth="1"/>
    <col min="11" max="11" width="9.140625" style="369" customWidth="1"/>
    <col min="12" max="16384" width="9.140625" style="369"/>
  </cols>
  <sheetData>
    <row r="1" spans="1:21" s="333" customFormat="1">
      <c r="A1" s="172" t="s">
        <v>735</v>
      </c>
      <c r="B1" s="166"/>
      <c r="C1" s="446"/>
      <c r="F1" s="345"/>
    </row>
    <row r="2" spans="1:21" s="333" customFormat="1">
      <c r="A2" s="173" t="s">
        <v>359</v>
      </c>
      <c r="B2" s="239" t="s">
        <v>682</v>
      </c>
      <c r="C2" s="242" t="str">
        <f>'1. New Employee Data'!D2</f>
        <v>PT ARCHROMA INDONESIA</v>
      </c>
      <c r="F2" s="345"/>
    </row>
    <row r="3" spans="1:21" s="333" customFormat="1">
      <c r="A3" s="173" t="s">
        <v>42</v>
      </c>
      <c r="B3" s="239" t="s">
        <v>682</v>
      </c>
      <c r="C3" s="176">
        <f>'1. New Employee Data'!D3</f>
        <v>43831</v>
      </c>
      <c r="F3" s="345"/>
    </row>
    <row r="4" spans="1:21" s="333" customFormat="1">
      <c r="A4" s="173" t="s">
        <v>361</v>
      </c>
      <c r="B4" s="239" t="s">
        <v>682</v>
      </c>
      <c r="C4" s="242" t="str">
        <f>'1. New Employee Data'!D4</f>
        <v>IDR</v>
      </c>
      <c r="F4" s="345"/>
    </row>
    <row r="5" spans="1:21" s="333" customFormat="1">
      <c r="A5" s="447" t="s">
        <v>363</v>
      </c>
      <c r="B5" s="239" t="s">
        <v>682</v>
      </c>
      <c r="C5" s="175" t="s">
        <v>503</v>
      </c>
      <c r="F5" s="345"/>
    </row>
    <row r="6" spans="1:21" s="457" customFormat="1" ht="30.95" customHeight="1">
      <c r="A6" s="415" t="s">
        <v>365</v>
      </c>
      <c r="B6" s="239" t="s">
        <v>682</v>
      </c>
      <c r="C6" s="178" t="s">
        <v>366</v>
      </c>
      <c r="D6" s="180"/>
      <c r="E6" s="262"/>
      <c r="F6" s="262"/>
      <c r="G6" s="240"/>
      <c r="H6" s="175"/>
      <c r="I6" s="175"/>
      <c r="J6" s="175"/>
      <c r="K6" s="175"/>
      <c r="L6" s="240"/>
      <c r="M6" s="240"/>
      <c r="N6" s="240"/>
      <c r="O6" s="240"/>
      <c r="P6" s="240"/>
      <c r="Q6" s="240"/>
      <c r="R6" s="240"/>
      <c r="S6" s="240"/>
      <c r="T6" s="240"/>
      <c r="U6" s="239"/>
    </row>
    <row r="7" spans="1:21" s="333" customFormat="1">
      <c r="A7" s="447"/>
      <c r="B7" s="175"/>
      <c r="C7" s="446"/>
      <c r="F7" s="345"/>
    </row>
    <row r="8" spans="1:21" s="333" customFormat="1">
      <c r="A8" s="562" t="s">
        <v>367</v>
      </c>
      <c r="B8" s="562"/>
      <c r="C8" s="562"/>
      <c r="D8" s="562"/>
      <c r="E8" s="562"/>
      <c r="F8" s="562"/>
      <c r="G8" s="562"/>
      <c r="H8" s="562"/>
    </row>
    <row r="9" spans="1:21" s="333" customFormat="1">
      <c r="A9" s="447"/>
      <c r="B9" s="175"/>
      <c r="C9" s="446"/>
      <c r="F9" s="345"/>
    </row>
    <row r="10" spans="1:21" s="333" customFormat="1">
      <c r="A10" s="447"/>
      <c r="B10" s="175"/>
      <c r="C10" s="446"/>
      <c r="F10" s="345"/>
    </row>
    <row r="11" spans="1:21" s="333" customFormat="1" ht="35.25" customHeight="1">
      <c r="A11" s="566" t="s">
        <v>34</v>
      </c>
      <c r="B11" s="564" t="s">
        <v>46</v>
      </c>
      <c r="C11" s="602" t="s">
        <v>736</v>
      </c>
      <c r="D11" s="600" t="s">
        <v>737</v>
      </c>
      <c r="E11" s="601"/>
      <c r="F11" s="601"/>
      <c r="G11" s="601"/>
      <c r="H11" s="601"/>
      <c r="I11" s="601"/>
      <c r="J11" s="601"/>
    </row>
    <row r="12" spans="1:21" s="166" customFormat="1" ht="35.1" customHeight="1">
      <c r="A12" s="566"/>
      <c r="B12" s="564"/>
      <c r="C12" s="602"/>
      <c r="D12" s="259" t="s">
        <v>392</v>
      </c>
      <c r="E12" s="183" t="s">
        <v>393</v>
      </c>
      <c r="F12" s="183" t="s">
        <v>738</v>
      </c>
      <c r="G12" s="183" t="s">
        <v>395</v>
      </c>
      <c r="H12" s="183" t="s">
        <v>396</v>
      </c>
      <c r="I12" s="183" t="s">
        <v>397</v>
      </c>
      <c r="J12" s="183" t="s">
        <v>398</v>
      </c>
    </row>
    <row r="13" spans="1:21">
      <c r="A13" s="363">
        <v>1</v>
      </c>
      <c r="B13" s="442">
        <v>12333</v>
      </c>
      <c r="C13" s="443">
        <v>44138</v>
      </c>
      <c r="D13" s="441" t="s">
        <v>479</v>
      </c>
      <c r="E13" s="444" t="s">
        <v>441</v>
      </c>
      <c r="F13" s="445" t="s">
        <v>739</v>
      </c>
      <c r="G13" s="363">
        <v>123</v>
      </c>
      <c r="H13" s="363">
        <v>123456</v>
      </c>
      <c r="I13" s="363" t="s">
        <v>740</v>
      </c>
      <c r="J13" s="363" t="s">
        <v>362</v>
      </c>
    </row>
    <row r="14" spans="1:21">
      <c r="A14" s="363">
        <v>2</v>
      </c>
      <c r="B14" s="362">
        <v>12334</v>
      </c>
      <c r="C14" s="443">
        <v>44139</v>
      </c>
      <c r="D14" s="363" t="s">
        <v>741</v>
      </c>
      <c r="E14" s="448" t="s">
        <v>441</v>
      </c>
      <c r="F14" s="364" t="s">
        <v>742</v>
      </c>
      <c r="G14" s="363">
        <v>123</v>
      </c>
      <c r="H14" s="363">
        <v>123455</v>
      </c>
      <c r="I14" s="363" t="s">
        <v>743</v>
      </c>
      <c r="J14" s="363" t="s">
        <v>362</v>
      </c>
    </row>
    <row r="15" spans="1:21">
      <c r="A15" s="363"/>
      <c r="B15" s="362"/>
      <c r="C15" s="449"/>
      <c r="D15" s="363"/>
      <c r="E15" s="448"/>
      <c r="F15" s="364"/>
      <c r="G15" s="363"/>
      <c r="H15" s="363"/>
      <c r="I15" s="363"/>
      <c r="J15" s="363"/>
    </row>
    <row r="16" spans="1:21">
      <c r="A16" s="363"/>
      <c r="B16" s="450"/>
      <c r="C16" s="449"/>
      <c r="D16" s="363"/>
      <c r="E16" s="448"/>
      <c r="F16" s="364"/>
      <c r="G16" s="363"/>
      <c r="H16" s="363"/>
      <c r="I16" s="363"/>
      <c r="J16" s="363"/>
    </row>
    <row r="17" spans="1:10">
      <c r="A17" s="363"/>
      <c r="B17" s="450"/>
      <c r="C17" s="449"/>
      <c r="D17" s="363"/>
      <c r="E17" s="448"/>
      <c r="F17" s="364"/>
      <c r="G17" s="363"/>
      <c r="H17" s="363"/>
      <c r="I17" s="363"/>
      <c r="J17" s="363"/>
    </row>
    <row r="18" spans="1:10">
      <c r="A18" s="363"/>
      <c r="B18" s="451"/>
      <c r="C18" s="449"/>
      <c r="D18" s="363"/>
      <c r="E18" s="448"/>
      <c r="F18" s="364"/>
      <c r="G18" s="363"/>
      <c r="H18" s="363"/>
      <c r="I18" s="363"/>
      <c r="J18" s="363"/>
    </row>
    <row r="19" spans="1:10">
      <c r="A19" s="363"/>
      <c r="B19" s="450"/>
      <c r="C19" s="449"/>
      <c r="D19" s="363"/>
      <c r="E19" s="448"/>
      <c r="F19" s="364"/>
      <c r="G19" s="363"/>
      <c r="H19" s="363"/>
      <c r="I19" s="363"/>
      <c r="J19" s="363"/>
    </row>
    <row r="20" spans="1:10">
      <c r="A20" s="363"/>
      <c r="B20" s="450"/>
      <c r="C20" s="449"/>
      <c r="D20" s="363"/>
      <c r="E20" s="448"/>
      <c r="F20" s="364"/>
      <c r="G20" s="363"/>
      <c r="H20" s="363"/>
      <c r="I20" s="363"/>
      <c r="J20" s="363"/>
    </row>
    <row r="21" spans="1:10">
      <c r="A21" s="363"/>
      <c r="B21" s="450"/>
      <c r="C21" s="449"/>
      <c r="D21" s="363"/>
      <c r="E21" s="448"/>
      <c r="F21" s="364"/>
      <c r="G21" s="363"/>
      <c r="H21" s="363"/>
      <c r="I21" s="363"/>
      <c r="J21" s="363"/>
    </row>
    <row r="22" spans="1:10">
      <c r="A22" s="363"/>
      <c r="B22" s="450"/>
      <c r="C22" s="449"/>
      <c r="D22" s="363"/>
      <c r="E22" s="448"/>
      <c r="F22" s="364"/>
      <c r="G22" s="363"/>
      <c r="H22" s="363"/>
      <c r="I22" s="363"/>
      <c r="J22" s="363"/>
    </row>
    <row r="23" spans="1:10">
      <c r="A23" s="363"/>
      <c r="B23" s="450"/>
      <c r="C23" s="449"/>
      <c r="D23" s="363"/>
      <c r="E23" s="448"/>
      <c r="F23" s="364"/>
      <c r="G23" s="363"/>
      <c r="H23" s="363"/>
      <c r="I23" s="363"/>
      <c r="J23" s="363"/>
    </row>
    <row r="24" spans="1:10">
      <c r="A24" s="363"/>
      <c r="B24" s="450"/>
      <c r="C24" s="449"/>
      <c r="D24" s="363"/>
      <c r="E24" s="448"/>
      <c r="F24" s="364"/>
      <c r="G24" s="363"/>
      <c r="H24" s="363"/>
      <c r="I24" s="363"/>
      <c r="J24" s="363"/>
    </row>
    <row r="25" spans="1:10">
      <c r="A25" s="363"/>
      <c r="B25" s="450"/>
      <c r="C25" s="449"/>
      <c r="D25" s="363"/>
      <c r="E25" s="448"/>
      <c r="F25" s="364"/>
      <c r="G25" s="363"/>
      <c r="H25" s="363"/>
      <c r="I25" s="363"/>
      <c r="J25" s="363"/>
    </row>
    <row r="26" spans="1:10">
      <c r="A26" s="363"/>
      <c r="B26" s="450"/>
      <c r="C26" s="449"/>
      <c r="D26" s="363"/>
      <c r="E26" s="448"/>
      <c r="F26" s="364"/>
      <c r="G26" s="363"/>
      <c r="H26" s="363"/>
      <c r="I26" s="363"/>
      <c r="J26" s="363"/>
    </row>
    <row r="27" spans="1:10">
      <c r="A27" s="363"/>
      <c r="B27" s="450"/>
      <c r="C27" s="449"/>
      <c r="D27" s="363"/>
      <c r="E27" s="448"/>
      <c r="F27" s="364"/>
      <c r="G27" s="363"/>
      <c r="H27" s="363"/>
      <c r="I27" s="363"/>
      <c r="J27" s="363"/>
    </row>
    <row r="28" spans="1:10">
      <c r="A28" s="363"/>
      <c r="B28" s="450"/>
      <c r="C28" s="449"/>
      <c r="D28" s="363"/>
      <c r="E28" s="448"/>
      <c r="F28" s="364"/>
      <c r="G28" s="363"/>
      <c r="H28" s="363"/>
      <c r="I28" s="363"/>
      <c r="J28" s="363"/>
    </row>
    <row r="29" spans="1:10">
      <c r="A29" s="363"/>
      <c r="B29" s="450"/>
      <c r="C29" s="449"/>
      <c r="D29" s="363"/>
      <c r="E29" s="448"/>
      <c r="F29" s="364"/>
      <c r="G29" s="363"/>
      <c r="H29" s="363"/>
      <c r="I29" s="363"/>
      <c r="J29" s="363"/>
    </row>
    <row r="30" spans="1:10">
      <c r="A30" s="363"/>
      <c r="B30" s="442"/>
      <c r="C30" s="449"/>
      <c r="D30" s="363"/>
      <c r="E30" s="448"/>
      <c r="F30" s="364"/>
      <c r="G30" s="363"/>
      <c r="H30" s="363"/>
      <c r="I30" s="363"/>
      <c r="J30" s="363"/>
    </row>
    <row r="31" spans="1:10">
      <c r="A31" s="363"/>
      <c r="B31" s="362"/>
      <c r="C31" s="449"/>
      <c r="D31" s="363"/>
      <c r="E31" s="448"/>
      <c r="F31" s="364"/>
      <c r="G31" s="363"/>
      <c r="H31" s="363"/>
      <c r="I31" s="363"/>
      <c r="J31" s="363"/>
    </row>
    <row r="32" spans="1:10">
      <c r="A32" s="363"/>
      <c r="B32" s="362"/>
      <c r="C32" s="449"/>
      <c r="D32" s="363"/>
      <c r="E32" s="448"/>
      <c r="F32" s="364"/>
      <c r="G32" s="363"/>
      <c r="H32" s="363"/>
      <c r="I32" s="363"/>
      <c r="J32" s="363"/>
    </row>
    <row r="33" spans="1:10">
      <c r="A33" s="363"/>
      <c r="B33" s="362"/>
      <c r="C33" s="449"/>
      <c r="D33" s="363"/>
      <c r="E33" s="448"/>
      <c r="F33" s="364"/>
      <c r="G33" s="363"/>
      <c r="H33" s="363"/>
      <c r="I33" s="363"/>
      <c r="J33" s="363"/>
    </row>
    <row r="34" spans="1:10">
      <c r="A34" s="363"/>
      <c r="B34" s="362"/>
      <c r="C34" s="449"/>
      <c r="D34" s="363"/>
      <c r="E34" s="448"/>
      <c r="F34" s="364"/>
      <c r="G34" s="363"/>
      <c r="H34" s="363"/>
      <c r="I34" s="363"/>
      <c r="J34" s="363"/>
    </row>
    <row r="35" spans="1:10">
      <c r="A35" s="363"/>
      <c r="B35" s="362"/>
      <c r="C35" s="449"/>
      <c r="D35" s="363"/>
      <c r="E35" s="448"/>
      <c r="F35" s="364"/>
      <c r="G35" s="363"/>
      <c r="H35" s="363"/>
      <c r="I35" s="363"/>
      <c r="J35" s="363"/>
    </row>
    <row r="36" spans="1:10">
      <c r="A36" s="363"/>
      <c r="B36" s="451"/>
      <c r="C36" s="449"/>
      <c r="D36" s="363"/>
      <c r="E36" s="452"/>
      <c r="F36" s="364"/>
      <c r="G36" s="363"/>
      <c r="H36" s="363"/>
      <c r="I36" s="363"/>
      <c r="J36" s="363"/>
    </row>
    <row r="37" spans="1:10">
      <c r="A37" s="363"/>
      <c r="B37" s="453"/>
      <c r="C37" s="449"/>
      <c r="D37" s="363"/>
      <c r="E37" s="452"/>
      <c r="F37" s="364"/>
      <c r="G37" s="363"/>
      <c r="H37" s="363"/>
      <c r="I37" s="363"/>
      <c r="J37" s="363"/>
    </row>
    <row r="38" spans="1:10">
      <c r="A38" s="363"/>
      <c r="B38" s="454"/>
      <c r="C38" s="449"/>
      <c r="D38" s="363"/>
      <c r="E38" s="452"/>
      <c r="F38" s="364"/>
      <c r="G38" s="363"/>
      <c r="H38" s="363"/>
      <c r="I38" s="363"/>
      <c r="J38" s="363"/>
    </row>
    <row r="39" spans="1:10">
      <c r="A39" s="363"/>
      <c r="B39" s="454"/>
      <c r="C39" s="449"/>
      <c r="D39" s="363"/>
      <c r="E39" s="452"/>
      <c r="F39" s="364"/>
      <c r="G39" s="363"/>
      <c r="H39" s="363"/>
      <c r="I39" s="363"/>
      <c r="J39" s="363"/>
    </row>
    <row r="40" spans="1:10">
      <c r="A40" s="363"/>
      <c r="B40" s="454"/>
      <c r="C40" s="449"/>
      <c r="D40" s="363"/>
      <c r="E40" s="448"/>
      <c r="F40" s="364"/>
      <c r="G40" s="363"/>
      <c r="H40" s="363"/>
      <c r="I40" s="363"/>
      <c r="J40" s="363"/>
    </row>
    <row r="41" spans="1:10">
      <c r="A41" s="363"/>
      <c r="B41" s="454"/>
      <c r="C41" s="449"/>
      <c r="D41" s="363"/>
      <c r="E41" s="448"/>
      <c r="F41" s="364"/>
      <c r="G41" s="363"/>
      <c r="H41" s="363"/>
      <c r="I41" s="363"/>
      <c r="J41" s="363"/>
    </row>
  </sheetData>
  <mergeCells count="5">
    <mergeCell ref="D11:J11"/>
    <mergeCell ref="C11:C12"/>
    <mergeCell ref="B11:B12"/>
    <mergeCell ref="A11:A12"/>
    <mergeCell ref="A8:H8"/>
  </mergeCells>
  <phoneticPr fontId="7" type="noConversion"/>
  <pageMargins left="1.1023622047244095" right="0.11811023622047245" top="0.35433070866141736" bottom="0.74803149606299213" header="0.31496062992125984" footer="0.31496062992125984"/>
  <headerFooter alignWithMargins="0"/>
  <extLst>
    <x:ext xmlns:x="http://schemas.openxmlformats.org/spreadsheetml/2006/main" xmlns:mx="http://schemas.microsoft.com/office/mac/excel/2008/main" uri="{64002731-A6B0-56B0-2670-7721B7C09600}">
      <mx:PLV Mode="0" OnePage="0" WScale="0"/>
    </x: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40"/>
  <sheetViews>
    <sheetView topLeftCell="A9" zoomScale="80" zoomScaleNormal="80" zoomScalePageLayoutView="85" workbookViewId="0">
      <selection activeCell="E13" sqref="E13"/>
    </sheetView>
  </sheetViews>
  <sheetFormatPr defaultColWidth="9.140625" defaultRowHeight="15.75"/>
  <cols>
    <col min="1" max="1" width="12.42578125" style="166" customWidth="1"/>
    <col min="2" max="2" width="17.140625" style="166" customWidth="1"/>
    <col min="3" max="3" width="32.42578125" style="166" customWidth="1"/>
    <col min="4" max="4" width="30.140625" style="166" customWidth="1"/>
    <col min="5" max="5" width="21.28515625" style="166" customWidth="1"/>
    <col min="6" max="6" width="9.140625" style="166" customWidth="1"/>
    <col min="7" max="8" width="10.42578125" style="166" bestFit="1" customWidth="1"/>
    <col min="9" max="9" width="10.7109375" style="166" bestFit="1" customWidth="1"/>
    <col min="10" max="10" width="9.140625" style="166" customWidth="1"/>
    <col min="11" max="16384" width="9.140625" style="166"/>
  </cols>
  <sheetData>
    <row r="1" spans="1:21" s="227" customFormat="1" ht="14.25" customHeight="1">
      <c r="A1" s="172" t="s">
        <v>744</v>
      </c>
    </row>
    <row r="2" spans="1:21" s="227" customFormat="1" ht="14.25" customHeight="1">
      <c r="A2" s="173" t="s">
        <v>359</v>
      </c>
      <c r="B2" s="175" t="str">
        <f>'1. New Employee Data'!C2</f>
        <v>:</v>
      </c>
      <c r="C2" s="175" t="str">
        <f>'1. New Employee Data'!D2</f>
        <v>PT ARCHROMA INDONESIA</v>
      </c>
    </row>
    <row r="3" spans="1:21">
      <c r="A3" s="460" t="s">
        <v>745</v>
      </c>
      <c r="B3" s="461" t="s">
        <v>746</v>
      </c>
      <c r="C3" s="462" t="s">
        <v>747</v>
      </c>
    </row>
    <row r="4" spans="1:21" s="167" customFormat="1" ht="30.95" customHeight="1">
      <c r="A4" s="415" t="s">
        <v>365</v>
      </c>
      <c r="B4" s="239" t="s">
        <v>682</v>
      </c>
      <c r="C4" s="178" t="s">
        <v>366</v>
      </c>
      <c r="D4" s="180"/>
      <c r="E4" s="262"/>
      <c r="F4" s="262"/>
      <c r="G4" s="240"/>
      <c r="H4" s="175"/>
      <c r="I4" s="175"/>
      <c r="J4" s="175"/>
      <c r="K4" s="175"/>
      <c r="L4" s="240"/>
      <c r="M4" s="240"/>
      <c r="N4" s="240"/>
      <c r="O4" s="240"/>
      <c r="P4" s="240"/>
      <c r="Q4" s="240"/>
      <c r="R4" s="240"/>
      <c r="S4" s="240"/>
      <c r="T4" s="240"/>
      <c r="U4" s="239"/>
    </row>
    <row r="5" spans="1:21">
      <c r="A5" s="173"/>
      <c r="B5" s="175"/>
    </row>
    <row r="6" spans="1:21">
      <c r="A6" s="562" t="s">
        <v>367</v>
      </c>
      <c r="B6" s="562"/>
      <c r="C6" s="562"/>
      <c r="D6" s="562"/>
      <c r="E6" s="562"/>
    </row>
    <row r="7" spans="1:21">
      <c r="A7" s="173"/>
      <c r="B7" s="175"/>
    </row>
    <row r="9" spans="1:21">
      <c r="A9" s="566" t="s">
        <v>34</v>
      </c>
      <c r="B9" s="564" t="s">
        <v>46</v>
      </c>
      <c r="C9" s="603" t="s">
        <v>748</v>
      </c>
      <c r="D9" s="604"/>
      <c r="E9" s="605"/>
    </row>
    <row r="10" spans="1:21" s="227" customFormat="1" ht="149.25" customHeight="1">
      <c r="A10" s="566"/>
      <c r="B10" s="564"/>
      <c r="C10" s="183" t="s">
        <v>749</v>
      </c>
      <c r="D10" s="183" t="s">
        <v>312</v>
      </c>
      <c r="E10" s="183" t="s">
        <v>750</v>
      </c>
    </row>
    <row r="11" spans="1:21">
      <c r="A11" s="282">
        <v>1</v>
      </c>
      <c r="B11" s="282" t="s">
        <v>589</v>
      </c>
      <c r="C11" s="282" t="s">
        <v>836</v>
      </c>
      <c r="D11" s="282">
        <v>0</v>
      </c>
      <c r="E11" s="282"/>
      <c r="G11" s="458"/>
      <c r="H11" s="458"/>
      <c r="I11" s="459"/>
    </row>
    <row r="12" spans="1:21">
      <c r="A12" s="222">
        <v>2</v>
      </c>
      <c r="B12" s="45" t="s">
        <v>596</v>
      </c>
      <c r="C12" s="219" t="s">
        <v>446</v>
      </c>
      <c r="D12" s="222">
        <v>1</v>
      </c>
      <c r="E12" s="477">
        <v>43831</v>
      </c>
      <c r="G12" s="458"/>
      <c r="H12" s="458"/>
    </row>
    <row r="13" spans="1:21">
      <c r="A13" s="222"/>
      <c r="B13" s="45"/>
      <c r="C13" s="219"/>
      <c r="D13" s="222"/>
      <c r="E13" s="463"/>
    </row>
    <row r="14" spans="1:21">
      <c r="A14" s="222"/>
      <c r="B14" s="45"/>
      <c r="C14" s="219"/>
      <c r="D14" s="222"/>
      <c r="E14" s="463"/>
    </row>
    <row r="15" spans="1:21">
      <c r="A15" s="222"/>
      <c r="B15" s="45"/>
      <c r="C15" s="219"/>
      <c r="D15" s="222"/>
      <c r="E15" s="463"/>
    </row>
    <row r="16" spans="1:21">
      <c r="A16" s="222"/>
      <c r="B16" s="45"/>
      <c r="C16" s="219"/>
      <c r="D16" s="222"/>
      <c r="E16" s="463"/>
    </row>
    <row r="17" spans="1:5">
      <c r="A17" s="222"/>
      <c r="B17" s="45"/>
      <c r="C17" s="219"/>
      <c r="D17" s="222"/>
      <c r="E17" s="463"/>
    </row>
    <row r="18" spans="1:5">
      <c r="A18" s="222"/>
      <c r="B18" s="45"/>
      <c r="C18" s="219"/>
      <c r="D18" s="222"/>
      <c r="E18" s="463"/>
    </row>
    <row r="19" spans="1:5">
      <c r="A19" s="222"/>
      <c r="B19" s="222"/>
      <c r="C19" s="219"/>
      <c r="D19" s="222"/>
      <c r="E19" s="222"/>
    </row>
    <row r="20" spans="1:5">
      <c r="A20" s="222"/>
      <c r="B20" s="222"/>
      <c r="C20" s="219"/>
      <c r="D20" s="222"/>
      <c r="E20" s="222"/>
    </row>
    <row r="21" spans="1:5">
      <c r="A21" s="222"/>
      <c r="B21" s="222"/>
      <c r="C21" s="219"/>
      <c r="D21" s="222"/>
      <c r="E21" s="222"/>
    </row>
    <row r="22" spans="1:5">
      <c r="A22" s="222"/>
      <c r="B22" s="222"/>
      <c r="C22" s="219"/>
      <c r="D22" s="222"/>
      <c r="E22" s="222"/>
    </row>
    <row r="23" spans="1:5">
      <c r="A23" s="222"/>
      <c r="B23" s="222"/>
      <c r="C23" s="219"/>
      <c r="D23" s="222"/>
      <c r="E23" s="222"/>
    </row>
    <row r="24" spans="1:5">
      <c r="A24" s="222"/>
      <c r="B24" s="222"/>
      <c r="C24" s="219"/>
      <c r="D24" s="222"/>
      <c r="E24" s="222"/>
    </row>
    <row r="25" spans="1:5">
      <c r="A25" s="222"/>
      <c r="B25" s="222"/>
      <c r="C25" s="219"/>
      <c r="D25" s="222"/>
      <c r="E25" s="222"/>
    </row>
    <row r="26" spans="1:5">
      <c r="A26" s="222"/>
      <c r="B26" s="222"/>
      <c r="C26" s="219"/>
      <c r="D26" s="222"/>
      <c r="E26" s="222"/>
    </row>
    <row r="27" spans="1:5">
      <c r="A27" s="222"/>
      <c r="B27" s="222"/>
      <c r="C27" s="219"/>
      <c r="D27" s="222"/>
      <c r="E27" s="222"/>
    </row>
    <row r="28" spans="1:5">
      <c r="A28" s="222"/>
      <c r="B28" s="222"/>
      <c r="C28" s="219"/>
      <c r="D28" s="222"/>
      <c r="E28" s="222"/>
    </row>
    <row r="29" spans="1:5">
      <c r="A29" s="222"/>
      <c r="B29" s="222"/>
      <c r="C29" s="219"/>
      <c r="D29" s="222"/>
      <c r="E29" s="222"/>
    </row>
    <row r="30" spans="1:5">
      <c r="A30" s="222"/>
      <c r="B30" s="222"/>
      <c r="C30" s="219"/>
      <c r="D30" s="222"/>
      <c r="E30" s="222"/>
    </row>
    <row r="31" spans="1:5">
      <c r="A31" s="222"/>
      <c r="B31" s="222"/>
      <c r="C31" s="219"/>
      <c r="D31" s="222"/>
      <c r="E31" s="222"/>
    </row>
    <row r="32" spans="1:5">
      <c r="A32" s="222"/>
      <c r="B32" s="222"/>
      <c r="C32" s="219"/>
      <c r="D32" s="222"/>
      <c r="E32" s="222"/>
    </row>
    <row r="33" spans="1:5">
      <c r="A33" s="222"/>
      <c r="B33" s="222"/>
      <c r="C33" s="219"/>
      <c r="D33" s="222"/>
      <c r="E33" s="222"/>
    </row>
    <row r="34" spans="1:5">
      <c r="A34" s="222"/>
      <c r="B34" s="222"/>
      <c r="C34" s="219"/>
      <c r="D34" s="222"/>
      <c r="E34" s="222"/>
    </row>
    <row r="35" spans="1:5">
      <c r="A35" s="222"/>
      <c r="B35" s="222"/>
      <c r="C35" s="219"/>
      <c r="D35" s="222"/>
      <c r="E35" s="222"/>
    </row>
    <row r="36" spans="1:5">
      <c r="A36" s="222"/>
      <c r="B36" s="222"/>
      <c r="C36" s="219"/>
      <c r="D36" s="222"/>
      <c r="E36" s="222"/>
    </row>
    <row r="37" spans="1:5">
      <c r="A37" s="222"/>
      <c r="B37" s="222"/>
      <c r="C37" s="219"/>
      <c r="D37" s="222"/>
      <c r="E37" s="222"/>
    </row>
    <row r="38" spans="1:5">
      <c r="A38" s="222"/>
      <c r="B38" s="222"/>
      <c r="C38" s="219"/>
      <c r="D38" s="222"/>
      <c r="E38" s="222"/>
    </row>
    <row r="39" spans="1:5">
      <c r="A39" s="222"/>
      <c r="B39" s="222"/>
      <c r="C39" s="219"/>
      <c r="D39" s="222"/>
      <c r="E39" s="222"/>
    </row>
    <row r="40" spans="1:5">
      <c r="A40" s="222"/>
      <c r="B40" s="222"/>
      <c r="C40" s="219"/>
      <c r="D40" s="222"/>
      <c r="E40" s="222"/>
    </row>
  </sheetData>
  <mergeCells count="4">
    <mergeCell ref="B9:B10"/>
    <mergeCell ref="A9:A10"/>
    <mergeCell ref="A6:E6"/>
    <mergeCell ref="C9:E9"/>
  </mergeCells>
  <phoneticPr fontId="8" type="noConversion"/>
  <dataValidations count="2">
    <dataValidation type="list" allowBlank="1" showInputMessage="1" showErrorMessage="1" sqref="C11:C40">
      <formula1>"Single, Married"</formula1>
    </dataValidation>
    <dataValidation type="list" allowBlank="1" showInputMessage="1" showErrorMessage="1" sqref="D11">
      <formula1>"0, 1, 2, 3"</formula1>
    </dataValidation>
  </dataValidations>
  <pageMargins left="0.7" right="0.7" top="0.75" bottom="0.75" header="0.3" footer="0.3"/>
  <headerFooter alignWithMargins="0"/>
  <legacyDrawing r:id="rId1"/>
  <extLst>
    <x:ext xmlns:x="http://schemas.openxmlformats.org/spreadsheetml/2006/main" xmlns:mx="http://schemas.microsoft.com/office/mac/excel/2008/main" uri="{64002731-A6B0-56B0-2670-7721B7C09600}">
      <mx:PLV Mode="0" OnePage="0" WScale="0"/>
    </x: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38"/>
  <sheetViews>
    <sheetView topLeftCell="A4" zoomScale="80" zoomScaleNormal="80" workbookViewId="0">
      <selection activeCell="K22" sqref="K22 K22"/>
    </sheetView>
  </sheetViews>
  <sheetFormatPr defaultColWidth="9.140625" defaultRowHeight="15.75"/>
  <cols>
    <col min="1" max="1" width="13.42578125" style="166" customWidth="1"/>
    <col min="2" max="3" width="17.140625" style="166" customWidth="1"/>
    <col min="4" max="4" width="16.140625" style="166" customWidth="1"/>
    <col min="5" max="5" width="13.140625" style="166" customWidth="1"/>
    <col min="6" max="6" width="14" style="166" customWidth="1"/>
    <col min="7" max="7" width="13.42578125" style="166" customWidth="1"/>
    <col min="8" max="8" width="24.7109375" style="166" customWidth="1"/>
    <col min="9" max="9" width="12" style="166" customWidth="1"/>
    <col min="10" max="10" width="16.85546875" style="166" customWidth="1"/>
    <col min="11" max="11" width="14.7109375" style="166" customWidth="1"/>
    <col min="12" max="12" width="14.140625" style="166" customWidth="1"/>
    <col min="13" max="13" width="14.28515625" style="166" customWidth="1"/>
    <col min="14" max="14" width="13.7109375" style="166" customWidth="1"/>
    <col min="15" max="15" width="13.42578125" style="166" customWidth="1"/>
    <col min="16" max="17" width="14.140625" style="166" customWidth="1"/>
    <col min="18" max="18" width="24.42578125" style="166" customWidth="1"/>
    <col min="19" max="19" width="23.42578125" style="166" customWidth="1"/>
    <col min="20" max="22" width="24.42578125" style="166" customWidth="1"/>
    <col min="23" max="23" width="9.140625" style="166" customWidth="1"/>
    <col min="24" max="16384" width="9.140625" style="166"/>
  </cols>
  <sheetData>
    <row r="1" spans="1:22" s="274" customFormat="1" ht="14.45" customHeight="1">
      <c r="A1" s="264" t="s">
        <v>751</v>
      </c>
    </row>
    <row r="2" spans="1:22" s="274" customFormat="1">
      <c r="A2" s="261" t="s">
        <v>359</v>
      </c>
      <c r="B2" s="239" t="s">
        <v>682</v>
      </c>
      <c r="C2" s="242" t="str">
        <f>'1. New Employee Data'!D2</f>
        <v>PT ARCHROMA INDONESIA</v>
      </c>
      <c r="D2" s="266"/>
      <c r="E2" s="266"/>
    </row>
    <row r="3" spans="1:22" s="274" customFormat="1">
      <c r="A3" s="261" t="s">
        <v>42</v>
      </c>
      <c r="B3" s="239" t="s">
        <v>682</v>
      </c>
      <c r="C3" s="176">
        <f>'1. New Employee Data'!D3</f>
        <v>43831</v>
      </c>
      <c r="D3" s="534" t="s">
        <v>692</v>
      </c>
      <c r="E3" s="534"/>
      <c r="F3" s="534"/>
      <c r="K3" s="465"/>
      <c r="M3" s="465"/>
      <c r="N3" s="465"/>
      <c r="O3" s="465"/>
      <c r="P3" s="157"/>
      <c r="Q3" s="157"/>
    </row>
    <row r="4" spans="1:22" s="167" customFormat="1" ht="29.1" customHeight="1">
      <c r="A4" s="384" t="s">
        <v>365</v>
      </c>
      <c r="B4" s="239" t="s">
        <v>682</v>
      </c>
      <c r="C4" s="178" t="s">
        <v>366</v>
      </c>
      <c r="D4" s="180"/>
      <c r="E4" s="262"/>
      <c r="F4" s="262"/>
      <c r="G4" s="262"/>
      <c r="H4" s="175"/>
      <c r="I4" s="175"/>
      <c r="J4" s="175"/>
      <c r="K4" s="175"/>
      <c r="L4" s="240"/>
      <c r="M4" s="240"/>
      <c r="N4" s="240"/>
      <c r="O4" s="240"/>
      <c r="P4" s="240"/>
      <c r="Q4" s="240"/>
      <c r="R4" s="240"/>
      <c r="S4" s="240"/>
      <c r="T4" s="240"/>
      <c r="U4" s="239"/>
    </row>
    <row r="5" spans="1:22" s="274" customFormat="1">
      <c r="A5" s="261"/>
      <c r="B5" s="239"/>
      <c r="C5" s="242"/>
      <c r="D5" s="266"/>
      <c r="E5" s="266"/>
      <c r="K5" s="465"/>
      <c r="M5" s="465"/>
      <c r="N5" s="465"/>
      <c r="O5" s="465"/>
      <c r="P5" s="157"/>
      <c r="Q5" s="157"/>
    </row>
    <row r="6" spans="1:22" s="274" customFormat="1">
      <c r="A6" s="562" t="s">
        <v>367</v>
      </c>
      <c r="B6" s="562"/>
      <c r="C6" s="562"/>
      <c r="D6" s="562"/>
      <c r="E6" s="562"/>
      <c r="F6" s="562"/>
      <c r="G6" s="562"/>
      <c r="H6" s="562"/>
      <c r="I6" s="562"/>
      <c r="J6" s="562"/>
      <c r="K6" s="465"/>
      <c r="M6" s="465"/>
      <c r="N6" s="465"/>
      <c r="O6" s="465"/>
      <c r="P6" s="157"/>
      <c r="Q6" s="157"/>
    </row>
    <row r="7" spans="1:22" s="157" customFormat="1">
      <c r="A7" s="466"/>
      <c r="B7" s="466"/>
      <c r="C7" s="466"/>
      <c r="D7" s="466"/>
      <c r="E7" s="466"/>
      <c r="F7" s="466"/>
      <c r="G7" s="466"/>
      <c r="H7" s="466"/>
      <c r="I7" s="466"/>
      <c r="J7" s="466"/>
      <c r="K7" s="465"/>
      <c r="M7" s="465"/>
      <c r="N7" s="465"/>
      <c r="O7" s="465"/>
    </row>
    <row r="8" spans="1:22" s="274" customFormat="1" ht="14.45" customHeight="1">
      <c r="K8" s="465"/>
      <c r="M8" s="465"/>
      <c r="N8" s="465"/>
      <c r="O8" s="465"/>
      <c r="P8" s="157"/>
      <c r="Q8" s="157"/>
    </row>
    <row r="9" spans="1:22" s="471" customFormat="1" ht="30.95" customHeight="1">
      <c r="A9" s="185" t="s">
        <v>34</v>
      </c>
      <c r="B9" s="183" t="s">
        <v>46</v>
      </c>
      <c r="C9" s="183" t="s">
        <v>254</v>
      </c>
      <c r="D9" s="185" t="s">
        <v>372</v>
      </c>
      <c r="E9" s="185" t="s">
        <v>373</v>
      </c>
      <c r="F9" s="185" t="s">
        <v>374</v>
      </c>
      <c r="G9" s="185" t="s">
        <v>375</v>
      </c>
      <c r="H9" s="185" t="s">
        <v>82</v>
      </c>
      <c r="I9" s="185" t="s">
        <v>92</v>
      </c>
      <c r="J9" s="467" t="s">
        <v>95</v>
      </c>
      <c r="K9" s="185" t="s">
        <v>101</v>
      </c>
      <c r="L9" s="185" t="s">
        <v>752</v>
      </c>
      <c r="M9" s="185" t="s">
        <v>753</v>
      </c>
      <c r="N9" s="185" t="s">
        <v>754</v>
      </c>
      <c r="O9" s="185" t="s">
        <v>755</v>
      </c>
      <c r="P9" s="185" t="s">
        <v>386</v>
      </c>
      <c r="Q9" s="185" t="s">
        <v>387</v>
      </c>
      <c r="R9" s="185" t="s">
        <v>756</v>
      </c>
      <c r="S9" s="185" t="s">
        <v>131</v>
      </c>
      <c r="T9" s="185" t="s">
        <v>138</v>
      </c>
      <c r="U9" s="185" t="s">
        <v>757</v>
      </c>
      <c r="V9" s="185" t="s">
        <v>758</v>
      </c>
    </row>
    <row r="10" spans="1:22" s="472" customFormat="1" ht="65.099999999999994" customHeight="1">
      <c r="A10" s="468"/>
      <c r="B10" s="468"/>
      <c r="C10" s="468" t="s">
        <v>759</v>
      </c>
      <c r="D10" s="468"/>
      <c r="E10" s="468"/>
      <c r="F10" s="468"/>
      <c r="G10" s="468"/>
      <c r="H10" s="469" t="s">
        <v>760</v>
      </c>
      <c r="I10" s="470"/>
      <c r="J10" s="470" t="s">
        <v>761</v>
      </c>
      <c r="K10" s="470" t="s">
        <v>762</v>
      </c>
      <c r="L10" s="468" t="s">
        <v>424</v>
      </c>
      <c r="M10" s="470" t="s">
        <v>425</v>
      </c>
      <c r="N10" s="470" t="s">
        <v>425</v>
      </c>
      <c r="O10" s="470" t="s">
        <v>425</v>
      </c>
      <c r="P10" s="468"/>
      <c r="Q10" s="468"/>
      <c r="R10" s="468"/>
      <c r="S10" s="468"/>
      <c r="T10" s="468"/>
      <c r="U10" s="468"/>
      <c r="V10" s="468" t="s">
        <v>763</v>
      </c>
    </row>
    <row r="11" spans="1:22">
      <c r="A11" s="221">
        <v>1</v>
      </c>
      <c r="B11" s="2">
        <v>12345</v>
      </c>
      <c r="C11" s="1">
        <v>44155</v>
      </c>
      <c r="D11" s="45"/>
      <c r="E11" s="45"/>
      <c r="F11" s="45"/>
      <c r="G11" s="222"/>
      <c r="H11" s="2">
        <v>1231234</v>
      </c>
      <c r="I11" s="222"/>
      <c r="J11" s="222"/>
      <c r="K11" s="25"/>
      <c r="L11" s="2">
        <v>1234566</v>
      </c>
      <c r="M11" s="222"/>
      <c r="N11" s="222"/>
      <c r="O11" s="222"/>
      <c r="P11" s="222"/>
      <c r="Q11" s="222"/>
      <c r="R11" s="222"/>
      <c r="S11" s="222"/>
      <c r="T11" s="222"/>
      <c r="U11" s="222"/>
      <c r="V11" s="222"/>
    </row>
    <row r="12" spans="1:22">
      <c r="A12" s="221">
        <v>2</v>
      </c>
      <c r="B12" s="2">
        <v>12346</v>
      </c>
      <c r="C12" s="1">
        <v>44156</v>
      </c>
      <c r="D12" s="45"/>
      <c r="E12" s="45"/>
      <c r="F12" s="45"/>
      <c r="G12" s="222"/>
      <c r="H12" s="45"/>
      <c r="I12" s="222"/>
      <c r="J12" s="222"/>
      <c r="K12" s="25"/>
      <c r="L12" s="45"/>
      <c r="M12" s="222"/>
      <c r="N12" s="222"/>
      <c r="O12" s="222"/>
      <c r="P12" s="222"/>
      <c r="Q12" s="222"/>
      <c r="R12" s="222"/>
      <c r="S12" s="222"/>
      <c r="T12" s="222"/>
      <c r="U12" s="222"/>
      <c r="V12" s="222"/>
    </row>
    <row r="13" spans="1:22">
      <c r="A13" s="221"/>
      <c r="B13" s="45"/>
      <c r="C13" s="45"/>
      <c r="D13" s="45"/>
      <c r="E13" s="45"/>
      <c r="F13" s="45"/>
      <c r="G13" s="222"/>
      <c r="H13" s="45"/>
      <c r="I13" s="222"/>
      <c r="J13" s="222"/>
      <c r="K13" s="25"/>
      <c r="L13" s="45"/>
      <c r="M13" s="222"/>
      <c r="N13" s="222"/>
      <c r="O13" s="222"/>
      <c r="P13" s="222"/>
      <c r="Q13" s="222"/>
      <c r="R13" s="222"/>
      <c r="S13" s="222"/>
      <c r="T13" s="222"/>
      <c r="U13" s="222"/>
      <c r="V13" s="222"/>
    </row>
    <row r="14" spans="1:22">
      <c r="A14" s="221"/>
      <c r="B14" s="45"/>
      <c r="C14" s="45"/>
      <c r="D14" s="45"/>
      <c r="E14" s="45"/>
      <c r="F14" s="45"/>
      <c r="G14" s="222"/>
      <c r="H14" s="45"/>
      <c r="I14" s="222"/>
      <c r="J14" s="222"/>
      <c r="K14" s="25"/>
      <c r="L14" s="45"/>
      <c r="M14" s="222"/>
      <c r="N14" s="222"/>
      <c r="O14" s="222"/>
      <c r="P14" s="222"/>
      <c r="Q14" s="222"/>
      <c r="R14" s="222"/>
      <c r="S14" s="222"/>
      <c r="T14" s="222"/>
      <c r="U14" s="222"/>
      <c r="V14" s="222"/>
    </row>
    <row r="15" spans="1:22">
      <c r="A15" s="221"/>
      <c r="B15" s="45"/>
      <c r="C15" s="45"/>
      <c r="D15" s="45"/>
      <c r="E15" s="45"/>
      <c r="F15" s="45"/>
      <c r="G15" s="222"/>
      <c r="H15" s="45"/>
      <c r="I15" s="222"/>
      <c r="J15" s="222"/>
      <c r="K15" s="25"/>
      <c r="L15" s="45"/>
      <c r="M15" s="222"/>
      <c r="N15" s="222"/>
      <c r="O15" s="222"/>
      <c r="P15" s="222"/>
      <c r="Q15" s="222"/>
      <c r="R15" s="222"/>
      <c r="S15" s="222"/>
      <c r="T15" s="222"/>
      <c r="U15" s="222"/>
      <c r="V15" s="222"/>
    </row>
    <row r="16" spans="1:22">
      <c r="A16" s="221"/>
      <c r="B16" s="45"/>
      <c r="C16" s="45"/>
      <c r="D16" s="45"/>
      <c r="E16" s="45"/>
      <c r="F16" s="45"/>
      <c r="G16" s="222"/>
      <c r="H16" s="45"/>
      <c r="I16" s="222"/>
      <c r="J16" s="222"/>
      <c r="K16" s="25"/>
      <c r="L16" s="45"/>
      <c r="M16" s="222"/>
      <c r="N16" s="222"/>
      <c r="O16" s="222"/>
      <c r="P16" s="222"/>
      <c r="Q16" s="222"/>
      <c r="R16" s="222"/>
      <c r="S16" s="222"/>
      <c r="T16" s="222"/>
      <c r="U16" s="222"/>
      <c r="V16" s="222"/>
    </row>
    <row r="17" spans="1:22">
      <c r="A17" s="221"/>
      <c r="B17" s="45"/>
      <c r="C17" s="45"/>
      <c r="D17" s="45"/>
      <c r="E17" s="45"/>
      <c r="F17" s="222"/>
      <c r="G17" s="222"/>
      <c r="H17" s="45"/>
      <c r="I17" s="222"/>
      <c r="J17" s="222"/>
      <c r="K17" s="25"/>
      <c r="L17" s="45"/>
      <c r="M17" s="222"/>
      <c r="N17" s="222"/>
      <c r="O17" s="222"/>
      <c r="P17" s="222"/>
      <c r="Q17" s="222"/>
      <c r="R17" s="222"/>
      <c r="S17" s="222"/>
      <c r="T17" s="222"/>
      <c r="U17" s="222"/>
      <c r="V17" s="222"/>
    </row>
    <row r="18" spans="1:22">
      <c r="A18" s="221"/>
      <c r="B18" s="45"/>
      <c r="C18" s="45"/>
      <c r="D18" s="45"/>
      <c r="E18" s="45"/>
      <c r="F18" s="222"/>
      <c r="G18" s="222"/>
      <c r="H18" s="45"/>
      <c r="I18" s="222"/>
      <c r="J18" s="222"/>
      <c r="K18" s="25"/>
      <c r="L18" s="45"/>
      <c r="M18" s="222"/>
      <c r="N18" s="222"/>
      <c r="O18" s="222"/>
      <c r="P18" s="222"/>
      <c r="Q18" s="222"/>
      <c r="R18" s="222"/>
      <c r="S18" s="222"/>
      <c r="T18" s="222"/>
      <c r="U18" s="222"/>
      <c r="V18" s="222"/>
    </row>
    <row r="19" spans="1:22" s="275" customFormat="1">
      <c r="A19" s="268"/>
      <c r="B19" s="269"/>
      <c r="C19" s="269"/>
      <c r="D19" s="269"/>
      <c r="E19" s="269"/>
      <c r="F19" s="269"/>
      <c r="G19" s="269"/>
      <c r="H19" s="269"/>
      <c r="I19" s="464"/>
      <c r="J19" s="464"/>
      <c r="K19" s="25"/>
      <c r="L19" s="269"/>
      <c r="M19" s="464"/>
      <c r="N19" s="464"/>
      <c r="O19" s="464"/>
      <c r="P19" s="464"/>
      <c r="Q19" s="464"/>
      <c r="R19" s="464"/>
      <c r="S19" s="464"/>
      <c r="T19" s="464"/>
      <c r="U19" s="464"/>
      <c r="V19" s="464"/>
    </row>
    <row r="20" spans="1:22" s="275" customFormat="1">
      <c r="A20" s="268"/>
      <c r="B20" s="269"/>
      <c r="C20" s="269"/>
      <c r="D20" s="269"/>
      <c r="E20" s="269"/>
      <c r="F20" s="269"/>
      <c r="G20" s="269"/>
      <c r="H20" s="269"/>
      <c r="I20" s="464"/>
      <c r="J20" s="464"/>
      <c r="K20" s="25"/>
      <c r="L20" s="269"/>
      <c r="M20" s="464"/>
      <c r="N20" s="464"/>
      <c r="O20" s="464"/>
      <c r="P20" s="464"/>
      <c r="Q20" s="464"/>
      <c r="R20" s="464"/>
      <c r="S20" s="464"/>
      <c r="T20" s="464"/>
      <c r="U20" s="464"/>
      <c r="V20" s="464"/>
    </row>
    <row r="21" spans="1:22" s="275" customFormat="1">
      <c r="A21" s="268"/>
      <c r="B21" s="269"/>
      <c r="C21" s="269"/>
      <c r="D21" s="269"/>
      <c r="E21" s="269"/>
      <c r="F21" s="269"/>
      <c r="G21" s="269"/>
      <c r="H21" s="269"/>
      <c r="I21" s="464"/>
      <c r="J21" s="464"/>
      <c r="K21" s="25"/>
      <c r="L21" s="269"/>
      <c r="M21" s="464"/>
      <c r="N21" s="464"/>
      <c r="O21" s="464"/>
      <c r="P21" s="464"/>
      <c r="Q21" s="464"/>
      <c r="R21" s="464"/>
      <c r="S21" s="464"/>
      <c r="T21" s="464"/>
      <c r="U21" s="464"/>
      <c r="V21" s="464"/>
    </row>
    <row r="22" spans="1:22" s="275" customFormat="1">
      <c r="A22" s="268"/>
      <c r="B22" s="269"/>
      <c r="C22" s="269"/>
      <c r="D22" s="269"/>
      <c r="E22" s="269"/>
      <c r="F22" s="269"/>
      <c r="G22" s="269"/>
      <c r="H22" s="269"/>
      <c r="I22" s="464"/>
      <c r="J22" s="464"/>
      <c r="K22" s="25"/>
      <c r="L22" s="269"/>
      <c r="M22" s="464"/>
      <c r="N22" s="464"/>
      <c r="O22" s="464"/>
      <c r="P22" s="464"/>
      <c r="Q22" s="464"/>
      <c r="R22" s="464"/>
      <c r="S22" s="464"/>
      <c r="T22" s="464"/>
      <c r="U22" s="464"/>
      <c r="V22" s="464"/>
    </row>
    <row r="23" spans="1:22" s="275" customFormat="1">
      <c r="A23" s="268"/>
      <c r="B23" s="269"/>
      <c r="C23" s="269"/>
      <c r="D23" s="269"/>
      <c r="E23" s="269"/>
      <c r="F23" s="269"/>
      <c r="G23" s="269"/>
      <c r="H23" s="269"/>
      <c r="I23" s="464"/>
      <c r="J23" s="464"/>
      <c r="K23" s="25"/>
      <c r="L23" s="269"/>
      <c r="M23" s="464"/>
      <c r="N23" s="464"/>
      <c r="O23" s="464"/>
      <c r="P23" s="464"/>
      <c r="Q23" s="464"/>
      <c r="R23" s="464"/>
      <c r="S23" s="464"/>
      <c r="T23" s="464"/>
      <c r="U23" s="464"/>
      <c r="V23" s="464"/>
    </row>
    <row r="24" spans="1:22" s="275" customFormat="1">
      <c r="A24" s="268"/>
      <c r="B24" s="269"/>
      <c r="C24" s="269"/>
      <c r="D24" s="269"/>
      <c r="E24" s="269"/>
      <c r="F24" s="269"/>
      <c r="G24" s="269"/>
      <c r="H24" s="269"/>
      <c r="I24" s="464"/>
      <c r="J24" s="464"/>
      <c r="K24" s="25"/>
      <c r="L24" s="269"/>
      <c r="M24" s="464"/>
      <c r="N24" s="464"/>
      <c r="O24" s="464"/>
      <c r="P24" s="464"/>
      <c r="Q24" s="464"/>
      <c r="R24" s="464"/>
      <c r="S24" s="464"/>
      <c r="T24" s="464"/>
      <c r="U24" s="464"/>
      <c r="V24" s="464"/>
    </row>
    <row r="25" spans="1:22" s="275" customFormat="1">
      <c r="A25" s="268"/>
      <c r="B25" s="269"/>
      <c r="C25" s="269"/>
      <c r="D25" s="269"/>
      <c r="E25" s="269"/>
      <c r="F25" s="269"/>
      <c r="G25" s="269"/>
      <c r="H25" s="269"/>
      <c r="I25" s="464"/>
      <c r="J25" s="464"/>
      <c r="K25" s="25"/>
      <c r="L25" s="269"/>
      <c r="M25" s="464"/>
      <c r="N25" s="464"/>
      <c r="O25" s="464"/>
      <c r="P25" s="464"/>
      <c r="Q25" s="464"/>
      <c r="R25" s="464"/>
      <c r="S25" s="464"/>
      <c r="T25" s="464"/>
      <c r="U25" s="464"/>
      <c r="V25" s="464"/>
    </row>
    <row r="26" spans="1:22" s="275" customFormat="1">
      <c r="A26" s="268"/>
      <c r="B26" s="269"/>
      <c r="C26" s="269"/>
      <c r="D26" s="269"/>
      <c r="E26" s="269"/>
      <c r="F26" s="269"/>
      <c r="G26" s="269"/>
      <c r="H26" s="269"/>
      <c r="I26" s="464"/>
      <c r="J26" s="464"/>
      <c r="K26" s="25"/>
      <c r="L26" s="269"/>
      <c r="M26" s="464"/>
      <c r="N26" s="464"/>
      <c r="O26" s="464"/>
      <c r="P26" s="464"/>
      <c r="Q26" s="464"/>
      <c r="R26" s="464"/>
      <c r="S26" s="464"/>
      <c r="T26" s="464"/>
      <c r="U26" s="464"/>
      <c r="V26" s="464"/>
    </row>
    <row r="27" spans="1:22" s="275" customFormat="1">
      <c r="A27" s="268"/>
      <c r="B27" s="269"/>
      <c r="C27" s="269"/>
      <c r="D27" s="269"/>
      <c r="E27" s="269"/>
      <c r="F27" s="269"/>
      <c r="G27" s="269"/>
      <c r="H27" s="269"/>
      <c r="I27" s="464"/>
      <c r="J27" s="464"/>
      <c r="K27" s="25"/>
      <c r="L27" s="269"/>
      <c r="M27" s="464"/>
      <c r="N27" s="464"/>
      <c r="O27" s="464"/>
      <c r="P27" s="464"/>
      <c r="Q27" s="464"/>
      <c r="R27" s="464"/>
      <c r="S27" s="464"/>
      <c r="T27" s="464"/>
      <c r="U27" s="464"/>
      <c r="V27" s="464"/>
    </row>
    <row r="28" spans="1:22" s="275" customFormat="1">
      <c r="A28" s="268"/>
      <c r="B28" s="269"/>
      <c r="C28" s="269"/>
      <c r="D28" s="269"/>
      <c r="E28" s="269"/>
      <c r="F28" s="269"/>
      <c r="G28" s="269"/>
      <c r="H28" s="269"/>
      <c r="I28" s="464"/>
      <c r="J28" s="464"/>
      <c r="K28" s="25"/>
      <c r="L28" s="269"/>
      <c r="M28" s="464"/>
      <c r="N28" s="464"/>
      <c r="O28" s="464"/>
      <c r="P28" s="464"/>
      <c r="Q28" s="464"/>
      <c r="R28" s="464"/>
      <c r="S28" s="464"/>
      <c r="T28" s="464"/>
      <c r="U28" s="464"/>
      <c r="V28" s="464"/>
    </row>
    <row r="29" spans="1:22" s="275" customFormat="1">
      <c r="A29" s="268"/>
      <c r="B29" s="269"/>
      <c r="C29" s="269"/>
      <c r="D29" s="269"/>
      <c r="E29" s="269"/>
      <c r="F29" s="269"/>
      <c r="G29" s="269"/>
      <c r="H29" s="269"/>
      <c r="I29" s="464"/>
      <c r="J29" s="464"/>
      <c r="K29" s="25"/>
      <c r="L29" s="269"/>
      <c r="M29" s="464"/>
      <c r="N29" s="464"/>
      <c r="O29" s="464"/>
      <c r="P29" s="464"/>
      <c r="Q29" s="464"/>
      <c r="R29" s="464"/>
      <c r="S29" s="464"/>
      <c r="T29" s="464"/>
      <c r="U29" s="464"/>
      <c r="V29" s="464"/>
    </row>
    <row r="30" spans="1:22" s="275" customFormat="1">
      <c r="A30" s="268"/>
      <c r="B30" s="269"/>
      <c r="C30" s="269"/>
      <c r="D30" s="269"/>
      <c r="E30" s="269"/>
      <c r="F30" s="269"/>
      <c r="G30" s="269"/>
      <c r="H30" s="269"/>
      <c r="I30" s="464"/>
      <c r="J30" s="464"/>
      <c r="K30" s="25"/>
      <c r="L30" s="269"/>
      <c r="M30" s="464"/>
      <c r="N30" s="464"/>
      <c r="O30" s="464"/>
      <c r="P30" s="464"/>
      <c r="Q30" s="464"/>
      <c r="R30" s="464"/>
      <c r="S30" s="464"/>
      <c r="T30" s="464"/>
      <c r="U30" s="464"/>
      <c r="V30" s="464"/>
    </row>
    <row r="31" spans="1:22" s="275" customFormat="1">
      <c r="A31" s="268"/>
      <c r="B31" s="269"/>
      <c r="C31" s="269"/>
      <c r="D31" s="269"/>
      <c r="E31" s="269"/>
      <c r="F31" s="269"/>
      <c r="G31" s="269"/>
      <c r="H31" s="269"/>
      <c r="I31" s="464"/>
      <c r="J31" s="464"/>
      <c r="K31" s="25"/>
      <c r="L31" s="269"/>
      <c r="M31" s="464"/>
      <c r="N31" s="464"/>
      <c r="O31" s="464"/>
      <c r="P31" s="464"/>
      <c r="Q31" s="464"/>
      <c r="R31" s="464"/>
      <c r="S31" s="464"/>
      <c r="T31" s="464"/>
      <c r="U31" s="464"/>
      <c r="V31" s="464"/>
    </row>
    <row r="32" spans="1:22" s="275" customFormat="1">
      <c r="A32" s="268"/>
      <c r="B32" s="269"/>
      <c r="C32" s="269"/>
      <c r="D32" s="269"/>
      <c r="E32" s="269"/>
      <c r="F32" s="269"/>
      <c r="G32" s="269"/>
      <c r="H32" s="269"/>
      <c r="I32" s="464"/>
      <c r="J32" s="464"/>
      <c r="K32" s="25"/>
      <c r="L32" s="269"/>
      <c r="M32" s="464"/>
      <c r="N32" s="464"/>
      <c r="O32" s="464"/>
      <c r="P32" s="464"/>
      <c r="Q32" s="464"/>
      <c r="R32" s="464"/>
      <c r="S32" s="464"/>
      <c r="T32" s="464"/>
      <c r="U32" s="464"/>
      <c r="V32" s="464"/>
    </row>
    <row r="33" spans="1:22" s="275" customFormat="1">
      <c r="A33" s="268"/>
      <c r="B33" s="269"/>
      <c r="C33" s="269"/>
      <c r="D33" s="269"/>
      <c r="E33" s="269"/>
      <c r="F33" s="269"/>
      <c r="G33" s="269"/>
      <c r="H33" s="269"/>
      <c r="I33" s="464"/>
      <c r="J33" s="464"/>
      <c r="K33" s="25"/>
      <c r="L33" s="269"/>
      <c r="M33" s="464"/>
      <c r="N33" s="464"/>
      <c r="O33" s="464"/>
      <c r="P33" s="464"/>
      <c r="Q33" s="464"/>
      <c r="R33" s="464"/>
      <c r="S33" s="464"/>
      <c r="T33" s="464"/>
      <c r="U33" s="464"/>
      <c r="V33" s="464"/>
    </row>
    <row r="34" spans="1:22" s="275" customFormat="1">
      <c r="A34" s="268"/>
      <c r="B34" s="269"/>
      <c r="C34" s="269"/>
      <c r="D34" s="269"/>
      <c r="E34" s="269"/>
      <c r="F34" s="269"/>
      <c r="G34" s="269"/>
      <c r="H34" s="269"/>
      <c r="I34" s="464"/>
      <c r="J34" s="464"/>
      <c r="K34" s="25"/>
      <c r="L34" s="269"/>
      <c r="M34" s="464"/>
      <c r="N34" s="464"/>
      <c r="O34" s="464"/>
      <c r="P34" s="464"/>
      <c r="Q34" s="464"/>
      <c r="R34" s="464"/>
      <c r="S34" s="464"/>
      <c r="T34" s="464"/>
      <c r="U34" s="464"/>
      <c r="V34" s="464"/>
    </row>
    <row r="35" spans="1:22" s="275" customFormat="1">
      <c r="A35" s="268"/>
      <c r="B35" s="269"/>
      <c r="C35" s="269"/>
      <c r="D35" s="269"/>
      <c r="E35" s="269"/>
      <c r="F35" s="269"/>
      <c r="G35" s="269"/>
      <c r="H35" s="269"/>
      <c r="I35" s="464"/>
      <c r="J35" s="464"/>
      <c r="K35" s="25"/>
      <c r="L35" s="269"/>
      <c r="M35" s="464"/>
      <c r="N35" s="464"/>
      <c r="O35" s="464"/>
      <c r="P35" s="464"/>
      <c r="Q35" s="464"/>
      <c r="R35" s="464"/>
      <c r="S35" s="464"/>
      <c r="T35" s="464"/>
      <c r="U35" s="464"/>
      <c r="V35" s="464"/>
    </row>
    <row r="36" spans="1:22" s="275" customFormat="1">
      <c r="A36" s="268"/>
      <c r="B36" s="269"/>
      <c r="C36" s="269"/>
      <c r="D36" s="269"/>
      <c r="E36" s="269"/>
      <c r="F36" s="269"/>
      <c r="G36" s="269"/>
      <c r="H36" s="269"/>
      <c r="I36" s="464"/>
      <c r="J36" s="464"/>
      <c r="K36" s="25"/>
      <c r="L36" s="269"/>
      <c r="M36" s="464"/>
      <c r="N36" s="464"/>
      <c r="O36" s="464"/>
      <c r="P36" s="464"/>
      <c r="Q36" s="464"/>
      <c r="R36" s="464"/>
      <c r="S36" s="464"/>
      <c r="T36" s="464"/>
      <c r="U36" s="464"/>
      <c r="V36" s="464"/>
    </row>
    <row r="37" spans="1:22" s="275" customFormat="1">
      <c r="A37" s="268"/>
      <c r="B37" s="269"/>
      <c r="C37" s="269"/>
      <c r="D37" s="269"/>
      <c r="E37" s="269"/>
      <c r="F37" s="269"/>
      <c r="G37" s="269"/>
      <c r="H37" s="269"/>
      <c r="I37" s="464"/>
      <c r="J37" s="464"/>
      <c r="K37" s="25"/>
      <c r="L37" s="269"/>
      <c r="M37" s="464"/>
      <c r="N37" s="464"/>
      <c r="O37" s="464"/>
      <c r="P37" s="464"/>
      <c r="Q37" s="464"/>
      <c r="R37" s="464"/>
      <c r="S37" s="464"/>
      <c r="T37" s="464"/>
      <c r="U37" s="464"/>
      <c r="V37" s="464"/>
    </row>
    <row r="38" spans="1:22" s="275" customFormat="1">
      <c r="A38" s="268"/>
      <c r="B38" s="269"/>
      <c r="C38" s="269"/>
      <c r="D38" s="269"/>
      <c r="E38" s="269"/>
      <c r="F38" s="269"/>
      <c r="G38" s="269"/>
      <c r="H38" s="269"/>
      <c r="I38" s="464"/>
      <c r="J38" s="464"/>
      <c r="K38" s="25"/>
      <c r="L38" s="269"/>
      <c r="M38" s="464"/>
      <c r="N38" s="464"/>
      <c r="O38" s="464"/>
      <c r="P38" s="464"/>
      <c r="Q38" s="464"/>
      <c r="R38" s="464"/>
      <c r="S38" s="464"/>
      <c r="T38" s="464"/>
      <c r="U38" s="464"/>
      <c r="V38" s="464"/>
    </row>
  </sheetData>
  <mergeCells count="2">
    <mergeCell ref="A6:J6"/>
    <mergeCell ref="D3:F3"/>
  </mergeCells>
  <dataValidations count="1">
    <dataValidation type="list" allowBlank="1" showInputMessage="1" showErrorMessage="1" sqref="K11:K38">
      <formula1>"Budha, Hindu, Islam, Katolik, Kristen"</formula1>
    </dataValidation>
  </dataValidations>
  <pageMargins left="0.7" right="0.7" top="0.75" bottom="0.75" header="0.3" footer="0.3"/>
  <legacyDrawing r:id="rId1"/>
  <extLst>
    <x:ext xmlns:x="http://schemas.openxmlformats.org/spreadsheetml/2006/main" xmlns:mx="http://schemas.microsoft.com/office/mac/excel/2008/main" uri="{64002731-A6B0-56B0-2670-7721B7C09600}">
      <mx:PLV Mode="0" OnePage="0" WScale="0"/>
    </x: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26"/>
  <sheetViews>
    <sheetView zoomScale="80" zoomScaleNormal="80" workbookViewId="0">
      <selection activeCell="K18" sqref="K18 K18"/>
    </sheetView>
  </sheetViews>
  <sheetFormatPr defaultColWidth="9.140625" defaultRowHeight="15.75"/>
  <cols>
    <col min="1" max="1" width="11.7109375" style="333" customWidth="1"/>
    <col min="2" max="2" width="16.7109375" style="333" customWidth="1"/>
    <col min="3" max="3" width="31.140625" style="345" customWidth="1"/>
    <col min="4" max="4" width="32" style="333" customWidth="1"/>
    <col min="5" max="5" width="17.28515625" style="333" customWidth="1"/>
    <col min="6" max="6" width="9.140625" style="333" customWidth="1"/>
    <col min="7" max="16384" width="9.140625" style="333"/>
  </cols>
  <sheetData>
    <row r="1" spans="1:21">
      <c r="A1" s="342" t="s">
        <v>322</v>
      </c>
      <c r="B1" s="166"/>
    </row>
    <row r="2" spans="1:21">
      <c r="A2" s="173" t="s">
        <v>359</v>
      </c>
      <c r="B2" s="239" t="s">
        <v>682</v>
      </c>
      <c r="C2" s="242" t="s">
        <v>764</v>
      </c>
      <c r="D2" s="345"/>
      <c r="E2" s="345"/>
    </row>
    <row r="3" spans="1:21">
      <c r="A3" s="173" t="s">
        <v>42</v>
      </c>
      <c r="B3" s="239" t="s">
        <v>682</v>
      </c>
      <c r="C3" s="176">
        <f>'1. New Employee Data'!D3</f>
        <v>43831</v>
      </c>
      <c r="D3" s="345"/>
      <c r="E3" s="345"/>
    </row>
    <row r="4" spans="1:21">
      <c r="A4" s="173" t="s">
        <v>361</v>
      </c>
      <c r="B4" s="239" t="s">
        <v>682</v>
      </c>
      <c r="C4" s="242" t="s">
        <v>362</v>
      </c>
      <c r="D4" s="345"/>
      <c r="E4" s="345"/>
    </row>
    <row r="5" spans="1:21" s="167" customFormat="1" ht="30.95" customHeight="1">
      <c r="A5" s="415" t="s">
        <v>365</v>
      </c>
      <c r="B5" s="239" t="s">
        <v>682</v>
      </c>
      <c r="C5" s="178" t="s">
        <v>366</v>
      </c>
      <c r="D5" s="180"/>
      <c r="E5" s="262"/>
      <c r="F5" s="166"/>
      <c r="G5" s="240"/>
      <c r="H5" s="175"/>
      <c r="I5" s="175"/>
      <c r="J5" s="175"/>
      <c r="K5" s="175"/>
      <c r="L5" s="240"/>
      <c r="M5" s="240"/>
      <c r="N5" s="240"/>
      <c r="O5" s="240"/>
      <c r="P5" s="240"/>
      <c r="Q5" s="240"/>
      <c r="R5" s="240"/>
      <c r="S5" s="240"/>
      <c r="T5" s="240"/>
      <c r="U5" s="239"/>
    </row>
    <row r="6" spans="1:21">
      <c r="A6" s="173"/>
      <c r="B6" s="166"/>
    </row>
    <row r="7" spans="1:21">
      <c r="A7" s="562" t="s">
        <v>367</v>
      </c>
      <c r="B7" s="562"/>
      <c r="C7" s="562"/>
      <c r="D7" s="562"/>
      <c r="E7" s="562"/>
    </row>
    <row r="8" spans="1:21">
      <c r="A8" s="344"/>
      <c r="B8" s="344"/>
    </row>
    <row r="9" spans="1:21" s="358" customFormat="1" ht="72.75" customHeight="1">
      <c r="A9" s="185" t="s">
        <v>34</v>
      </c>
      <c r="B9" s="183" t="s">
        <v>46</v>
      </c>
      <c r="C9" s="183" t="s">
        <v>765</v>
      </c>
      <c r="D9" s="183" t="s">
        <v>766</v>
      </c>
      <c r="E9" s="185" t="s">
        <v>767</v>
      </c>
    </row>
    <row r="10" spans="1:21">
      <c r="A10" s="335">
        <v>1</v>
      </c>
      <c r="B10" s="335" t="s">
        <v>687</v>
      </c>
      <c r="C10" s="339">
        <v>42005</v>
      </c>
      <c r="D10" s="340">
        <v>42369</v>
      </c>
      <c r="E10" s="341" t="s">
        <v>689</v>
      </c>
    </row>
    <row r="11" spans="1:21">
      <c r="A11" s="105">
        <v>1</v>
      </c>
      <c r="B11" s="105" t="s">
        <v>687</v>
      </c>
      <c r="C11" s="110">
        <v>42005</v>
      </c>
      <c r="D11" s="120">
        <v>42369</v>
      </c>
      <c r="E11" s="106"/>
    </row>
    <row r="12" spans="1:21">
      <c r="A12" s="354"/>
      <c r="B12" s="354"/>
      <c r="C12" s="356"/>
      <c r="D12" s="356"/>
      <c r="E12" s="353"/>
    </row>
    <row r="13" spans="1:21">
      <c r="A13" s="354"/>
      <c r="B13" s="354"/>
      <c r="C13" s="356"/>
      <c r="D13" s="356"/>
      <c r="E13" s="353"/>
    </row>
    <row r="14" spans="1:21">
      <c r="A14" s="354"/>
      <c r="B14" s="354"/>
      <c r="C14" s="356"/>
      <c r="D14" s="356"/>
      <c r="E14" s="353"/>
    </row>
    <row r="15" spans="1:21">
      <c r="A15" s="354"/>
      <c r="B15" s="354"/>
      <c r="C15" s="356"/>
      <c r="D15" s="356"/>
      <c r="E15" s="353"/>
    </row>
    <row r="16" spans="1:21">
      <c r="A16" s="354"/>
      <c r="B16" s="354"/>
      <c r="C16" s="356"/>
      <c r="D16" s="356"/>
      <c r="E16" s="353"/>
    </row>
    <row r="17" spans="1:5">
      <c r="A17" s="354"/>
      <c r="B17" s="354"/>
      <c r="C17" s="356"/>
      <c r="D17" s="356"/>
      <c r="E17" s="353"/>
    </row>
    <row r="18" spans="1:5">
      <c r="A18" s="354"/>
      <c r="B18" s="354"/>
      <c r="C18" s="356"/>
      <c r="D18" s="356"/>
      <c r="E18" s="354"/>
    </row>
    <row r="19" spans="1:5">
      <c r="A19" s="354"/>
      <c r="B19" s="354"/>
      <c r="C19" s="356"/>
      <c r="D19" s="356"/>
      <c r="E19" s="354"/>
    </row>
    <row r="20" spans="1:5">
      <c r="A20" s="354"/>
      <c r="B20" s="354"/>
      <c r="C20" s="356"/>
      <c r="D20" s="356"/>
      <c r="E20" s="354"/>
    </row>
    <row r="21" spans="1:5">
      <c r="A21" s="354"/>
      <c r="B21" s="354"/>
      <c r="C21" s="356"/>
      <c r="D21" s="356"/>
      <c r="E21" s="354"/>
    </row>
    <row r="22" spans="1:5">
      <c r="C22" s="166"/>
    </row>
    <row r="23" spans="1:5">
      <c r="C23" s="166"/>
    </row>
    <row r="24" spans="1:5">
      <c r="C24" s="166"/>
    </row>
    <row r="25" spans="1:5">
      <c r="C25" s="166"/>
    </row>
    <row r="26" spans="1:5">
      <c r="C26" s="166"/>
    </row>
  </sheetData>
  <mergeCells count="1">
    <mergeCell ref="A7:E7"/>
  </mergeCells>
  <pageMargins left="0.75" right="0.75" top="0.7"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4"/>
  <sheetViews>
    <sheetView topLeftCell="A61" workbookViewId="0">
      <selection activeCell="D5" sqref="D5 D5"/>
    </sheetView>
  </sheetViews>
  <sheetFormatPr defaultColWidth="8.85546875" defaultRowHeight="15"/>
  <cols>
    <col min="1" max="1" width="20.28515625" style="134" bestFit="1" customWidth="1"/>
    <col min="2" max="2" width="3.42578125" style="139" bestFit="1" customWidth="1"/>
    <col min="3" max="3" width="5.140625" style="139" bestFit="1" customWidth="1"/>
    <col min="4" max="4" width="18.140625" style="134" customWidth="1"/>
    <col min="5" max="5" width="14" style="134" customWidth="1"/>
    <col min="6" max="6" width="66.42578125" style="142" customWidth="1"/>
    <col min="7" max="7" width="58.7109375" style="134" customWidth="1"/>
    <col min="8" max="8" width="8.85546875" style="134" customWidth="1"/>
    <col min="9" max="16384" width="8.85546875" style="134"/>
  </cols>
  <sheetData>
    <row r="1" spans="1:9" s="133" customFormat="1" ht="18.600000000000001" customHeight="1">
      <c r="A1" s="135" t="s">
        <v>13</v>
      </c>
      <c r="B1" s="502" t="s">
        <v>14</v>
      </c>
      <c r="C1" s="502"/>
      <c r="D1" s="502"/>
      <c r="E1" s="502"/>
      <c r="F1" s="502"/>
    </row>
    <row r="2" spans="1:9" s="133" customFormat="1" ht="18.600000000000001" customHeight="1">
      <c r="A2" s="135" t="s">
        <v>15</v>
      </c>
      <c r="B2" s="135" t="s">
        <v>3</v>
      </c>
      <c r="C2" s="136"/>
      <c r="D2" s="137"/>
      <c r="E2" s="137"/>
      <c r="F2" s="137"/>
    </row>
    <row r="3" spans="1:9" s="133" customFormat="1" ht="30.75" customHeight="1">
      <c r="A3" s="138" t="s">
        <v>16</v>
      </c>
      <c r="B3" s="503" t="s">
        <v>17</v>
      </c>
      <c r="C3" s="503"/>
      <c r="D3" s="503"/>
      <c r="E3" s="503"/>
      <c r="F3" s="503"/>
    </row>
    <row r="4" spans="1:9">
      <c r="A4" s="134" t="s">
        <v>18</v>
      </c>
      <c r="B4" s="139" t="s">
        <v>19</v>
      </c>
    </row>
    <row r="6" spans="1:9">
      <c r="A6" s="140" t="s">
        <v>20</v>
      </c>
      <c r="B6" s="141"/>
      <c r="C6" s="141"/>
      <c r="D6" s="141"/>
      <c r="E6" s="133"/>
      <c r="F6" s="133"/>
      <c r="G6" s="133"/>
      <c r="H6" s="133"/>
      <c r="I6" s="133"/>
    </row>
    <row r="7" spans="1:9">
      <c r="A7" s="142"/>
      <c r="D7" s="143"/>
      <c r="E7" s="133"/>
      <c r="F7" s="133"/>
      <c r="G7" s="133"/>
      <c r="H7" s="133"/>
      <c r="I7" s="133"/>
    </row>
    <row r="8" spans="1:9">
      <c r="C8" s="134">
        <v>1</v>
      </c>
      <c r="D8" s="138" t="s">
        <v>21</v>
      </c>
      <c r="H8" s="133"/>
      <c r="I8" s="133"/>
    </row>
    <row r="9" spans="1:9">
      <c r="D9" s="144" t="s">
        <v>22</v>
      </c>
      <c r="H9" s="133"/>
      <c r="I9" s="133"/>
    </row>
    <row r="10" spans="1:9">
      <c r="D10" s="144" t="s">
        <v>23</v>
      </c>
      <c r="H10" s="133"/>
      <c r="I10" s="133"/>
    </row>
    <row r="11" spans="1:9">
      <c r="D11" s="144" t="s">
        <v>24</v>
      </c>
      <c r="H11" s="133"/>
      <c r="I11" s="133"/>
    </row>
    <row r="12" spans="1:9">
      <c r="D12" s="144" t="s">
        <v>25</v>
      </c>
      <c r="H12" s="133"/>
      <c r="I12" s="133"/>
    </row>
    <row r="13" spans="1:9">
      <c r="D13" s="144" t="s">
        <v>26</v>
      </c>
      <c r="H13" s="133"/>
      <c r="I13" s="133"/>
    </row>
    <row r="14" spans="1:9">
      <c r="D14" s="138" t="s">
        <v>27</v>
      </c>
      <c r="H14" s="133"/>
      <c r="I14" s="133"/>
    </row>
    <row r="15" spans="1:9">
      <c r="H15" s="133"/>
      <c r="I15" s="133"/>
    </row>
    <row r="16" spans="1:9">
      <c r="C16" s="134">
        <v>2</v>
      </c>
      <c r="D16" s="134" t="s">
        <v>28</v>
      </c>
      <c r="H16" s="133"/>
      <c r="I16" s="133"/>
    </row>
    <row r="17" spans="1:9">
      <c r="D17" s="134" t="s">
        <v>29</v>
      </c>
      <c r="H17" s="133"/>
      <c r="I17" s="133"/>
    </row>
    <row r="18" spans="1:9">
      <c r="D18" s="134" t="s">
        <v>30</v>
      </c>
      <c r="H18" s="133"/>
      <c r="I18" s="133"/>
    </row>
    <row r="19" spans="1:9">
      <c r="H19" s="133"/>
      <c r="I19" s="133"/>
    </row>
    <row r="20" spans="1:9">
      <c r="C20" s="134">
        <v>3</v>
      </c>
      <c r="D20" s="134" t="s">
        <v>31</v>
      </c>
      <c r="H20" s="133"/>
      <c r="I20" s="133"/>
    </row>
    <row r="21" spans="1:9">
      <c r="D21" s="134" t="s">
        <v>32</v>
      </c>
      <c r="H21" s="133"/>
      <c r="I21" s="133"/>
    </row>
    <row r="22" spans="1:9">
      <c r="D22" s="134" t="s">
        <v>30</v>
      </c>
      <c r="H22" s="133"/>
      <c r="I22" s="133"/>
    </row>
    <row r="23" spans="1:9" s="133" customFormat="1" ht="15.6" customHeight="1">
      <c r="C23" s="145"/>
      <c r="D23" s="146"/>
    </row>
    <row r="24" spans="1:9">
      <c r="A24" s="147" t="s">
        <v>33</v>
      </c>
      <c r="B24" s="148"/>
      <c r="C24" s="148"/>
    </row>
    <row r="26" spans="1:9" s="139" customFormat="1" ht="15.6" customHeight="1">
      <c r="B26" s="494" t="s">
        <v>34</v>
      </c>
      <c r="C26" s="495"/>
      <c r="D26" s="149" t="s">
        <v>35</v>
      </c>
      <c r="E26" s="149" t="s">
        <v>36</v>
      </c>
      <c r="F26" s="150" t="s">
        <v>37</v>
      </c>
      <c r="G26" s="150" t="s">
        <v>38</v>
      </c>
    </row>
    <row r="27" spans="1:9" s="133" customFormat="1" ht="29.1" customHeight="1">
      <c r="B27" s="13">
        <v>1</v>
      </c>
      <c r="C27" s="13"/>
      <c r="D27" s="490" t="s">
        <v>39</v>
      </c>
      <c r="E27" s="491"/>
      <c r="F27" s="14" t="s">
        <v>40</v>
      </c>
      <c r="G27" s="15"/>
    </row>
    <row r="28" spans="1:9">
      <c r="A28" s="151"/>
      <c r="B28" s="13"/>
      <c r="C28" s="16" t="s">
        <v>41</v>
      </c>
      <c r="D28" s="492" t="s">
        <v>42</v>
      </c>
      <c r="E28" s="493"/>
      <c r="F28" s="17" t="s">
        <v>43</v>
      </c>
      <c r="G28" s="18" t="s">
        <v>44</v>
      </c>
    </row>
    <row r="29" spans="1:9" s="133" customFormat="1" ht="43.5" customHeight="1">
      <c r="A29" s="151"/>
      <c r="B29" s="13"/>
      <c r="C29" s="16" t="s">
        <v>45</v>
      </c>
      <c r="D29" s="492" t="s">
        <v>46</v>
      </c>
      <c r="E29" s="493"/>
      <c r="F29" s="17" t="s">
        <v>47</v>
      </c>
      <c r="G29" s="18" t="s">
        <v>44</v>
      </c>
    </row>
    <row r="30" spans="1:9" s="133" customFormat="1" ht="29.1" customHeight="1">
      <c r="A30" s="151"/>
      <c r="B30" s="19"/>
      <c r="C30" s="16" t="s">
        <v>48</v>
      </c>
      <c r="D30" s="483" t="s">
        <v>49</v>
      </c>
      <c r="E30" s="484"/>
      <c r="F30" s="17" t="s">
        <v>50</v>
      </c>
      <c r="G30" s="18" t="s">
        <v>44</v>
      </c>
    </row>
    <row r="31" spans="1:9" s="133" customFormat="1" ht="29.1" customHeight="1">
      <c r="A31" s="151"/>
      <c r="B31" s="19"/>
      <c r="C31" s="13" t="s">
        <v>51</v>
      </c>
      <c r="D31" s="481" t="s">
        <v>52</v>
      </c>
      <c r="E31" s="482"/>
      <c r="F31" s="20" t="s">
        <v>53</v>
      </c>
      <c r="G31" s="20" t="s">
        <v>54</v>
      </c>
    </row>
    <row r="32" spans="1:9">
      <c r="A32" s="151"/>
      <c r="B32" s="19"/>
      <c r="C32" s="16" t="s">
        <v>55</v>
      </c>
      <c r="D32" s="483" t="s">
        <v>56</v>
      </c>
      <c r="E32" s="484"/>
      <c r="F32" s="17" t="s">
        <v>57</v>
      </c>
      <c r="G32" s="18" t="s">
        <v>44</v>
      </c>
    </row>
    <row r="33" spans="1:7">
      <c r="A33" s="151"/>
      <c r="B33" s="19"/>
      <c r="C33" s="13" t="s">
        <v>58</v>
      </c>
      <c r="D33" s="481" t="s">
        <v>59</v>
      </c>
      <c r="E33" s="482"/>
      <c r="F33" s="20" t="s">
        <v>60</v>
      </c>
      <c r="G33" s="21" t="s">
        <v>61</v>
      </c>
    </row>
    <row r="34" spans="1:7" s="133" customFormat="1" ht="30" customHeight="1">
      <c r="A34" s="151"/>
      <c r="B34" s="19"/>
      <c r="C34" s="13" t="s">
        <v>62</v>
      </c>
      <c r="D34" s="481" t="s">
        <v>63</v>
      </c>
      <c r="E34" s="482"/>
      <c r="F34" s="20" t="s">
        <v>64</v>
      </c>
      <c r="G34" s="21" t="s">
        <v>61</v>
      </c>
    </row>
    <row r="35" spans="1:7">
      <c r="A35" s="151"/>
      <c r="B35" s="19"/>
      <c r="C35" s="16" t="s">
        <v>65</v>
      </c>
      <c r="D35" s="483" t="s">
        <v>66</v>
      </c>
      <c r="E35" s="484"/>
      <c r="F35" s="17" t="s">
        <v>67</v>
      </c>
      <c r="G35" s="18" t="s">
        <v>44</v>
      </c>
    </row>
    <row r="36" spans="1:7" s="133" customFormat="1" ht="30" customHeight="1">
      <c r="A36" s="151"/>
      <c r="B36" s="19"/>
      <c r="C36" s="16" t="s">
        <v>68</v>
      </c>
      <c r="D36" s="483" t="s">
        <v>69</v>
      </c>
      <c r="E36" s="484"/>
      <c r="F36" s="17" t="s">
        <v>70</v>
      </c>
      <c r="G36" s="18" t="s">
        <v>44</v>
      </c>
    </row>
    <row r="37" spans="1:7" s="133" customFormat="1" ht="30" customHeight="1">
      <c r="A37" s="151"/>
      <c r="B37" s="19"/>
      <c r="C37" s="16" t="s">
        <v>71</v>
      </c>
      <c r="D37" s="483" t="s">
        <v>72</v>
      </c>
      <c r="E37" s="484"/>
      <c r="F37" s="17" t="s">
        <v>73</v>
      </c>
      <c r="G37" s="18" t="s">
        <v>44</v>
      </c>
    </row>
    <row r="38" spans="1:7" s="133" customFormat="1" ht="29.1" customHeight="1">
      <c r="A38" s="151"/>
      <c r="B38" s="154"/>
      <c r="C38" s="16" t="s">
        <v>74</v>
      </c>
      <c r="D38" s="492" t="s">
        <v>75</v>
      </c>
      <c r="E38" s="493"/>
      <c r="F38" s="155" t="s">
        <v>76</v>
      </c>
      <c r="G38" s="18" t="s">
        <v>44</v>
      </c>
    </row>
    <row r="39" spans="1:7" s="133" customFormat="1" ht="29.1" customHeight="1">
      <c r="A39" s="151"/>
      <c r="B39" s="19"/>
      <c r="C39" s="13" t="s">
        <v>77</v>
      </c>
      <c r="D39" s="481" t="s">
        <v>78</v>
      </c>
      <c r="E39" s="482"/>
      <c r="F39" s="20" t="s">
        <v>79</v>
      </c>
      <c r="G39" s="20" t="s">
        <v>80</v>
      </c>
    </row>
    <row r="40" spans="1:7" s="133" customFormat="1" ht="29.1" customHeight="1">
      <c r="A40" s="151"/>
      <c r="B40" s="19"/>
      <c r="C40" s="16" t="s">
        <v>81</v>
      </c>
      <c r="D40" s="483" t="s">
        <v>82</v>
      </c>
      <c r="E40" s="484"/>
      <c r="F40" s="17" t="s">
        <v>83</v>
      </c>
      <c r="G40" s="17" t="s">
        <v>44</v>
      </c>
    </row>
    <row r="41" spans="1:7" s="133" customFormat="1" ht="43.5" customHeight="1">
      <c r="A41" s="151"/>
      <c r="B41" s="19"/>
      <c r="C41" s="13" t="s">
        <v>84</v>
      </c>
      <c r="D41" s="481" t="s">
        <v>85</v>
      </c>
      <c r="E41" s="482"/>
      <c r="F41" s="20" t="s">
        <v>86</v>
      </c>
      <c r="G41" s="20" t="s">
        <v>87</v>
      </c>
    </row>
    <row r="42" spans="1:7" s="133" customFormat="1" ht="30" customHeight="1">
      <c r="A42" s="151"/>
      <c r="B42" s="19"/>
      <c r="C42" s="16" t="s">
        <v>88</v>
      </c>
      <c r="D42" s="483" t="s">
        <v>89</v>
      </c>
      <c r="E42" s="484"/>
      <c r="F42" s="17" t="s">
        <v>90</v>
      </c>
      <c r="G42" s="18" t="s">
        <v>44</v>
      </c>
    </row>
    <row r="43" spans="1:7">
      <c r="A43" s="151"/>
      <c r="B43" s="19"/>
      <c r="C43" s="13" t="s">
        <v>91</v>
      </c>
      <c r="D43" s="481" t="s">
        <v>92</v>
      </c>
      <c r="E43" s="482"/>
      <c r="F43" s="20" t="s">
        <v>93</v>
      </c>
      <c r="G43" s="21" t="s">
        <v>87</v>
      </c>
    </row>
    <row r="44" spans="1:7" s="133" customFormat="1" ht="29.1" customHeight="1">
      <c r="A44" s="151"/>
      <c r="B44" s="19"/>
      <c r="C44" s="16" t="s">
        <v>94</v>
      </c>
      <c r="D44" s="483" t="s">
        <v>95</v>
      </c>
      <c r="E44" s="484"/>
      <c r="F44" s="17" t="s">
        <v>96</v>
      </c>
      <c r="G44" s="18" t="s">
        <v>44</v>
      </c>
    </row>
    <row r="45" spans="1:7">
      <c r="A45" s="151"/>
      <c r="B45" s="19"/>
      <c r="C45" s="16" t="s">
        <v>97</v>
      </c>
      <c r="D45" s="483" t="s">
        <v>98</v>
      </c>
      <c r="E45" s="484"/>
      <c r="F45" s="17" t="s">
        <v>99</v>
      </c>
      <c r="G45" s="18" t="s">
        <v>44</v>
      </c>
    </row>
    <row r="46" spans="1:7" s="133" customFormat="1" ht="43.5" customHeight="1">
      <c r="A46" s="151"/>
      <c r="B46" s="19"/>
      <c r="C46" s="16" t="s">
        <v>100</v>
      </c>
      <c r="D46" s="483" t="s">
        <v>101</v>
      </c>
      <c r="E46" s="484"/>
      <c r="F46" s="17" t="s">
        <v>102</v>
      </c>
      <c r="G46" s="17" t="s">
        <v>103</v>
      </c>
    </row>
    <row r="47" spans="1:7" s="133" customFormat="1" ht="29.1" customHeight="1">
      <c r="A47" s="151"/>
      <c r="B47" s="19"/>
      <c r="C47" s="13" t="s">
        <v>104</v>
      </c>
      <c r="D47" s="481" t="s">
        <v>105</v>
      </c>
      <c r="E47" s="482"/>
      <c r="F47" s="20" t="s">
        <v>106</v>
      </c>
      <c r="G47" s="20" t="s">
        <v>80</v>
      </c>
    </row>
    <row r="48" spans="1:7" s="133" customFormat="1" ht="43.5" customHeight="1">
      <c r="A48" s="151"/>
      <c r="B48" s="19"/>
      <c r="C48" s="16" t="s">
        <v>107</v>
      </c>
      <c r="D48" s="483" t="s">
        <v>108</v>
      </c>
      <c r="E48" s="484"/>
      <c r="F48" s="17" t="s">
        <v>109</v>
      </c>
      <c r="G48" s="18" t="s">
        <v>44</v>
      </c>
    </row>
    <row r="49" spans="1:7" s="133" customFormat="1" ht="72.599999999999994" customHeight="1">
      <c r="A49" s="151"/>
      <c r="B49" s="19"/>
      <c r="C49" s="16" t="s">
        <v>110</v>
      </c>
      <c r="D49" s="483" t="s">
        <v>111</v>
      </c>
      <c r="E49" s="484"/>
      <c r="F49" s="17" t="s">
        <v>112</v>
      </c>
      <c r="G49" s="18" t="s">
        <v>44</v>
      </c>
    </row>
    <row r="50" spans="1:7" s="133" customFormat="1" ht="29.1" customHeight="1">
      <c r="A50" s="151"/>
      <c r="B50" s="154"/>
      <c r="C50" s="13" t="s">
        <v>113</v>
      </c>
      <c r="D50" s="500" t="s">
        <v>114</v>
      </c>
      <c r="E50" s="501"/>
      <c r="F50" s="156" t="s">
        <v>115</v>
      </c>
      <c r="G50" s="21" t="s">
        <v>87</v>
      </c>
    </row>
    <row r="51" spans="1:7" s="133" customFormat="1" ht="29.1" customHeight="1">
      <c r="A51" s="151"/>
      <c r="B51" s="154"/>
      <c r="C51" s="13" t="s">
        <v>116</v>
      </c>
      <c r="D51" s="500" t="s">
        <v>117</v>
      </c>
      <c r="E51" s="501"/>
      <c r="F51" s="156" t="s">
        <v>118</v>
      </c>
      <c r="G51" s="21" t="s">
        <v>119</v>
      </c>
    </row>
    <row r="52" spans="1:7" s="133" customFormat="1" ht="29.1" customHeight="1">
      <c r="A52" s="151"/>
      <c r="B52" s="19"/>
      <c r="C52" s="13" t="s">
        <v>120</v>
      </c>
      <c r="D52" s="481" t="s">
        <v>121</v>
      </c>
      <c r="E52" s="482"/>
      <c r="F52" s="156" t="s">
        <v>122</v>
      </c>
      <c r="G52" s="21" t="s">
        <v>87</v>
      </c>
    </row>
    <row r="53" spans="1:7" s="133" customFormat="1" ht="29.1" customHeight="1">
      <c r="A53" s="151"/>
      <c r="B53" s="19"/>
      <c r="C53" s="13" t="s">
        <v>123</v>
      </c>
      <c r="D53" s="481" t="s">
        <v>124</v>
      </c>
      <c r="E53" s="482"/>
      <c r="F53" s="20" t="s">
        <v>125</v>
      </c>
      <c r="G53" s="21" t="s">
        <v>126</v>
      </c>
    </row>
    <row r="54" spans="1:7" s="133" customFormat="1" ht="29.1" customHeight="1">
      <c r="A54" s="151"/>
      <c r="B54" s="19"/>
      <c r="C54" s="13" t="s">
        <v>127</v>
      </c>
      <c r="D54" s="481" t="s">
        <v>128</v>
      </c>
      <c r="E54" s="482"/>
      <c r="F54" s="156" t="s">
        <v>129</v>
      </c>
      <c r="G54" s="21" t="s">
        <v>87</v>
      </c>
    </row>
    <row r="55" spans="1:7" s="133" customFormat="1" ht="30" customHeight="1">
      <c r="A55" s="151"/>
      <c r="B55" s="19"/>
      <c r="C55" s="13" t="s">
        <v>130</v>
      </c>
      <c r="D55" s="481" t="s">
        <v>131</v>
      </c>
      <c r="E55" s="482"/>
      <c r="F55" s="20" t="s">
        <v>132</v>
      </c>
      <c r="G55" s="21" t="s">
        <v>133</v>
      </c>
    </row>
    <row r="56" spans="1:7" s="133" customFormat="1" ht="57.95" customHeight="1">
      <c r="A56" s="151"/>
      <c r="B56" s="154"/>
      <c r="C56" s="16" t="s">
        <v>134</v>
      </c>
      <c r="D56" s="492" t="s">
        <v>135</v>
      </c>
      <c r="E56" s="493"/>
      <c r="F56" s="155" t="s">
        <v>136</v>
      </c>
      <c r="G56" s="18" t="s">
        <v>44</v>
      </c>
    </row>
    <row r="57" spans="1:7" s="133" customFormat="1" ht="69" customHeight="1">
      <c r="A57" s="151"/>
      <c r="B57" s="19"/>
      <c r="C57" s="16" t="s">
        <v>137</v>
      </c>
      <c r="D57" s="483" t="s">
        <v>138</v>
      </c>
      <c r="E57" s="484"/>
      <c r="F57" s="17" t="s">
        <v>139</v>
      </c>
      <c r="G57" s="17" t="s">
        <v>140</v>
      </c>
    </row>
    <row r="58" spans="1:7" s="133" customFormat="1" ht="43.5" customHeight="1">
      <c r="A58" s="151"/>
      <c r="B58" s="19"/>
      <c r="C58" s="16" t="s">
        <v>141</v>
      </c>
      <c r="D58" s="483" t="s">
        <v>142</v>
      </c>
      <c r="E58" s="484"/>
      <c r="F58" s="17" t="s">
        <v>143</v>
      </c>
      <c r="G58" s="17" t="s">
        <v>144</v>
      </c>
    </row>
    <row r="59" spans="1:7" s="133" customFormat="1" ht="29.1" customHeight="1">
      <c r="A59" s="151"/>
      <c r="B59" s="19"/>
      <c r="C59" s="16" t="s">
        <v>145</v>
      </c>
      <c r="D59" s="483" t="s">
        <v>146</v>
      </c>
      <c r="E59" s="484"/>
      <c r="F59" s="17" t="s">
        <v>147</v>
      </c>
      <c r="G59" s="18" t="s">
        <v>44</v>
      </c>
    </row>
    <row r="60" spans="1:7" s="133" customFormat="1" ht="29.1" customHeight="1">
      <c r="A60" s="151"/>
      <c r="B60" s="19"/>
      <c r="C60" s="16" t="s">
        <v>148</v>
      </c>
      <c r="D60" s="483" t="s">
        <v>149</v>
      </c>
      <c r="E60" s="484"/>
      <c r="F60" s="17" t="s">
        <v>150</v>
      </c>
      <c r="G60" s="18" t="s">
        <v>44</v>
      </c>
    </row>
    <row r="61" spans="1:7">
      <c r="B61" s="487"/>
      <c r="C61" s="488"/>
      <c r="D61" s="488"/>
      <c r="E61" s="488"/>
      <c r="F61" s="489"/>
      <c r="G61" s="15"/>
    </row>
    <row r="62" spans="1:7" s="133" customFormat="1" ht="29.1" customHeight="1">
      <c r="B62" s="13">
        <v>2</v>
      </c>
      <c r="C62" s="13"/>
      <c r="D62" s="496" t="s">
        <v>151</v>
      </c>
      <c r="E62" s="497"/>
      <c r="F62" s="14" t="s">
        <v>152</v>
      </c>
      <c r="G62" s="15"/>
    </row>
    <row r="63" spans="1:7" s="133" customFormat="1" ht="29.1" customHeight="1">
      <c r="B63" s="13"/>
      <c r="C63" s="16" t="s">
        <v>153</v>
      </c>
      <c r="D63" s="498" t="s">
        <v>46</v>
      </c>
      <c r="E63" s="499"/>
      <c r="F63" s="22" t="s">
        <v>154</v>
      </c>
      <c r="G63" s="18" t="s">
        <v>44</v>
      </c>
    </row>
    <row r="64" spans="1:7" s="133" customFormat="1" ht="72.599999999999994" customHeight="1">
      <c r="B64" s="19"/>
      <c r="C64" s="13" t="s">
        <v>155</v>
      </c>
      <c r="D64" s="481" t="s">
        <v>156</v>
      </c>
      <c r="E64" s="482"/>
      <c r="F64" s="14" t="s">
        <v>157</v>
      </c>
      <c r="G64" s="15"/>
    </row>
    <row r="65" spans="1:7" s="133" customFormat="1" ht="43.5" customHeight="1">
      <c r="B65" s="19"/>
      <c r="C65" s="13" t="s">
        <v>158</v>
      </c>
      <c r="D65" s="481" t="s">
        <v>159</v>
      </c>
      <c r="E65" s="482"/>
      <c r="F65" s="14" t="s">
        <v>160</v>
      </c>
      <c r="G65" s="15"/>
    </row>
    <row r="66" spans="1:7">
      <c r="B66" s="487"/>
      <c r="C66" s="488"/>
      <c r="D66" s="488"/>
      <c r="E66" s="488"/>
      <c r="F66" s="489"/>
      <c r="G66" s="15"/>
    </row>
    <row r="67" spans="1:7">
      <c r="A67" s="157"/>
      <c r="B67" s="510">
        <v>3</v>
      </c>
      <c r="C67" s="510"/>
      <c r="D67" s="506" t="s">
        <v>161</v>
      </c>
      <c r="E67" s="507"/>
      <c r="F67" s="504" t="s">
        <v>162</v>
      </c>
      <c r="G67" s="523"/>
    </row>
    <row r="68" spans="1:7" s="133" customFormat="1" ht="48.95" customHeight="1">
      <c r="A68" s="157"/>
      <c r="B68" s="511"/>
      <c r="C68" s="511"/>
      <c r="D68" s="508"/>
      <c r="E68" s="509"/>
      <c r="F68" s="505"/>
      <c r="G68" s="524"/>
    </row>
    <row r="69" spans="1:7" s="133" customFormat="1" ht="48.95" customHeight="1">
      <c r="B69" s="158"/>
      <c r="C69" s="159" t="s">
        <v>163</v>
      </c>
      <c r="D69" s="498" t="s">
        <v>46</v>
      </c>
      <c r="E69" s="499"/>
      <c r="F69" s="22" t="s">
        <v>154</v>
      </c>
      <c r="G69" s="18" t="s">
        <v>44</v>
      </c>
    </row>
    <row r="70" spans="1:7" s="133" customFormat="1" ht="48.95" customHeight="1">
      <c r="B70" s="158"/>
      <c r="C70" s="158" t="s">
        <v>164</v>
      </c>
      <c r="D70" s="512" t="s">
        <v>165</v>
      </c>
      <c r="E70" s="513"/>
      <c r="F70" s="14" t="s">
        <v>166</v>
      </c>
      <c r="G70" s="160"/>
    </row>
    <row r="71" spans="1:7" s="133" customFormat="1" ht="48.95" customHeight="1">
      <c r="B71" s="158"/>
      <c r="C71" s="159" t="s">
        <v>164</v>
      </c>
      <c r="D71" s="161" t="s">
        <v>167</v>
      </c>
      <c r="E71" s="161"/>
      <c r="F71" s="22" t="s">
        <v>168</v>
      </c>
      <c r="G71" s="18" t="s">
        <v>44</v>
      </c>
    </row>
    <row r="72" spans="1:7">
      <c r="A72" s="157"/>
      <c r="B72" s="487"/>
      <c r="C72" s="488"/>
      <c r="D72" s="488"/>
      <c r="E72" s="488"/>
      <c r="F72" s="489"/>
      <c r="G72" s="160"/>
    </row>
    <row r="73" spans="1:7" s="133" customFormat="1" ht="29.1" customHeight="1">
      <c r="B73" s="13" t="s">
        <v>169</v>
      </c>
      <c r="C73" s="13"/>
      <c r="D73" s="490" t="s">
        <v>170</v>
      </c>
      <c r="E73" s="491"/>
      <c r="F73" s="14" t="s">
        <v>171</v>
      </c>
      <c r="G73" s="15"/>
    </row>
    <row r="74" spans="1:7" s="133" customFormat="1" ht="29.1" customHeight="1">
      <c r="B74" s="13"/>
      <c r="C74" s="16" t="s">
        <v>172</v>
      </c>
      <c r="D74" s="514" t="s">
        <v>46</v>
      </c>
      <c r="E74" s="515"/>
      <c r="F74" s="22" t="s">
        <v>154</v>
      </c>
      <c r="G74" s="23" t="s">
        <v>44</v>
      </c>
    </row>
    <row r="75" spans="1:7" s="133" customFormat="1" ht="39" customHeight="1">
      <c r="B75" s="13"/>
      <c r="C75" s="24" t="s">
        <v>173</v>
      </c>
      <c r="D75" s="522" t="s">
        <v>174</v>
      </c>
      <c r="E75" s="517"/>
      <c r="F75" s="22" t="s">
        <v>175</v>
      </c>
      <c r="G75" s="23" t="s">
        <v>44</v>
      </c>
    </row>
    <row r="76" spans="1:7">
      <c r="B76" s="13"/>
      <c r="C76" s="13" t="s">
        <v>176</v>
      </c>
      <c r="D76" s="520" t="s">
        <v>177</v>
      </c>
      <c r="E76" s="521"/>
      <c r="F76" s="14" t="s">
        <v>178</v>
      </c>
      <c r="G76" s="15" t="s">
        <v>87</v>
      </c>
    </row>
    <row r="77" spans="1:7">
      <c r="A77" s="157"/>
      <c r="B77" s="487"/>
      <c r="C77" s="488"/>
      <c r="D77" s="488"/>
      <c r="E77" s="488"/>
      <c r="F77" s="489"/>
      <c r="G77" s="160"/>
    </row>
    <row r="78" spans="1:7" s="133" customFormat="1" ht="29.1" customHeight="1">
      <c r="B78" s="13" t="s">
        <v>179</v>
      </c>
      <c r="C78" s="13"/>
      <c r="D78" s="490" t="s">
        <v>180</v>
      </c>
      <c r="E78" s="491"/>
      <c r="F78" s="14" t="s">
        <v>171</v>
      </c>
      <c r="G78" s="15"/>
    </row>
    <row r="79" spans="1:7" s="133" customFormat="1" ht="29.1" customHeight="1">
      <c r="B79" s="13"/>
      <c r="C79" s="16" t="s">
        <v>181</v>
      </c>
      <c r="D79" s="514" t="s">
        <v>46</v>
      </c>
      <c r="E79" s="515"/>
      <c r="F79" s="22" t="s">
        <v>154</v>
      </c>
      <c r="G79" s="23" t="s">
        <v>44</v>
      </c>
    </row>
    <row r="80" spans="1:7" s="133" customFormat="1" ht="130.5" customHeight="1">
      <c r="B80" s="13"/>
      <c r="C80" s="159" t="s">
        <v>182</v>
      </c>
      <c r="D80" s="514" t="s">
        <v>183</v>
      </c>
      <c r="E80" s="515"/>
      <c r="F80" s="162" t="s">
        <v>184</v>
      </c>
      <c r="G80" s="23" t="s">
        <v>185</v>
      </c>
    </row>
    <row r="81" spans="1:7" s="133" customFormat="1" ht="101.45" customHeight="1">
      <c r="B81" s="13"/>
      <c r="C81" s="159" t="s">
        <v>176</v>
      </c>
      <c r="D81" s="514" t="s">
        <v>186</v>
      </c>
      <c r="E81" s="515"/>
      <c r="F81" s="162" t="s">
        <v>187</v>
      </c>
      <c r="G81" s="23" t="s">
        <v>188</v>
      </c>
    </row>
    <row r="82" spans="1:7">
      <c r="B82" s="13"/>
      <c r="C82" s="13" t="s">
        <v>189</v>
      </c>
      <c r="D82" s="520" t="s">
        <v>177</v>
      </c>
      <c r="E82" s="521"/>
      <c r="F82" s="14" t="s">
        <v>178</v>
      </c>
      <c r="G82" s="15" t="s">
        <v>87</v>
      </c>
    </row>
    <row r="83" spans="1:7">
      <c r="B83" s="13"/>
      <c r="C83" s="163" t="s">
        <v>190</v>
      </c>
      <c r="D83" s="518" t="s">
        <v>191</v>
      </c>
      <c r="E83" s="519"/>
      <c r="F83" s="164" t="s">
        <v>192</v>
      </c>
      <c r="G83" s="165" t="s">
        <v>193</v>
      </c>
    </row>
    <row r="84" spans="1:7">
      <c r="A84" s="157"/>
      <c r="B84" s="487"/>
      <c r="C84" s="488"/>
      <c r="D84" s="488"/>
      <c r="E84" s="488"/>
      <c r="F84" s="489"/>
      <c r="G84" s="160"/>
    </row>
    <row r="85" spans="1:7" s="133" customFormat="1" ht="29.1" customHeight="1">
      <c r="B85" s="13" t="s">
        <v>194</v>
      </c>
      <c r="C85" s="13"/>
      <c r="D85" s="490" t="s">
        <v>195</v>
      </c>
      <c r="E85" s="491"/>
      <c r="F85" s="14" t="s">
        <v>171</v>
      </c>
      <c r="G85" s="15"/>
    </row>
    <row r="86" spans="1:7" s="133" customFormat="1" ht="29.1" customHeight="1">
      <c r="B86" s="13"/>
      <c r="C86" s="16" t="s">
        <v>196</v>
      </c>
      <c r="D86" s="514" t="s">
        <v>46</v>
      </c>
      <c r="E86" s="515"/>
      <c r="F86" s="22" t="s">
        <v>154</v>
      </c>
      <c r="G86" s="23" t="s">
        <v>44</v>
      </c>
    </row>
    <row r="87" spans="1:7">
      <c r="B87" s="13"/>
      <c r="C87" s="16" t="s">
        <v>197</v>
      </c>
      <c r="D87" s="516" t="s">
        <v>198</v>
      </c>
      <c r="E87" s="517"/>
      <c r="F87" s="22" t="s">
        <v>199</v>
      </c>
      <c r="G87" s="23" t="s">
        <v>44</v>
      </c>
    </row>
    <row r="88" spans="1:7">
      <c r="B88" s="13"/>
      <c r="C88" s="163" t="s">
        <v>200</v>
      </c>
      <c r="D88" s="518" t="s">
        <v>201</v>
      </c>
      <c r="E88" s="519"/>
      <c r="F88" s="164" t="s">
        <v>202</v>
      </c>
      <c r="G88" s="165" t="s">
        <v>193</v>
      </c>
    </row>
    <row r="89" spans="1:7">
      <c r="B89" s="13"/>
      <c r="C89" s="16" t="s">
        <v>203</v>
      </c>
      <c r="D89" s="516" t="s">
        <v>204</v>
      </c>
      <c r="E89" s="517"/>
      <c r="F89" s="22" t="s">
        <v>205</v>
      </c>
      <c r="G89" s="23" t="s">
        <v>44</v>
      </c>
    </row>
    <row r="90" spans="1:7">
      <c r="B90" s="13"/>
      <c r="C90" s="16" t="s">
        <v>206</v>
      </c>
      <c r="D90" s="516" t="s">
        <v>207</v>
      </c>
      <c r="E90" s="517"/>
      <c r="F90" s="22" t="s">
        <v>208</v>
      </c>
      <c r="G90" s="23" t="s">
        <v>44</v>
      </c>
    </row>
    <row r="91" spans="1:7" s="133" customFormat="1" ht="29.1" customHeight="1">
      <c r="B91" s="13"/>
      <c r="C91" s="13" t="s">
        <v>209</v>
      </c>
      <c r="D91" s="520" t="s">
        <v>210</v>
      </c>
      <c r="E91" s="521"/>
      <c r="F91" s="14" t="s">
        <v>211</v>
      </c>
      <c r="G91" s="14" t="s">
        <v>212</v>
      </c>
    </row>
    <row r="92" spans="1:7">
      <c r="B92" s="13"/>
      <c r="C92" s="163" t="s">
        <v>213</v>
      </c>
      <c r="D92" s="518" t="s">
        <v>214</v>
      </c>
      <c r="E92" s="519"/>
      <c r="F92" s="164" t="s">
        <v>215</v>
      </c>
      <c r="G92" s="165" t="s">
        <v>193</v>
      </c>
    </row>
    <row r="93" spans="1:7" s="133" customFormat="1" ht="56.25" customHeight="1">
      <c r="B93" s="13"/>
      <c r="C93" s="163" t="s">
        <v>216</v>
      </c>
      <c r="D93" s="518" t="s">
        <v>217</v>
      </c>
      <c r="E93" s="519"/>
      <c r="F93" s="164" t="s">
        <v>218</v>
      </c>
      <c r="G93" s="165" t="s">
        <v>193</v>
      </c>
    </row>
    <row r="94" spans="1:7" s="133" customFormat="1" ht="130.5" customHeight="1">
      <c r="B94" s="13"/>
      <c r="C94" s="163" t="s">
        <v>219</v>
      </c>
      <c r="D94" s="518" t="s">
        <v>183</v>
      </c>
      <c r="E94" s="519"/>
      <c r="F94" s="164" t="s">
        <v>184</v>
      </c>
      <c r="G94" s="165" t="s">
        <v>193</v>
      </c>
    </row>
    <row r="95" spans="1:7" s="133" customFormat="1" ht="101.45" customHeight="1">
      <c r="B95" s="13"/>
      <c r="C95" s="163" t="s">
        <v>220</v>
      </c>
      <c r="D95" s="518" t="s">
        <v>186</v>
      </c>
      <c r="E95" s="519"/>
      <c r="F95" s="164" t="s">
        <v>187</v>
      </c>
      <c r="G95" s="165" t="s">
        <v>193</v>
      </c>
    </row>
    <row r="96" spans="1:7">
      <c r="B96" s="13"/>
      <c r="C96" s="13" t="s">
        <v>221</v>
      </c>
      <c r="D96" s="520" t="s">
        <v>177</v>
      </c>
      <c r="E96" s="521"/>
      <c r="F96" s="14" t="s">
        <v>178</v>
      </c>
      <c r="G96" s="15" t="s">
        <v>87</v>
      </c>
    </row>
    <row r="97" spans="2:7">
      <c r="B97" s="13"/>
      <c r="C97" s="163" t="s">
        <v>222</v>
      </c>
      <c r="D97" s="518" t="s">
        <v>191</v>
      </c>
      <c r="E97" s="519"/>
      <c r="F97" s="164" t="s">
        <v>192</v>
      </c>
      <c r="G97" s="165" t="s">
        <v>193</v>
      </c>
    </row>
    <row r="98" spans="2:7">
      <c r="B98" s="487"/>
      <c r="C98" s="488"/>
      <c r="D98" s="488"/>
      <c r="E98" s="488"/>
      <c r="F98" s="489"/>
      <c r="G98" s="15"/>
    </row>
    <row r="99" spans="2:7" s="133" customFormat="1" ht="29.1" customHeight="1">
      <c r="B99" s="13">
        <v>5</v>
      </c>
      <c r="C99" s="13"/>
      <c r="D99" s="490" t="s">
        <v>223</v>
      </c>
      <c r="E99" s="491"/>
      <c r="F99" s="14" t="s">
        <v>224</v>
      </c>
      <c r="G99" s="15"/>
    </row>
    <row r="100" spans="2:7" s="133" customFormat="1" ht="29.1" customHeight="1">
      <c r="B100" s="13"/>
      <c r="C100" s="16" t="s">
        <v>225</v>
      </c>
      <c r="D100" s="492" t="s">
        <v>46</v>
      </c>
      <c r="E100" s="493"/>
      <c r="F100" s="22" t="s">
        <v>154</v>
      </c>
      <c r="G100" s="23" t="s">
        <v>44</v>
      </c>
    </row>
    <row r="101" spans="2:7" s="133" customFormat="1" ht="29.1" customHeight="1">
      <c r="B101" s="13"/>
      <c r="C101" s="16" t="s">
        <v>226</v>
      </c>
      <c r="D101" s="152" t="s">
        <v>227</v>
      </c>
      <c r="E101" s="153"/>
      <c r="F101" s="22" t="s">
        <v>228</v>
      </c>
      <c r="G101" s="23" t="s">
        <v>44</v>
      </c>
    </row>
    <row r="102" spans="2:7">
      <c r="B102" s="13"/>
      <c r="C102" s="16" t="s">
        <v>229</v>
      </c>
      <c r="D102" s="483" t="s">
        <v>230</v>
      </c>
      <c r="E102" s="484"/>
      <c r="F102" s="22" t="s">
        <v>231</v>
      </c>
      <c r="G102" s="23" t="s">
        <v>44</v>
      </c>
    </row>
    <row r="103" spans="2:7" s="133" customFormat="1" ht="29.1" customHeight="1">
      <c r="B103" s="13"/>
      <c r="C103" s="16" t="s">
        <v>232</v>
      </c>
      <c r="D103" s="483" t="s">
        <v>233</v>
      </c>
      <c r="E103" s="484"/>
      <c r="F103" s="22" t="s">
        <v>234</v>
      </c>
      <c r="G103" s="23" t="s">
        <v>44</v>
      </c>
    </row>
    <row r="104" spans="2:7">
      <c r="B104" s="13"/>
      <c r="C104" s="163" t="s">
        <v>235</v>
      </c>
      <c r="D104" s="525" t="s">
        <v>236</v>
      </c>
      <c r="E104" s="526"/>
      <c r="F104" s="164" t="s">
        <v>237</v>
      </c>
      <c r="G104" s="165" t="s">
        <v>193</v>
      </c>
    </row>
    <row r="105" spans="2:7">
      <c r="B105" s="13"/>
      <c r="C105" s="13" t="s">
        <v>238</v>
      </c>
      <c r="D105" s="483" t="s">
        <v>239</v>
      </c>
      <c r="E105" s="484"/>
      <c r="F105" s="22" t="s">
        <v>240</v>
      </c>
      <c r="G105" s="23" t="s">
        <v>44</v>
      </c>
    </row>
    <row r="106" spans="2:7">
      <c r="B106" s="13"/>
      <c r="C106" s="13" t="s">
        <v>241</v>
      </c>
      <c r="D106" s="483" t="s">
        <v>242</v>
      </c>
      <c r="E106" s="484"/>
      <c r="F106" s="22" t="s">
        <v>243</v>
      </c>
      <c r="G106" s="23" t="s">
        <v>44</v>
      </c>
    </row>
    <row r="107" spans="2:7">
      <c r="B107" s="487"/>
      <c r="C107" s="488"/>
      <c r="D107" s="488"/>
      <c r="E107" s="488"/>
      <c r="F107" s="489"/>
      <c r="G107" s="15"/>
    </row>
    <row r="108" spans="2:7" s="133" customFormat="1" ht="29.1" customHeight="1">
      <c r="B108" s="13">
        <v>6</v>
      </c>
      <c r="C108" s="13"/>
      <c r="D108" s="490" t="s">
        <v>244</v>
      </c>
      <c r="E108" s="491"/>
      <c r="F108" s="14" t="s">
        <v>245</v>
      </c>
      <c r="G108" s="15"/>
    </row>
    <row r="109" spans="2:7" s="133" customFormat="1" ht="29.1" customHeight="1">
      <c r="B109" s="13"/>
      <c r="C109" s="16" t="s">
        <v>246</v>
      </c>
      <c r="D109" s="492" t="s">
        <v>46</v>
      </c>
      <c r="E109" s="493"/>
      <c r="F109" s="22" t="s">
        <v>154</v>
      </c>
      <c r="G109" s="23" t="s">
        <v>44</v>
      </c>
    </row>
    <row r="110" spans="2:7">
      <c r="B110" s="13"/>
      <c r="C110" s="16" t="s">
        <v>247</v>
      </c>
      <c r="D110" s="492" t="s">
        <v>248</v>
      </c>
      <c r="E110" s="493"/>
      <c r="F110" s="22" t="s">
        <v>249</v>
      </c>
      <c r="G110" s="23" t="s">
        <v>44</v>
      </c>
    </row>
    <row r="111" spans="2:7">
      <c r="B111" s="487"/>
      <c r="C111" s="488"/>
      <c r="D111" s="488"/>
      <c r="E111" s="488"/>
      <c r="F111" s="489"/>
      <c r="G111" s="15"/>
    </row>
    <row r="112" spans="2:7" s="133" customFormat="1" ht="29.1" customHeight="1">
      <c r="B112" s="13">
        <v>7</v>
      </c>
      <c r="C112" s="13"/>
      <c r="D112" s="490" t="s">
        <v>250</v>
      </c>
      <c r="E112" s="491"/>
      <c r="F112" s="22" t="s">
        <v>251</v>
      </c>
      <c r="G112" s="15"/>
    </row>
    <row r="113" spans="2:7" s="133" customFormat="1" ht="29.1" customHeight="1">
      <c r="B113" s="13"/>
      <c r="C113" s="16" t="s">
        <v>252</v>
      </c>
      <c r="D113" s="492" t="s">
        <v>46</v>
      </c>
      <c r="E113" s="493"/>
      <c r="F113" s="22" t="s">
        <v>154</v>
      </c>
      <c r="G113" s="23" t="s">
        <v>44</v>
      </c>
    </row>
    <row r="114" spans="2:7" s="133" customFormat="1" ht="29.1" customHeight="1">
      <c r="B114" s="13"/>
      <c r="C114" s="16" t="s">
        <v>253</v>
      </c>
      <c r="D114" s="492" t="s">
        <v>254</v>
      </c>
      <c r="E114" s="493"/>
      <c r="F114" s="22" t="s">
        <v>255</v>
      </c>
      <c r="G114" s="23" t="s">
        <v>44</v>
      </c>
    </row>
    <row r="115" spans="2:7" s="133" customFormat="1" ht="29.1" customHeight="1">
      <c r="B115" s="19"/>
      <c r="C115" s="16" t="s">
        <v>256</v>
      </c>
      <c r="D115" s="483" t="s">
        <v>146</v>
      </c>
      <c r="E115" s="484"/>
      <c r="F115" s="17" t="s">
        <v>257</v>
      </c>
      <c r="G115" s="18" t="s">
        <v>44</v>
      </c>
    </row>
    <row r="116" spans="2:7">
      <c r="B116" s="487"/>
      <c r="C116" s="488"/>
      <c r="D116" s="488"/>
      <c r="E116" s="488"/>
      <c r="F116" s="489"/>
      <c r="G116" s="15"/>
    </row>
    <row r="117" spans="2:7" s="133" customFormat="1" ht="29.1" customHeight="1">
      <c r="B117" s="13">
        <v>8</v>
      </c>
      <c r="C117" s="13"/>
      <c r="D117" s="490" t="s">
        <v>258</v>
      </c>
      <c r="E117" s="491"/>
      <c r="F117" s="14" t="s">
        <v>259</v>
      </c>
      <c r="G117" s="15"/>
    </row>
    <row r="118" spans="2:7" s="133" customFormat="1" ht="29.1" customHeight="1">
      <c r="B118" s="13"/>
      <c r="C118" s="16" t="s">
        <v>260</v>
      </c>
      <c r="D118" s="492" t="s">
        <v>46</v>
      </c>
      <c r="E118" s="493"/>
      <c r="F118" s="22" t="s">
        <v>154</v>
      </c>
      <c r="G118" s="18" t="s">
        <v>44</v>
      </c>
    </row>
    <row r="119" spans="2:7" s="133" customFormat="1" ht="29.1" customHeight="1">
      <c r="B119" s="13"/>
      <c r="C119" s="16" t="s">
        <v>261</v>
      </c>
      <c r="D119" s="492" t="s">
        <v>254</v>
      </c>
      <c r="E119" s="493"/>
      <c r="F119" s="22" t="s">
        <v>262</v>
      </c>
      <c r="G119" s="18" t="s">
        <v>44</v>
      </c>
    </row>
    <row r="120" spans="2:7">
      <c r="B120" s="13"/>
      <c r="C120" s="16" t="s">
        <v>263</v>
      </c>
      <c r="D120" s="483" t="s">
        <v>264</v>
      </c>
      <c r="E120" s="484"/>
      <c r="F120" s="22" t="s">
        <v>265</v>
      </c>
      <c r="G120" s="18" t="s">
        <v>44</v>
      </c>
    </row>
    <row r="121" spans="2:7">
      <c r="B121" s="13"/>
      <c r="C121" s="16" t="s">
        <v>266</v>
      </c>
      <c r="D121" s="483" t="s">
        <v>267</v>
      </c>
      <c r="E121" s="484"/>
      <c r="F121" s="22" t="s">
        <v>268</v>
      </c>
      <c r="G121" s="18" t="s">
        <v>44</v>
      </c>
    </row>
    <row r="122" spans="2:7">
      <c r="B122" s="487"/>
      <c r="C122" s="488"/>
      <c r="D122" s="488"/>
      <c r="E122" s="488"/>
      <c r="F122" s="489"/>
      <c r="G122" s="15"/>
    </row>
    <row r="123" spans="2:7" s="133" customFormat="1" ht="29.1" customHeight="1">
      <c r="B123" s="13">
        <v>9</v>
      </c>
      <c r="C123" s="13"/>
      <c r="D123" s="490" t="s">
        <v>269</v>
      </c>
      <c r="E123" s="491"/>
      <c r="F123" s="14" t="s">
        <v>270</v>
      </c>
      <c r="G123" s="15"/>
    </row>
    <row r="124" spans="2:7" s="133" customFormat="1" ht="29.1" customHeight="1">
      <c r="B124" s="13"/>
      <c r="C124" s="16" t="s">
        <v>271</v>
      </c>
      <c r="D124" s="492" t="s">
        <v>46</v>
      </c>
      <c r="E124" s="493"/>
      <c r="F124" s="22" t="s">
        <v>154</v>
      </c>
      <c r="G124" s="18" t="s">
        <v>44</v>
      </c>
    </row>
    <row r="125" spans="2:7" s="133" customFormat="1" ht="29.1" customHeight="1">
      <c r="B125" s="13"/>
      <c r="C125" s="16" t="s">
        <v>272</v>
      </c>
      <c r="D125" s="483" t="s">
        <v>254</v>
      </c>
      <c r="E125" s="484"/>
      <c r="F125" s="22" t="s">
        <v>273</v>
      </c>
      <c r="G125" s="18" t="s">
        <v>44</v>
      </c>
    </row>
    <row r="126" spans="2:7" s="133" customFormat="1" ht="29.1" customHeight="1">
      <c r="B126" s="13"/>
      <c r="C126" s="16" t="s">
        <v>274</v>
      </c>
      <c r="D126" s="483" t="s">
        <v>275</v>
      </c>
      <c r="E126" s="484"/>
      <c r="F126" s="22" t="s">
        <v>276</v>
      </c>
      <c r="G126" s="18" t="s">
        <v>44</v>
      </c>
    </row>
    <row r="127" spans="2:7" s="133" customFormat="1" ht="43.5" customHeight="1">
      <c r="B127" s="13"/>
      <c r="C127" s="16" t="s">
        <v>277</v>
      </c>
      <c r="D127" s="483" t="s">
        <v>278</v>
      </c>
      <c r="E127" s="484"/>
      <c r="F127" s="22" t="s">
        <v>279</v>
      </c>
      <c r="G127" s="18" t="s">
        <v>44</v>
      </c>
    </row>
    <row r="128" spans="2:7" s="133" customFormat="1" ht="29.1" customHeight="1">
      <c r="B128" s="13"/>
      <c r="C128" s="13" t="s">
        <v>280</v>
      </c>
      <c r="D128" s="481" t="s">
        <v>281</v>
      </c>
      <c r="E128" s="482"/>
      <c r="F128" s="14" t="s">
        <v>282</v>
      </c>
      <c r="G128" s="15" t="s">
        <v>87</v>
      </c>
    </row>
    <row r="129" spans="2:7">
      <c r="B129" s="13"/>
      <c r="C129" s="13" t="s">
        <v>283</v>
      </c>
      <c r="D129" s="481" t="s">
        <v>284</v>
      </c>
      <c r="E129" s="482"/>
      <c r="F129" s="14" t="s">
        <v>285</v>
      </c>
      <c r="G129" s="15" t="s">
        <v>87</v>
      </c>
    </row>
    <row r="130" spans="2:7" s="133" customFormat="1" ht="29.1" customHeight="1">
      <c r="B130" s="13"/>
      <c r="C130" s="13" t="s">
        <v>286</v>
      </c>
      <c r="D130" s="481" t="s">
        <v>287</v>
      </c>
      <c r="E130" s="482"/>
      <c r="F130" s="14" t="s">
        <v>288</v>
      </c>
      <c r="G130" s="15" t="s">
        <v>87</v>
      </c>
    </row>
    <row r="131" spans="2:7">
      <c r="B131" s="13"/>
      <c r="C131" s="13" t="s">
        <v>289</v>
      </c>
      <c r="D131" s="481" t="s">
        <v>290</v>
      </c>
      <c r="E131" s="482"/>
      <c r="F131" s="14" t="s">
        <v>291</v>
      </c>
      <c r="G131" s="15" t="s">
        <v>87</v>
      </c>
    </row>
    <row r="132" spans="2:7" s="133" customFormat="1" ht="29.1" customHeight="1">
      <c r="B132" s="13"/>
      <c r="C132" s="13" t="s">
        <v>292</v>
      </c>
      <c r="D132" s="481" t="s">
        <v>293</v>
      </c>
      <c r="E132" s="482"/>
      <c r="F132" s="14" t="s">
        <v>294</v>
      </c>
      <c r="G132" s="15" t="s">
        <v>87</v>
      </c>
    </row>
    <row r="133" spans="2:7">
      <c r="B133" s="13"/>
      <c r="C133" s="13" t="s">
        <v>295</v>
      </c>
      <c r="D133" s="481" t="s">
        <v>296</v>
      </c>
      <c r="E133" s="482"/>
      <c r="F133" s="14" t="s">
        <v>297</v>
      </c>
      <c r="G133" s="15" t="s">
        <v>87</v>
      </c>
    </row>
    <row r="134" spans="2:7">
      <c r="B134" s="487"/>
      <c r="C134" s="488"/>
      <c r="D134" s="488"/>
      <c r="E134" s="488"/>
      <c r="F134" s="489"/>
      <c r="G134" s="15"/>
    </row>
    <row r="135" spans="2:7" s="133" customFormat="1" ht="29.1" customHeight="1">
      <c r="B135" s="13">
        <v>10</v>
      </c>
      <c r="C135" s="13"/>
      <c r="D135" s="490" t="s">
        <v>298</v>
      </c>
      <c r="E135" s="491"/>
      <c r="F135" s="14" t="s">
        <v>299</v>
      </c>
      <c r="G135" s="18" t="s">
        <v>44</v>
      </c>
    </row>
    <row r="136" spans="2:7" s="133" customFormat="1" ht="29.1" customHeight="1">
      <c r="B136" s="13"/>
      <c r="C136" s="13" t="s">
        <v>300</v>
      </c>
      <c r="D136" s="492" t="s">
        <v>46</v>
      </c>
      <c r="E136" s="493"/>
      <c r="F136" s="22" t="s">
        <v>154</v>
      </c>
      <c r="G136" s="18" t="s">
        <v>44</v>
      </c>
    </row>
    <row r="137" spans="2:7" s="133" customFormat="1" ht="29.1" customHeight="1">
      <c r="B137" s="13"/>
      <c r="C137" s="13" t="s">
        <v>301</v>
      </c>
      <c r="D137" s="483" t="s">
        <v>254</v>
      </c>
      <c r="E137" s="484"/>
      <c r="F137" s="22" t="s">
        <v>302</v>
      </c>
      <c r="G137" s="18" t="s">
        <v>44</v>
      </c>
    </row>
    <row r="138" spans="2:7">
      <c r="B138" s="13"/>
      <c r="C138" s="13" t="s">
        <v>303</v>
      </c>
      <c r="D138" s="483" t="s">
        <v>304</v>
      </c>
      <c r="E138" s="484"/>
      <c r="F138" s="22" t="s">
        <v>305</v>
      </c>
      <c r="G138" s="18" t="s">
        <v>44</v>
      </c>
    </row>
    <row r="139" spans="2:7">
      <c r="B139" s="487"/>
      <c r="C139" s="488"/>
      <c r="D139" s="488"/>
      <c r="E139" s="488"/>
      <c r="F139" s="489"/>
      <c r="G139" s="15"/>
    </row>
    <row r="140" spans="2:7" s="133" customFormat="1" ht="43.5" customHeight="1">
      <c r="B140" s="13">
        <v>11</v>
      </c>
      <c r="C140" s="13"/>
      <c r="D140" s="490" t="s">
        <v>306</v>
      </c>
      <c r="E140" s="491"/>
      <c r="F140" s="14" t="s">
        <v>307</v>
      </c>
      <c r="G140" s="15"/>
    </row>
    <row r="141" spans="2:7" s="133" customFormat="1" ht="29.1" customHeight="1">
      <c r="B141" s="13"/>
      <c r="C141" s="13" t="s">
        <v>308</v>
      </c>
      <c r="D141" s="492" t="s">
        <v>46</v>
      </c>
      <c r="E141" s="493"/>
      <c r="F141" s="22" t="s">
        <v>154</v>
      </c>
      <c r="G141" s="18" t="s">
        <v>44</v>
      </c>
    </row>
    <row r="142" spans="2:7" s="133" customFormat="1" ht="29.1" customHeight="1">
      <c r="B142" s="13"/>
      <c r="C142" s="13" t="s">
        <v>309</v>
      </c>
      <c r="D142" s="483" t="s">
        <v>108</v>
      </c>
      <c r="E142" s="484"/>
      <c r="F142" s="22" t="s">
        <v>310</v>
      </c>
      <c r="G142" s="18" t="s">
        <v>44</v>
      </c>
    </row>
    <row r="143" spans="2:7" s="133" customFormat="1" ht="43.5" customHeight="1">
      <c r="B143" s="13"/>
      <c r="C143" s="13" t="s">
        <v>311</v>
      </c>
      <c r="D143" s="483" t="s">
        <v>312</v>
      </c>
      <c r="E143" s="484"/>
      <c r="F143" s="22" t="s">
        <v>313</v>
      </c>
      <c r="G143" s="18" t="s">
        <v>44</v>
      </c>
    </row>
    <row r="144" spans="2:7" s="133" customFormat="1" ht="29.1" customHeight="1">
      <c r="B144" s="13"/>
      <c r="C144" s="13" t="s">
        <v>314</v>
      </c>
      <c r="D144" s="483" t="s">
        <v>315</v>
      </c>
      <c r="E144" s="484"/>
      <c r="F144" s="22" t="s">
        <v>316</v>
      </c>
      <c r="G144" s="18" t="s">
        <v>44</v>
      </c>
    </row>
    <row r="145" spans="2:7">
      <c r="B145" s="487"/>
      <c r="C145" s="488"/>
      <c r="D145" s="488"/>
      <c r="E145" s="488"/>
      <c r="F145" s="489"/>
      <c r="G145" s="15"/>
    </row>
    <row r="146" spans="2:7" s="133" customFormat="1" ht="57.95" customHeight="1">
      <c r="B146" s="13">
        <v>12</v>
      </c>
      <c r="C146" s="13"/>
      <c r="D146" s="490" t="s">
        <v>317</v>
      </c>
      <c r="E146" s="491"/>
      <c r="F146" s="14" t="s">
        <v>318</v>
      </c>
      <c r="G146" s="15"/>
    </row>
    <row r="147" spans="2:7" s="133" customFormat="1" ht="29.1" customHeight="1">
      <c r="B147" s="13"/>
      <c r="C147" s="13" t="s">
        <v>319</v>
      </c>
      <c r="D147" s="492" t="s">
        <v>46</v>
      </c>
      <c r="E147" s="493"/>
      <c r="F147" s="22" t="s">
        <v>154</v>
      </c>
      <c r="G147" s="18" t="s">
        <v>44</v>
      </c>
    </row>
    <row r="148" spans="2:7" s="133" customFormat="1" ht="29.1" customHeight="1">
      <c r="B148" s="13"/>
      <c r="C148" s="13" t="s">
        <v>320</v>
      </c>
      <c r="D148" s="483" t="s">
        <v>254</v>
      </c>
      <c r="E148" s="484"/>
      <c r="F148" s="22" t="s">
        <v>321</v>
      </c>
      <c r="G148" s="18" t="s">
        <v>44</v>
      </c>
    </row>
    <row r="149" spans="2:7">
      <c r="B149" s="487"/>
      <c r="C149" s="488"/>
      <c r="D149" s="488"/>
      <c r="E149" s="488"/>
      <c r="F149" s="489"/>
      <c r="G149" s="15"/>
    </row>
    <row r="150" spans="2:7" s="133" customFormat="1" ht="29.1" customHeight="1">
      <c r="B150" s="13">
        <v>13</v>
      </c>
      <c r="C150" s="13"/>
      <c r="D150" s="490" t="s">
        <v>322</v>
      </c>
      <c r="E150" s="491"/>
      <c r="F150" s="22" t="s">
        <v>323</v>
      </c>
      <c r="G150" s="15"/>
    </row>
    <row r="151" spans="2:7" s="133" customFormat="1" ht="29.1" customHeight="1">
      <c r="B151" s="13"/>
      <c r="C151" s="13" t="s">
        <v>324</v>
      </c>
      <c r="D151" s="492" t="s">
        <v>46</v>
      </c>
      <c r="E151" s="493"/>
      <c r="F151" s="22" t="s">
        <v>154</v>
      </c>
      <c r="G151" s="18" t="s">
        <v>44</v>
      </c>
    </row>
    <row r="152" spans="2:7">
      <c r="B152" s="13"/>
      <c r="C152" s="13" t="s">
        <v>325</v>
      </c>
      <c r="D152" s="483" t="s">
        <v>326</v>
      </c>
      <c r="E152" s="484"/>
      <c r="F152" s="22" t="s">
        <v>327</v>
      </c>
      <c r="G152" s="18" t="s">
        <v>44</v>
      </c>
    </row>
    <row r="153" spans="2:7" s="133" customFormat="1" ht="30" customHeight="1">
      <c r="B153" s="13"/>
      <c r="C153" s="13" t="s">
        <v>328</v>
      </c>
      <c r="D153" s="483" t="s">
        <v>329</v>
      </c>
      <c r="E153" s="484"/>
      <c r="F153" s="22" t="s">
        <v>330</v>
      </c>
      <c r="G153" s="18" t="s">
        <v>44</v>
      </c>
    </row>
    <row r="154" spans="2:7">
      <c r="B154" s="487"/>
      <c r="C154" s="488"/>
      <c r="D154" s="488"/>
      <c r="E154" s="488"/>
      <c r="F154" s="489"/>
      <c r="G154" s="15"/>
    </row>
    <row r="155" spans="2:7" s="133" customFormat="1" ht="72.599999999999994" customHeight="1">
      <c r="B155" s="13">
        <v>14</v>
      </c>
      <c r="C155" s="13"/>
      <c r="D155" s="490" t="s">
        <v>331</v>
      </c>
      <c r="E155" s="491"/>
      <c r="F155" s="14" t="s">
        <v>332</v>
      </c>
      <c r="G155" s="15"/>
    </row>
    <row r="156" spans="2:7" s="133" customFormat="1" ht="29.1" customHeight="1">
      <c r="B156" s="13"/>
      <c r="C156" s="13" t="s">
        <v>333</v>
      </c>
      <c r="D156" s="492" t="s">
        <v>46</v>
      </c>
      <c r="E156" s="493"/>
      <c r="F156" s="22" t="s">
        <v>154</v>
      </c>
      <c r="G156" s="18" t="s">
        <v>44</v>
      </c>
    </row>
    <row r="157" spans="2:7" s="133" customFormat="1" ht="29.1" customHeight="1">
      <c r="B157" s="13"/>
      <c r="C157" s="13" t="s">
        <v>334</v>
      </c>
      <c r="D157" s="492" t="s">
        <v>335</v>
      </c>
      <c r="E157" s="493"/>
      <c r="F157" s="22" t="s">
        <v>336</v>
      </c>
      <c r="G157" s="18" t="s">
        <v>44</v>
      </c>
    </row>
    <row r="158" spans="2:7" s="133" customFormat="1" ht="29.1" customHeight="1">
      <c r="B158" s="13"/>
      <c r="C158" s="13" t="s">
        <v>337</v>
      </c>
      <c r="D158" s="492" t="s">
        <v>338</v>
      </c>
      <c r="E158" s="493"/>
      <c r="F158" s="22" t="s">
        <v>339</v>
      </c>
      <c r="G158" s="18" t="s">
        <v>44</v>
      </c>
    </row>
    <row r="159" spans="2:7" s="133" customFormat="1" ht="29.1" customHeight="1">
      <c r="B159" s="13"/>
      <c r="C159" s="13" t="s">
        <v>340</v>
      </c>
      <c r="D159" s="483" t="s">
        <v>341</v>
      </c>
      <c r="E159" s="484"/>
      <c r="F159" s="22" t="s">
        <v>342</v>
      </c>
      <c r="G159" s="18" t="s">
        <v>44</v>
      </c>
    </row>
    <row r="160" spans="2:7">
      <c r="B160" s="13"/>
      <c r="C160" s="13" t="s">
        <v>343</v>
      </c>
      <c r="D160" s="483" t="s">
        <v>344</v>
      </c>
      <c r="E160" s="484"/>
      <c r="F160" s="22" t="s">
        <v>345</v>
      </c>
      <c r="G160" s="18" t="s">
        <v>44</v>
      </c>
    </row>
    <row r="161" spans="2:7">
      <c r="B161" s="13"/>
      <c r="C161" s="13" t="s">
        <v>346</v>
      </c>
      <c r="D161" s="483" t="s">
        <v>347</v>
      </c>
      <c r="E161" s="484"/>
      <c r="F161" s="22" t="s">
        <v>348</v>
      </c>
      <c r="G161" s="18" t="s">
        <v>44</v>
      </c>
    </row>
    <row r="162" spans="2:7" s="133" customFormat="1" ht="35.1" customHeight="1">
      <c r="B162" s="13"/>
      <c r="C162" s="13" t="s">
        <v>349</v>
      </c>
      <c r="D162" s="485" t="s">
        <v>350</v>
      </c>
      <c r="E162" s="486"/>
      <c r="F162" s="22" t="s">
        <v>351</v>
      </c>
      <c r="G162" s="18" t="s">
        <v>44</v>
      </c>
    </row>
    <row r="163" spans="2:7" s="133" customFormat="1" ht="48" customHeight="1">
      <c r="B163" s="13"/>
      <c r="C163" s="13" t="s">
        <v>352</v>
      </c>
      <c r="D163" s="485" t="s">
        <v>353</v>
      </c>
      <c r="E163" s="486"/>
      <c r="F163" s="22" t="s">
        <v>354</v>
      </c>
      <c r="G163" s="18" t="s">
        <v>44</v>
      </c>
    </row>
    <row r="164" spans="2:7" s="133" customFormat="1" ht="29.1" customHeight="1">
      <c r="B164" s="13"/>
      <c r="C164" s="13" t="s">
        <v>355</v>
      </c>
      <c r="D164" s="485" t="s">
        <v>356</v>
      </c>
      <c r="E164" s="486"/>
      <c r="F164" s="22" t="s">
        <v>357</v>
      </c>
      <c r="G164" s="18" t="s">
        <v>44</v>
      </c>
    </row>
  </sheetData>
  <mergeCells count="142">
    <mergeCell ref="D31:E31"/>
    <mergeCell ref="D133:E133"/>
    <mergeCell ref="D136:E136"/>
    <mergeCell ref="D147:E147"/>
    <mergeCell ref="D148:E148"/>
    <mergeCell ref="D43:E43"/>
    <mergeCell ref="D44:E44"/>
    <mergeCell ref="D45:E45"/>
    <mergeCell ref="D46:E46"/>
    <mergeCell ref="D51:E51"/>
    <mergeCell ref="D52:E52"/>
    <mergeCell ref="D54:E54"/>
    <mergeCell ref="D58:E58"/>
    <mergeCell ref="D137:E137"/>
    <mergeCell ref="D142:E142"/>
    <mergeCell ref="D143:E143"/>
    <mergeCell ref="D100:E100"/>
    <mergeCell ref="D102:E102"/>
    <mergeCell ref="D103:E103"/>
    <mergeCell ref="D104:E104"/>
    <mergeCell ref="D105:E105"/>
    <mergeCell ref="D95:E95"/>
    <mergeCell ref="D96:E96"/>
    <mergeCell ref="D97:E97"/>
    <mergeCell ref="D138:E138"/>
    <mergeCell ref="D93:E93"/>
    <mergeCell ref="D94:E94"/>
    <mergeCell ref="G67:G68"/>
    <mergeCell ref="D144:E144"/>
    <mergeCell ref="D119:E119"/>
    <mergeCell ref="D120:E120"/>
    <mergeCell ref="D121:E121"/>
    <mergeCell ref="D125:E125"/>
    <mergeCell ref="D126:E126"/>
    <mergeCell ref="D127:E127"/>
    <mergeCell ref="D106:E106"/>
    <mergeCell ref="D118:E118"/>
    <mergeCell ref="D124:E124"/>
    <mergeCell ref="D141:E141"/>
    <mergeCell ref="D128:E128"/>
    <mergeCell ref="D132:E132"/>
    <mergeCell ref="D109:E109"/>
    <mergeCell ref="D110:E110"/>
    <mergeCell ref="D113:E113"/>
    <mergeCell ref="D115:E115"/>
    <mergeCell ref="D114:E114"/>
    <mergeCell ref="D129:E129"/>
    <mergeCell ref="D130:E130"/>
    <mergeCell ref="D131:E131"/>
    <mergeCell ref="D70:E70"/>
    <mergeCell ref="D86:E86"/>
    <mergeCell ref="D87:E87"/>
    <mergeCell ref="D88:E88"/>
    <mergeCell ref="D63:E63"/>
    <mergeCell ref="D89:E89"/>
    <mergeCell ref="D90:E90"/>
    <mergeCell ref="D91:E91"/>
    <mergeCell ref="D92:E92"/>
    <mergeCell ref="B77:F77"/>
    <mergeCell ref="D78:E78"/>
    <mergeCell ref="D79:E79"/>
    <mergeCell ref="D80:E80"/>
    <mergeCell ref="D81:E81"/>
    <mergeCell ref="D82:E82"/>
    <mergeCell ref="D83:E83"/>
    <mergeCell ref="B72:F72"/>
    <mergeCell ref="D73:E73"/>
    <mergeCell ref="D74:E74"/>
    <mergeCell ref="D75:E75"/>
    <mergeCell ref="D76:E76"/>
    <mergeCell ref="B134:F134"/>
    <mergeCell ref="D50:E50"/>
    <mergeCell ref="D53:E53"/>
    <mergeCell ref="D55:E55"/>
    <mergeCell ref="D56:E56"/>
    <mergeCell ref="D57:E57"/>
    <mergeCell ref="B1:F1"/>
    <mergeCell ref="B3:F3"/>
    <mergeCell ref="B61:F61"/>
    <mergeCell ref="B66:F66"/>
    <mergeCell ref="B98:F98"/>
    <mergeCell ref="F67:F68"/>
    <mergeCell ref="B84:F84"/>
    <mergeCell ref="D67:E68"/>
    <mergeCell ref="B67:B68"/>
    <mergeCell ref="C67:C68"/>
    <mergeCell ref="D28:E28"/>
    <mergeCell ref="D29:E29"/>
    <mergeCell ref="D30:E30"/>
    <mergeCell ref="D32:E32"/>
    <mergeCell ref="D34:E34"/>
    <mergeCell ref="D37:E37"/>
    <mergeCell ref="D38:E38"/>
    <mergeCell ref="D39:E39"/>
    <mergeCell ref="B26:C26"/>
    <mergeCell ref="D62:E62"/>
    <mergeCell ref="D27:E27"/>
    <mergeCell ref="D99:E99"/>
    <mergeCell ref="D85:E85"/>
    <mergeCell ref="D108:E108"/>
    <mergeCell ref="D112:E112"/>
    <mergeCell ref="D117:E117"/>
    <mergeCell ref="D123:E123"/>
    <mergeCell ref="B107:F107"/>
    <mergeCell ref="B116:F116"/>
    <mergeCell ref="B111:F111"/>
    <mergeCell ref="B122:F122"/>
    <mergeCell ref="D40:E40"/>
    <mergeCell ref="D42:E42"/>
    <mergeCell ref="D47:E47"/>
    <mergeCell ref="D48:E48"/>
    <mergeCell ref="D49:E49"/>
    <mergeCell ref="D41:E41"/>
    <mergeCell ref="D59:E59"/>
    <mergeCell ref="D60:E60"/>
    <mergeCell ref="D64:E64"/>
    <mergeCell ref="D65:E65"/>
    <mergeCell ref="D69:E69"/>
    <mergeCell ref="D33:E33"/>
    <mergeCell ref="D35:E35"/>
    <mergeCell ref="D36:E36"/>
    <mergeCell ref="D164:E164"/>
    <mergeCell ref="B149:F149"/>
    <mergeCell ref="D150:E150"/>
    <mergeCell ref="D151:E151"/>
    <mergeCell ref="D152:E152"/>
    <mergeCell ref="D153:E153"/>
    <mergeCell ref="D163:E163"/>
    <mergeCell ref="B154:F154"/>
    <mergeCell ref="D155:E155"/>
    <mergeCell ref="D156:E156"/>
    <mergeCell ref="D159:E159"/>
    <mergeCell ref="D162:E162"/>
    <mergeCell ref="D157:E157"/>
    <mergeCell ref="D158:E158"/>
    <mergeCell ref="D160:E160"/>
    <mergeCell ref="D161:E161"/>
    <mergeCell ref="D146:E146"/>
    <mergeCell ref="B139:F139"/>
    <mergeCell ref="B145:F145"/>
    <mergeCell ref="D135:E135"/>
    <mergeCell ref="D140:E140"/>
  </mergeCells>
  <hyperlinks>
    <hyperlink ref="D27" location="'1. New Employee Data'!A1" display="New Employee Data"/>
    <hyperlink ref="E27" location="'1. New Employee Data'!A1" display="'1. New Employee Data'!A1"/>
    <hyperlink ref="D62" location="'2. Variable Income&amp;Deductio IDR'!A1" display="Variable Income &amp; Deduction IDR_x000a_Variable Income &amp; Deduction USD"/>
    <hyperlink ref="E62" location="'2. Variable Income&amp;Deductio IDR'!A1" display="'2. Variable Income&amp;Deductio IDR'!A1"/>
    <hyperlink ref="D85" location="'4c. Overtime Daily (Opt 3)'!A1" display="Overtime Daily (Opt. 3)"/>
    <hyperlink ref="E85" location="'4c. Overtime Daily (Opt 3)'!A1" display="'4c. Overtime Daily (Opt 3)'!A1"/>
    <hyperlink ref="D99" location="'5. Fixed Deduction'!A1" display="Fixed Deduction"/>
    <hyperlink ref="E99" location="'5. Fixed Deduction'!A1" display="'5. Fixed Deduction'!A1"/>
    <hyperlink ref="D108" location="'6. Hold Salary'!A1" display="Hold Salary"/>
    <hyperlink ref="E108" location="'6. Hold Salary'!A1" display="'6. Hold Salary'!A1"/>
    <hyperlink ref="D112" location="'7. Salary Change'!A1" display="Salary Change"/>
    <hyperlink ref="E112" location="'7. Salary Change'!A1" display="'7. Salary Change'!A1"/>
    <hyperlink ref="D117" location="'8. Mutation'!A1" display="Mutation"/>
    <hyperlink ref="E117" location="'8. Mutation'!A1" display="'8. Mutation'!A1"/>
    <hyperlink ref="D123" location="'9. Resign'!A1" display="Resign"/>
    <hyperlink ref="E123" location="'9. Resign'!A1" display="'9. Resign'!A1"/>
    <hyperlink ref="D135" location="'10. BankAccountChange'!A1" display="Bank Account Change"/>
    <hyperlink ref="E135" location="'10. BankAccountChange'!A1" display="'10. BankAccountChange'!A1"/>
    <hyperlink ref="D140" location="'11. Tax Status Change'!A1" display="Tax Status Change"/>
    <hyperlink ref="E140" location="'11. Tax Status Change'!A1" display="'11. Tax Status Change'!A1"/>
    <hyperlink ref="D146" location="'12. Other Personal Data Change'!A1" display="Other Personal Data Change"/>
    <hyperlink ref="E146" location="'12. Other Personal Data Change'!A1" display="'12. Other Personal Data Change'!A1"/>
    <hyperlink ref="D155" location="'14. SPT 1721 A1 Ex Company'!A1" display="SPT 1721 A1 from Ex Company"/>
    <hyperlink ref="E155" location="'14. SPT 1721 A1 Ex Company'!A1" display="'14. SPT 1721 A1 Ex Company'!A1"/>
    <hyperlink ref="D150" location="'13. Unpaid Leave'!A1" display="13. Unpaid Leave"/>
    <hyperlink ref="E150" location="'13. Unpaid Leave'!A1" display="'13. Unpaid Leave'!A1"/>
    <hyperlink ref="D67" location="'3. BPJS Healthcare'!A1" display="BPJS Healthcare"/>
    <hyperlink ref="E67" location="'3. BPJS Healthcare'!A1" display="'3. BPJS Healthcare'!A1"/>
    <hyperlink ref="D68" location="'3. BPJS Healthcare'!A1" display="'3. BPJS Healthcare'!A1"/>
    <hyperlink ref="E68" location="'3. BPJS Healthcare'!A1" display="'3. BPJS Healthcare'!A1"/>
    <hyperlink ref="D78" location="'4b. Overtime Summary (Opt 2)'!A1" display="Overtime Summary (Opt. 2)"/>
    <hyperlink ref="E78" location="'4b. Overtime Summary (Opt 2)'!A1" display="'4b. Overtime Summary (Opt 2)'!A1"/>
    <hyperlink ref="D73" location="'4a. Overtime Summary (Opt 1)'!A1" display="Overtime Summary (Opt. 1)"/>
    <hyperlink ref="E73" location="'4a. Overtime Summary (Opt 1)'!A1" display="'4a. Overtime Summary (Opt 1)'!A1"/>
  </hyperlinks>
  <pageMargins left="0.7" right="0.7" top="0.75" bottom="0.75" header="0.3" footer="0.3"/>
  <pageSetup paperSize="9" orientation="portrait" r:id="rId1"/>
  <extLst>
    <x:ext xmlns:x="http://schemas.openxmlformats.org/spreadsheetml/2006/main" xmlns:mx="http://schemas.microsoft.com/office/mac/excel/2008/main" uri="{64002731-A6B0-56B0-2670-7721B7C09600}">
      <mx:PLV Mode="0" OnePage="0" WScale="0"/>
    </x: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0"/>
  <sheetViews>
    <sheetView showGridLines="0" zoomScale="80" zoomScaleNormal="80" workbookViewId="0">
      <selection activeCell="G14" sqref="G14 G14"/>
    </sheetView>
  </sheetViews>
  <sheetFormatPr defaultColWidth="9.140625" defaultRowHeight="15.75"/>
  <cols>
    <col min="1" max="1" width="11.85546875" style="369" customWidth="1"/>
    <col min="2" max="2" width="16.140625" style="369" customWidth="1"/>
    <col min="3" max="3" width="25.7109375" style="455" customWidth="1"/>
    <col min="4" max="4" width="28.85546875" style="369" customWidth="1"/>
    <col min="5" max="5" width="27.42578125" style="369" customWidth="1"/>
    <col min="6" max="6" width="23.7109375" style="456" customWidth="1"/>
    <col min="7" max="7" width="24.42578125" style="369" customWidth="1"/>
    <col min="8" max="8" width="23.7109375" style="369" customWidth="1"/>
    <col min="9" max="9" width="24" style="369" customWidth="1"/>
    <col min="10" max="10" width="27.28515625" style="369" customWidth="1"/>
    <col min="11" max="11" width="10.42578125" style="369" bestFit="1" customWidth="1"/>
    <col min="12" max="14" width="9.140625" style="369" customWidth="1"/>
    <col min="15" max="15" width="33.140625" style="369" bestFit="1" customWidth="1"/>
    <col min="16" max="16" width="9.140625" style="369" customWidth="1"/>
    <col min="17" max="16384" width="9.140625" style="369"/>
  </cols>
  <sheetData>
    <row r="1" spans="1:21" s="333" customFormat="1">
      <c r="A1" s="172" t="s">
        <v>768</v>
      </c>
      <c r="B1" s="166"/>
      <c r="C1" s="446"/>
      <c r="F1" s="345"/>
      <c r="O1" s="333" t="s">
        <v>769</v>
      </c>
      <c r="P1" s="333" t="s">
        <v>770</v>
      </c>
    </row>
    <row r="2" spans="1:21" s="333" customFormat="1">
      <c r="A2" s="173" t="s">
        <v>359</v>
      </c>
      <c r="B2" s="239" t="s">
        <v>682</v>
      </c>
      <c r="C2" s="242" t="str">
        <f>'[3]Flexi Form Guidelines'!B2</f>
        <v>PT ARCHROMA INDONESIA</v>
      </c>
      <c r="F2" s="345"/>
      <c r="O2" s="333" t="s">
        <v>771</v>
      </c>
      <c r="P2" s="333" t="s">
        <v>772</v>
      </c>
    </row>
    <row r="3" spans="1:21" s="333" customFormat="1">
      <c r="A3" s="173" t="s">
        <v>42</v>
      </c>
      <c r="B3" s="239" t="s">
        <v>682</v>
      </c>
      <c r="C3" s="176" t="s">
        <v>773</v>
      </c>
      <c r="D3" s="474"/>
      <c r="E3" s="474"/>
      <c r="F3" s="474"/>
      <c r="O3" s="333" t="s">
        <v>774</v>
      </c>
      <c r="P3" s="333" t="s">
        <v>775</v>
      </c>
    </row>
    <row r="4" spans="1:21" s="333" customFormat="1">
      <c r="A4" s="173" t="s">
        <v>361</v>
      </c>
      <c r="B4" s="239" t="s">
        <v>682</v>
      </c>
      <c r="C4" s="242" t="s">
        <v>362</v>
      </c>
      <c r="F4" s="345"/>
      <c r="O4" s="333" t="s">
        <v>776</v>
      </c>
    </row>
    <row r="5" spans="1:21" s="333" customFormat="1">
      <c r="A5" s="447" t="s">
        <v>363</v>
      </c>
      <c r="B5" s="239" t="s">
        <v>682</v>
      </c>
      <c r="C5" s="175" t="s">
        <v>503</v>
      </c>
      <c r="F5" s="345"/>
      <c r="O5" s="333" t="s">
        <v>777</v>
      </c>
    </row>
    <row r="6" spans="1:21" s="457" customFormat="1" ht="31.5" customHeight="1">
      <c r="A6" s="415" t="s">
        <v>365</v>
      </c>
      <c r="B6" s="239" t="s">
        <v>682</v>
      </c>
      <c r="C6" s="178" t="s">
        <v>366</v>
      </c>
      <c r="D6" s="180"/>
      <c r="E6" s="262"/>
      <c r="F6" s="240"/>
      <c r="G6" s="240"/>
      <c r="H6" s="175"/>
      <c r="I6" s="175"/>
      <c r="J6" s="175"/>
      <c r="K6" s="175"/>
      <c r="L6" s="240"/>
      <c r="M6" s="240"/>
      <c r="N6" s="240"/>
      <c r="O6" s="240"/>
      <c r="P6" s="240"/>
      <c r="Q6" s="240"/>
      <c r="R6" s="240"/>
      <c r="S6" s="240"/>
      <c r="T6" s="240"/>
      <c r="U6" s="239"/>
    </row>
    <row r="7" spans="1:21" s="333" customFormat="1">
      <c r="A7" s="447"/>
      <c r="B7" s="175"/>
      <c r="C7" s="446"/>
      <c r="F7" s="345"/>
      <c r="O7" s="333" t="s">
        <v>778</v>
      </c>
    </row>
    <row r="8" spans="1:21" s="333" customFormat="1">
      <c r="A8" s="562" t="s">
        <v>779</v>
      </c>
      <c r="B8" s="562"/>
      <c r="C8" s="562"/>
      <c r="D8" s="562"/>
      <c r="E8" s="562"/>
      <c r="F8" s="562"/>
      <c r="G8" s="562"/>
      <c r="H8" s="562"/>
      <c r="O8" s="333" t="s">
        <v>780</v>
      </c>
    </row>
    <row r="9" spans="1:21" s="333" customFormat="1">
      <c r="A9" s="447"/>
      <c r="B9" s="175"/>
      <c r="C9" s="446"/>
      <c r="F9" s="345"/>
      <c r="O9" s="333" t="s">
        <v>781</v>
      </c>
    </row>
    <row r="10" spans="1:21" s="333" customFormat="1" ht="15.75" customHeight="1">
      <c r="A10" s="566" t="s">
        <v>34</v>
      </c>
      <c r="B10" s="564" t="s">
        <v>46</v>
      </c>
      <c r="C10" s="606" t="s">
        <v>782</v>
      </c>
      <c r="D10" s="607"/>
      <c r="E10" s="607"/>
      <c r="F10" s="607"/>
      <c r="G10" s="607"/>
      <c r="H10" s="607"/>
      <c r="I10" s="607"/>
      <c r="J10" s="607"/>
      <c r="K10" s="608"/>
      <c r="L10" s="475"/>
      <c r="O10" s="333" t="s">
        <v>783</v>
      </c>
    </row>
    <row r="11" spans="1:21" s="166" customFormat="1" ht="69.95" customHeight="1">
      <c r="A11" s="566"/>
      <c r="B11" s="564"/>
      <c r="C11" s="183" t="s">
        <v>335</v>
      </c>
      <c r="D11" s="183" t="s">
        <v>338</v>
      </c>
      <c r="E11" s="183" t="s">
        <v>341</v>
      </c>
      <c r="F11" s="183" t="s">
        <v>784</v>
      </c>
      <c r="G11" s="183" t="s">
        <v>785</v>
      </c>
      <c r="H11" s="183" t="s">
        <v>350</v>
      </c>
      <c r="I11" s="416" t="s">
        <v>786</v>
      </c>
      <c r="J11" s="416" t="s">
        <v>356</v>
      </c>
      <c r="K11" s="258" t="s">
        <v>787</v>
      </c>
      <c r="O11" s="333"/>
      <c r="P11" s="333"/>
    </row>
    <row r="12" spans="1:21">
      <c r="A12" s="363"/>
      <c r="B12" s="442"/>
      <c r="C12" s="450"/>
      <c r="D12" s="450"/>
      <c r="E12" s="441"/>
      <c r="F12" s="441"/>
      <c r="G12" s="441"/>
      <c r="H12" s="444"/>
      <c r="I12" s="476"/>
      <c r="J12" s="476"/>
      <c r="K12" s="363"/>
      <c r="O12" s="166"/>
      <c r="P12" s="166"/>
    </row>
    <row r="13" spans="1:21">
      <c r="A13" s="363"/>
      <c r="B13" s="362"/>
      <c r="C13" s="450"/>
      <c r="D13" s="450"/>
      <c r="E13" s="363"/>
      <c r="F13" s="363"/>
      <c r="G13" s="363"/>
      <c r="H13" s="448"/>
      <c r="I13" s="473"/>
      <c r="J13" s="473"/>
      <c r="K13" s="363"/>
    </row>
    <row r="14" spans="1:21">
      <c r="A14" s="363"/>
      <c r="B14" s="362"/>
      <c r="C14" s="450"/>
      <c r="D14" s="450"/>
      <c r="E14" s="363"/>
      <c r="F14" s="363"/>
      <c r="G14" s="363"/>
      <c r="H14" s="448"/>
      <c r="I14" s="473"/>
      <c r="J14" s="473"/>
      <c r="K14" s="363"/>
    </row>
    <row r="15" spans="1:21">
      <c r="A15" s="363"/>
      <c r="B15" s="450"/>
      <c r="C15" s="450"/>
      <c r="D15" s="450"/>
      <c r="E15" s="363"/>
      <c r="F15" s="363"/>
      <c r="G15" s="363"/>
      <c r="H15" s="448"/>
      <c r="I15" s="473"/>
      <c r="J15" s="473"/>
      <c r="K15" s="363"/>
    </row>
    <row r="16" spans="1:21">
      <c r="A16" s="363"/>
      <c r="B16" s="450"/>
      <c r="C16" s="450"/>
      <c r="D16" s="450"/>
      <c r="E16" s="363"/>
      <c r="F16" s="363"/>
      <c r="G16" s="363"/>
      <c r="H16" s="448"/>
      <c r="I16" s="473"/>
      <c r="J16" s="473"/>
      <c r="K16" s="363"/>
    </row>
    <row r="17" spans="1:11">
      <c r="A17" s="363"/>
      <c r="B17" s="451"/>
      <c r="C17" s="450"/>
      <c r="D17" s="450"/>
      <c r="E17" s="363"/>
      <c r="F17" s="363"/>
      <c r="G17" s="363"/>
      <c r="H17" s="448"/>
      <c r="I17" s="473"/>
      <c r="J17" s="473"/>
      <c r="K17" s="363"/>
    </row>
    <row r="18" spans="1:11">
      <c r="A18" s="363"/>
      <c r="B18" s="450"/>
      <c r="C18" s="450"/>
      <c r="D18" s="450"/>
      <c r="E18" s="363"/>
      <c r="F18" s="363"/>
      <c r="G18" s="363"/>
      <c r="H18" s="448"/>
      <c r="I18" s="473"/>
      <c r="J18" s="473"/>
      <c r="K18" s="363"/>
    </row>
    <row r="19" spans="1:11">
      <c r="A19" s="363"/>
      <c r="B19" s="450"/>
      <c r="C19" s="450"/>
      <c r="D19" s="450"/>
      <c r="E19" s="363"/>
      <c r="F19" s="363"/>
      <c r="G19" s="363"/>
      <c r="H19" s="448"/>
      <c r="I19" s="473"/>
      <c r="J19" s="473"/>
      <c r="K19" s="363"/>
    </row>
    <row r="20" spans="1:11">
      <c r="A20" s="363"/>
      <c r="B20" s="450"/>
      <c r="C20" s="450"/>
      <c r="D20" s="450"/>
      <c r="E20" s="363"/>
      <c r="F20" s="363"/>
      <c r="G20" s="363"/>
      <c r="H20" s="448"/>
      <c r="I20" s="473"/>
      <c r="J20" s="473"/>
      <c r="K20" s="363"/>
    </row>
    <row r="21" spans="1:11">
      <c r="A21" s="363"/>
      <c r="B21" s="450"/>
      <c r="C21" s="450"/>
      <c r="D21" s="450"/>
      <c r="E21" s="363"/>
      <c r="F21" s="363"/>
      <c r="G21" s="363"/>
      <c r="H21" s="448"/>
      <c r="I21" s="473"/>
      <c r="J21" s="473"/>
      <c r="K21" s="363"/>
    </row>
    <row r="22" spans="1:11">
      <c r="A22" s="363"/>
      <c r="B22" s="450"/>
      <c r="C22" s="450"/>
      <c r="D22" s="450"/>
      <c r="E22" s="363"/>
      <c r="F22" s="363"/>
      <c r="G22" s="363"/>
      <c r="H22" s="448"/>
      <c r="I22" s="473"/>
      <c r="J22" s="473"/>
      <c r="K22" s="363"/>
    </row>
    <row r="23" spans="1:11">
      <c r="A23" s="363"/>
      <c r="B23" s="450"/>
      <c r="C23" s="450"/>
      <c r="D23" s="450"/>
      <c r="E23" s="363"/>
      <c r="F23" s="363"/>
      <c r="G23" s="363"/>
      <c r="H23" s="448"/>
      <c r="I23" s="473"/>
      <c r="J23" s="473"/>
      <c r="K23" s="363"/>
    </row>
    <row r="24" spans="1:11">
      <c r="A24" s="363"/>
      <c r="B24" s="450"/>
      <c r="C24" s="450"/>
      <c r="D24" s="450"/>
      <c r="E24" s="363"/>
      <c r="F24" s="363"/>
      <c r="G24" s="363"/>
      <c r="H24" s="448"/>
      <c r="I24" s="473"/>
      <c r="J24" s="473"/>
      <c r="K24" s="363"/>
    </row>
    <row r="25" spans="1:11">
      <c r="A25" s="363"/>
      <c r="B25" s="450"/>
      <c r="C25" s="450"/>
      <c r="D25" s="450"/>
      <c r="E25" s="363"/>
      <c r="F25" s="363"/>
      <c r="G25" s="363"/>
      <c r="H25" s="448"/>
      <c r="I25" s="473"/>
      <c r="J25" s="473"/>
      <c r="K25" s="363"/>
    </row>
    <row r="26" spans="1:11">
      <c r="A26" s="363"/>
      <c r="B26" s="450"/>
      <c r="C26" s="450"/>
      <c r="D26" s="450"/>
      <c r="E26" s="363"/>
      <c r="F26" s="363"/>
      <c r="G26" s="363"/>
      <c r="H26" s="448"/>
      <c r="I26" s="473"/>
      <c r="J26" s="473"/>
      <c r="K26" s="363"/>
    </row>
    <row r="27" spans="1:11">
      <c r="A27" s="363"/>
      <c r="B27" s="450"/>
      <c r="C27" s="450"/>
      <c r="D27" s="450"/>
      <c r="E27" s="363"/>
      <c r="F27" s="363"/>
      <c r="G27" s="363"/>
      <c r="H27" s="448"/>
      <c r="I27" s="473"/>
      <c r="J27" s="473"/>
      <c r="K27" s="363"/>
    </row>
    <row r="28" spans="1:11">
      <c r="A28" s="363"/>
      <c r="B28" s="450"/>
      <c r="C28" s="450"/>
      <c r="D28" s="450"/>
      <c r="E28" s="363"/>
      <c r="F28" s="363"/>
      <c r="G28" s="363"/>
      <c r="H28" s="448"/>
      <c r="I28" s="473"/>
      <c r="J28" s="473"/>
      <c r="K28" s="363"/>
    </row>
    <row r="29" spans="1:11">
      <c r="A29" s="363"/>
      <c r="B29" s="442"/>
      <c r="C29" s="450"/>
      <c r="D29" s="450"/>
      <c r="E29" s="363"/>
      <c r="F29" s="363"/>
      <c r="G29" s="363"/>
      <c r="H29" s="448"/>
      <c r="I29" s="473"/>
      <c r="J29" s="473"/>
      <c r="K29" s="363"/>
    </row>
    <row r="30" spans="1:11">
      <c r="A30" s="363"/>
      <c r="B30" s="362"/>
      <c r="C30" s="450"/>
      <c r="D30" s="450"/>
      <c r="E30" s="363"/>
      <c r="F30" s="363"/>
      <c r="G30" s="363"/>
      <c r="H30" s="448"/>
      <c r="I30" s="473"/>
      <c r="J30" s="473"/>
      <c r="K30" s="363"/>
    </row>
    <row r="31" spans="1:11">
      <c r="A31" s="363"/>
      <c r="B31" s="362"/>
      <c r="C31" s="450"/>
      <c r="D31" s="450"/>
      <c r="E31" s="363"/>
      <c r="F31" s="363"/>
      <c r="G31" s="363"/>
      <c r="H31" s="448"/>
      <c r="I31" s="473"/>
      <c r="J31" s="473"/>
      <c r="K31" s="363"/>
    </row>
    <row r="32" spans="1:11">
      <c r="A32" s="363"/>
      <c r="B32" s="362"/>
      <c r="C32" s="450"/>
      <c r="D32" s="450"/>
      <c r="E32" s="363"/>
      <c r="F32" s="363"/>
      <c r="G32" s="363"/>
      <c r="H32" s="448"/>
      <c r="I32" s="473"/>
      <c r="J32" s="473"/>
      <c r="K32" s="363"/>
    </row>
    <row r="33" spans="1:11">
      <c r="A33" s="363"/>
      <c r="B33" s="362"/>
      <c r="C33" s="450"/>
      <c r="D33" s="450"/>
      <c r="E33" s="363"/>
      <c r="F33" s="363"/>
      <c r="G33" s="363"/>
      <c r="H33" s="448"/>
      <c r="I33" s="473"/>
      <c r="J33" s="473"/>
      <c r="K33" s="363"/>
    </row>
    <row r="34" spans="1:11">
      <c r="A34" s="363"/>
      <c r="B34" s="362"/>
      <c r="C34" s="450"/>
      <c r="D34" s="450"/>
      <c r="E34" s="363"/>
      <c r="F34" s="363"/>
      <c r="G34" s="363"/>
      <c r="H34" s="448"/>
      <c r="I34" s="473"/>
      <c r="J34" s="473"/>
      <c r="K34" s="363"/>
    </row>
    <row r="35" spans="1:11">
      <c r="A35" s="363"/>
      <c r="B35" s="451"/>
      <c r="C35" s="450"/>
      <c r="D35" s="450"/>
      <c r="E35" s="363"/>
      <c r="F35" s="363"/>
      <c r="G35" s="363"/>
      <c r="H35" s="452"/>
      <c r="I35" s="473"/>
      <c r="J35" s="473"/>
      <c r="K35" s="363"/>
    </row>
    <row r="36" spans="1:11">
      <c r="A36" s="363"/>
      <c r="B36" s="453"/>
      <c r="C36" s="450"/>
      <c r="D36" s="450"/>
      <c r="E36" s="363"/>
      <c r="F36" s="363"/>
      <c r="G36" s="363"/>
      <c r="H36" s="452"/>
      <c r="I36" s="473"/>
      <c r="J36" s="473"/>
      <c r="K36" s="363"/>
    </row>
    <row r="37" spans="1:11">
      <c r="A37" s="363"/>
      <c r="B37" s="454"/>
      <c r="C37" s="450"/>
      <c r="D37" s="450"/>
      <c r="E37" s="363"/>
      <c r="F37" s="363"/>
      <c r="G37" s="363"/>
      <c r="H37" s="452"/>
      <c r="I37" s="473"/>
      <c r="J37" s="473"/>
      <c r="K37" s="363"/>
    </row>
    <row r="38" spans="1:11">
      <c r="A38" s="363"/>
      <c r="B38" s="454"/>
      <c r="C38" s="450"/>
      <c r="D38" s="450"/>
      <c r="E38" s="363"/>
      <c r="F38" s="363"/>
      <c r="G38" s="363"/>
      <c r="H38" s="452"/>
      <c r="I38" s="473"/>
      <c r="J38" s="473"/>
      <c r="K38" s="363"/>
    </row>
    <row r="39" spans="1:11">
      <c r="A39" s="363"/>
      <c r="B39" s="454"/>
      <c r="C39" s="450"/>
      <c r="D39" s="450"/>
      <c r="E39" s="363"/>
      <c r="F39" s="363"/>
      <c r="G39" s="363"/>
      <c r="H39" s="448"/>
      <c r="I39" s="473"/>
      <c r="J39" s="473"/>
      <c r="K39" s="363"/>
    </row>
    <row r="40" spans="1:11">
      <c r="A40" s="363"/>
      <c r="B40" s="454"/>
      <c r="C40" s="450"/>
      <c r="D40" s="450"/>
      <c r="E40" s="363"/>
      <c r="F40" s="363"/>
      <c r="G40" s="363"/>
      <c r="H40" s="448"/>
      <c r="I40" s="473"/>
      <c r="J40" s="473"/>
      <c r="K40" s="363"/>
    </row>
  </sheetData>
  <mergeCells count="4">
    <mergeCell ref="A8:H8"/>
    <mergeCell ref="A10:A11"/>
    <mergeCell ref="B10:B11"/>
    <mergeCell ref="C10:K10"/>
  </mergeCells>
  <dataValidations count="2">
    <dataValidation type="list" allowBlank="1" showInputMessage="1" showErrorMessage="1" sqref="D12:D40">
      <formula1>$O$2:$O$10</formula1>
    </dataValidation>
    <dataValidation type="list" allowBlank="1" showInputMessage="1" showErrorMessage="1" sqref="J12:J40">
      <formula1>$P$2:$P$3</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5"/>
  <sheetViews>
    <sheetView workbookViewId="0"/>
  </sheetViews>
  <sheetFormatPr defaultRowHeight="12.75"/>
  <sheetData>
    <row r="1" spans="1:20">
      <c r="A1" s="123" t="s">
        <v>34</v>
      </c>
      <c r="B1" s="123" t="s">
        <v>555</v>
      </c>
      <c r="C1" s="123" t="s">
        <v>375</v>
      </c>
      <c r="D1" s="123" t="s">
        <v>788</v>
      </c>
      <c r="E1" s="123" t="s">
        <v>789</v>
      </c>
      <c r="F1" s="123" t="s">
        <v>790</v>
      </c>
      <c r="G1" s="123" t="s">
        <v>791</v>
      </c>
      <c r="H1" s="123" t="s">
        <v>792</v>
      </c>
      <c r="I1" s="123" t="s">
        <v>793</v>
      </c>
      <c r="J1" s="123" t="s">
        <v>794</v>
      </c>
      <c r="K1" s="123" t="s">
        <v>795</v>
      </c>
      <c r="L1" s="123" t="s">
        <v>796</v>
      </c>
      <c r="M1" s="123" t="s">
        <v>797</v>
      </c>
      <c r="N1" s="123" t="s">
        <v>798</v>
      </c>
      <c r="O1" s="123" t="s">
        <v>799</v>
      </c>
      <c r="P1" s="123" t="s">
        <v>800</v>
      </c>
      <c r="Q1" s="123" t="s">
        <v>801</v>
      </c>
      <c r="R1" s="123" t="s">
        <v>802</v>
      </c>
      <c r="S1" s="123" t="s">
        <v>803</v>
      </c>
      <c r="T1" s="123" t="s">
        <v>804</v>
      </c>
    </row>
    <row r="2" spans="1:20">
      <c r="A2" s="123">
        <v>1</v>
      </c>
      <c r="B2" s="123" t="s">
        <v>588</v>
      </c>
      <c r="D2" s="123">
        <v>0</v>
      </c>
      <c r="E2" s="123">
        <v>28</v>
      </c>
      <c r="F2" s="123">
        <v>4</v>
      </c>
      <c r="G2" s="123">
        <v>0</v>
      </c>
      <c r="H2" s="123">
        <v>0</v>
      </c>
      <c r="I2" s="123">
        <v>200000</v>
      </c>
      <c r="J2" s="123">
        <v>0</v>
      </c>
      <c r="K2" s="123">
        <v>0</v>
      </c>
      <c r="L2" s="123">
        <v>300000</v>
      </c>
      <c r="M2" s="123">
        <v>0</v>
      </c>
      <c r="N2" s="123">
        <v>0</v>
      </c>
      <c r="O2" s="123">
        <v>400000</v>
      </c>
      <c r="P2" s="123">
        <v>0</v>
      </c>
      <c r="Q2" s="123">
        <v>68</v>
      </c>
      <c r="R2" s="123">
        <v>7595232</v>
      </c>
      <c r="S2" s="123">
        <v>2985409</v>
      </c>
      <c r="T2" s="123" t="s">
        <v>545</v>
      </c>
    </row>
    <row r="3" spans="1:20">
      <c r="A3" s="123">
        <v>2</v>
      </c>
      <c r="B3" s="123" t="s">
        <v>589</v>
      </c>
      <c r="D3" s="123">
        <v>0</v>
      </c>
      <c r="E3" s="123">
        <v>0</v>
      </c>
      <c r="F3" s="123">
        <v>0</v>
      </c>
      <c r="G3" s="123">
        <v>0</v>
      </c>
      <c r="H3" s="123">
        <v>0</v>
      </c>
      <c r="I3" s="123">
        <v>200000</v>
      </c>
      <c r="J3" s="123">
        <v>0</v>
      </c>
      <c r="K3" s="123">
        <v>0</v>
      </c>
      <c r="L3" s="123">
        <v>300000</v>
      </c>
      <c r="M3" s="123">
        <v>0</v>
      </c>
      <c r="N3" s="123">
        <v>0</v>
      </c>
      <c r="O3" s="123">
        <v>400000</v>
      </c>
      <c r="P3" s="123">
        <v>0</v>
      </c>
      <c r="Q3" s="123">
        <v>0</v>
      </c>
      <c r="R3" s="123">
        <v>13737613</v>
      </c>
      <c r="S3" s="123">
        <v>0</v>
      </c>
      <c r="T3" s="123" t="s">
        <v>545</v>
      </c>
    </row>
    <row r="4" spans="1:20">
      <c r="A4" s="123">
        <v>3</v>
      </c>
      <c r="B4" s="123" t="s">
        <v>590</v>
      </c>
      <c r="D4" s="123">
        <v>0</v>
      </c>
      <c r="E4" s="123">
        <v>28</v>
      </c>
      <c r="F4" s="123">
        <v>4</v>
      </c>
      <c r="G4" s="123">
        <v>0</v>
      </c>
      <c r="H4" s="123">
        <v>0</v>
      </c>
      <c r="I4" s="123">
        <v>200000</v>
      </c>
      <c r="J4" s="123">
        <v>0</v>
      </c>
      <c r="K4" s="123">
        <v>0</v>
      </c>
      <c r="L4" s="123">
        <v>300000</v>
      </c>
      <c r="M4" s="123">
        <v>0</v>
      </c>
      <c r="N4" s="123">
        <v>0</v>
      </c>
      <c r="O4" s="123">
        <v>400000</v>
      </c>
      <c r="P4" s="123">
        <v>0</v>
      </c>
      <c r="Q4" s="123">
        <v>68</v>
      </c>
      <c r="R4" s="123">
        <v>6576271</v>
      </c>
      <c r="S4" s="123">
        <v>2584893</v>
      </c>
      <c r="T4" s="123" t="s">
        <v>545</v>
      </c>
    </row>
    <row r="5" spans="1:20">
      <c r="A5" s="123">
        <v>4</v>
      </c>
      <c r="B5" s="123" t="s">
        <v>591</v>
      </c>
      <c r="D5" s="123">
        <v>0</v>
      </c>
      <c r="E5" s="123">
        <v>0</v>
      </c>
      <c r="F5" s="123">
        <v>0</v>
      </c>
      <c r="G5" s="123">
        <v>0</v>
      </c>
      <c r="H5" s="123">
        <v>0</v>
      </c>
      <c r="I5" s="123">
        <v>200000</v>
      </c>
      <c r="J5" s="123">
        <v>0</v>
      </c>
      <c r="K5" s="123">
        <v>0</v>
      </c>
      <c r="L5" s="123">
        <v>300000</v>
      </c>
      <c r="M5" s="123">
        <v>0</v>
      </c>
      <c r="N5" s="123">
        <v>0</v>
      </c>
      <c r="O5" s="123">
        <v>400000</v>
      </c>
      <c r="P5" s="123">
        <v>0</v>
      </c>
      <c r="Q5" s="123">
        <v>0</v>
      </c>
      <c r="R5" s="123">
        <v>16777804</v>
      </c>
      <c r="S5" s="123">
        <v>0</v>
      </c>
      <c r="T5" s="123" t="s">
        <v>545</v>
      </c>
    </row>
    <row r="6" spans="1:20">
      <c r="A6" s="123">
        <v>5</v>
      </c>
      <c r="B6" s="123" t="s">
        <v>592</v>
      </c>
      <c r="D6" s="123">
        <v>0</v>
      </c>
      <c r="E6" s="123">
        <v>18</v>
      </c>
      <c r="F6" s="123">
        <v>2</v>
      </c>
      <c r="G6" s="123">
        <v>4</v>
      </c>
      <c r="H6" s="123">
        <v>0</v>
      </c>
      <c r="I6" s="123">
        <v>200000</v>
      </c>
      <c r="J6" s="123">
        <v>0</v>
      </c>
      <c r="K6" s="123">
        <v>0</v>
      </c>
      <c r="L6" s="123">
        <v>300000</v>
      </c>
      <c r="M6" s="123">
        <v>0</v>
      </c>
      <c r="N6" s="123">
        <v>0</v>
      </c>
      <c r="O6" s="123">
        <v>400000</v>
      </c>
      <c r="P6" s="123">
        <v>0</v>
      </c>
      <c r="Q6" s="123">
        <v>58</v>
      </c>
      <c r="R6" s="123">
        <v>6077350</v>
      </c>
      <c r="S6" s="123">
        <v>2037493</v>
      </c>
      <c r="T6" s="123" t="s">
        <v>545</v>
      </c>
    </row>
    <row r="7" spans="1:20">
      <c r="A7" s="123">
        <v>6</v>
      </c>
      <c r="B7" s="123" t="s">
        <v>593</v>
      </c>
      <c r="D7" s="123">
        <v>0</v>
      </c>
      <c r="E7" s="123">
        <v>0</v>
      </c>
      <c r="F7" s="123">
        <v>0</v>
      </c>
      <c r="G7" s="123">
        <v>0</v>
      </c>
      <c r="H7" s="123">
        <v>0</v>
      </c>
      <c r="I7" s="123">
        <v>200000</v>
      </c>
      <c r="J7" s="123">
        <v>0</v>
      </c>
      <c r="K7" s="123">
        <v>0</v>
      </c>
      <c r="L7" s="123">
        <v>300000</v>
      </c>
      <c r="M7" s="123">
        <v>0</v>
      </c>
      <c r="N7" s="123">
        <v>0</v>
      </c>
      <c r="O7" s="123">
        <v>400000</v>
      </c>
      <c r="P7" s="123">
        <v>0</v>
      </c>
      <c r="Q7" s="123">
        <v>0</v>
      </c>
      <c r="R7" s="123">
        <v>11015476</v>
      </c>
      <c r="S7" s="123">
        <v>0</v>
      </c>
      <c r="T7" s="123" t="s">
        <v>545</v>
      </c>
    </row>
    <row r="8" spans="1:20">
      <c r="A8" s="123">
        <v>7</v>
      </c>
      <c r="B8" s="123" t="s">
        <v>594</v>
      </c>
      <c r="D8" s="123">
        <v>0</v>
      </c>
      <c r="E8" s="123">
        <v>21</v>
      </c>
      <c r="F8" s="123">
        <v>3</v>
      </c>
      <c r="G8" s="123">
        <v>1.5</v>
      </c>
      <c r="H8" s="123">
        <v>0</v>
      </c>
      <c r="I8" s="123">
        <v>200000</v>
      </c>
      <c r="J8" s="123">
        <v>0</v>
      </c>
      <c r="K8" s="123">
        <v>0</v>
      </c>
      <c r="L8" s="123">
        <v>300000</v>
      </c>
      <c r="M8" s="123">
        <v>0</v>
      </c>
      <c r="N8" s="123">
        <v>0</v>
      </c>
      <c r="O8" s="123">
        <v>400000</v>
      </c>
      <c r="P8" s="123">
        <v>0</v>
      </c>
      <c r="Q8" s="123">
        <v>57</v>
      </c>
      <c r="R8" s="123">
        <v>7251268</v>
      </c>
      <c r="S8" s="123">
        <v>2389146</v>
      </c>
      <c r="T8" s="123" t="s">
        <v>545</v>
      </c>
    </row>
    <row r="9" spans="1:20">
      <c r="A9" s="123">
        <v>8</v>
      </c>
      <c r="B9" s="123" t="s">
        <v>595</v>
      </c>
      <c r="D9" s="123">
        <v>0</v>
      </c>
      <c r="E9" s="123">
        <v>0</v>
      </c>
      <c r="F9" s="123">
        <v>0</v>
      </c>
      <c r="G9" s="123">
        <v>0</v>
      </c>
      <c r="H9" s="123">
        <v>1</v>
      </c>
      <c r="I9" s="123">
        <v>200000</v>
      </c>
      <c r="J9" s="123">
        <v>200000</v>
      </c>
      <c r="K9" s="123">
        <v>3</v>
      </c>
      <c r="L9" s="123">
        <v>300000</v>
      </c>
      <c r="M9" s="123">
        <v>900000</v>
      </c>
      <c r="N9" s="123">
        <v>0</v>
      </c>
      <c r="O9" s="123">
        <v>400000</v>
      </c>
      <c r="P9" s="123">
        <v>0</v>
      </c>
      <c r="Q9" s="123">
        <v>0</v>
      </c>
      <c r="R9" s="123">
        <v>14925202</v>
      </c>
      <c r="S9" s="123">
        <v>1100000</v>
      </c>
      <c r="T9" s="123" t="s">
        <v>545</v>
      </c>
    </row>
    <row r="10" spans="1:20">
      <c r="A10" s="123">
        <v>9</v>
      </c>
      <c r="B10" s="123" t="s">
        <v>596</v>
      </c>
      <c r="D10" s="123">
        <v>0</v>
      </c>
      <c r="E10" s="123">
        <v>0</v>
      </c>
      <c r="F10" s="123">
        <v>0</v>
      </c>
      <c r="G10" s="123">
        <v>0</v>
      </c>
      <c r="H10" s="123">
        <v>0</v>
      </c>
      <c r="I10" s="123">
        <v>200000</v>
      </c>
      <c r="J10" s="123">
        <v>0</v>
      </c>
      <c r="K10" s="123">
        <v>0</v>
      </c>
      <c r="L10" s="123">
        <v>300000</v>
      </c>
      <c r="M10" s="123">
        <v>0</v>
      </c>
      <c r="N10" s="123">
        <v>0</v>
      </c>
      <c r="O10" s="123">
        <v>400000</v>
      </c>
      <c r="P10" s="123">
        <v>0</v>
      </c>
      <c r="Q10" s="123">
        <v>0</v>
      </c>
      <c r="R10" s="123">
        <v>7299500</v>
      </c>
      <c r="S10" s="123">
        <v>0</v>
      </c>
      <c r="T10" s="123" t="s">
        <v>545</v>
      </c>
    </row>
    <row r="11" spans="1:20">
      <c r="A11" s="123">
        <v>10</v>
      </c>
      <c r="B11" s="123" t="s">
        <v>597</v>
      </c>
      <c r="D11" s="123">
        <v>0</v>
      </c>
      <c r="E11" s="123">
        <v>28</v>
      </c>
      <c r="F11" s="123">
        <v>4</v>
      </c>
      <c r="G11" s="123">
        <v>0.5</v>
      </c>
      <c r="H11" s="123">
        <v>0</v>
      </c>
      <c r="I11" s="123">
        <v>200000</v>
      </c>
      <c r="J11" s="123">
        <v>0</v>
      </c>
      <c r="K11" s="123">
        <v>0</v>
      </c>
      <c r="L11" s="123">
        <v>300000</v>
      </c>
      <c r="M11" s="123">
        <v>0</v>
      </c>
      <c r="N11" s="123">
        <v>0</v>
      </c>
      <c r="O11" s="123">
        <v>400000</v>
      </c>
      <c r="P11" s="123">
        <v>0</v>
      </c>
      <c r="Q11" s="123">
        <v>70</v>
      </c>
      <c r="R11" s="123">
        <v>6206736</v>
      </c>
      <c r="S11" s="123">
        <v>2511396</v>
      </c>
      <c r="T11" s="123" t="s">
        <v>545</v>
      </c>
    </row>
    <row r="12" spans="1:20">
      <c r="A12" s="123">
        <v>11</v>
      </c>
      <c r="B12" s="123" t="s">
        <v>598</v>
      </c>
      <c r="D12" s="123">
        <v>1</v>
      </c>
      <c r="E12" s="123">
        <v>24</v>
      </c>
      <c r="F12" s="123">
        <v>3</v>
      </c>
      <c r="G12" s="123">
        <v>0</v>
      </c>
      <c r="H12" s="123">
        <v>0</v>
      </c>
      <c r="I12" s="123">
        <v>200000</v>
      </c>
      <c r="J12" s="123">
        <v>0</v>
      </c>
      <c r="K12" s="123">
        <v>0</v>
      </c>
      <c r="L12" s="123">
        <v>300000</v>
      </c>
      <c r="M12" s="123">
        <v>0</v>
      </c>
      <c r="N12" s="123">
        <v>0</v>
      </c>
      <c r="O12" s="123">
        <v>400000</v>
      </c>
      <c r="P12" s="123">
        <v>0</v>
      </c>
      <c r="Q12" s="123">
        <v>58.5</v>
      </c>
      <c r="R12" s="123">
        <v>8000292</v>
      </c>
      <c r="S12" s="123">
        <v>2705301</v>
      </c>
      <c r="T12" s="123" t="s">
        <v>545</v>
      </c>
    </row>
    <row r="13" spans="1:20">
      <c r="A13" s="123">
        <v>12</v>
      </c>
      <c r="B13" s="123" t="s">
        <v>599</v>
      </c>
      <c r="D13" s="123">
        <v>0</v>
      </c>
      <c r="E13" s="123">
        <v>0</v>
      </c>
      <c r="F13" s="123">
        <v>0</v>
      </c>
      <c r="G13" s="123">
        <v>0</v>
      </c>
      <c r="H13" s="123">
        <v>0</v>
      </c>
      <c r="I13" s="123">
        <v>200000</v>
      </c>
      <c r="J13" s="123">
        <v>0</v>
      </c>
      <c r="K13" s="123">
        <v>0</v>
      </c>
      <c r="L13" s="123">
        <v>300000</v>
      </c>
      <c r="M13" s="123">
        <v>0</v>
      </c>
      <c r="N13" s="123">
        <v>0</v>
      </c>
      <c r="O13" s="123">
        <v>400000</v>
      </c>
      <c r="P13" s="123">
        <v>0</v>
      </c>
      <c r="Q13" s="123">
        <v>0</v>
      </c>
      <c r="R13" s="123">
        <v>10240070</v>
      </c>
      <c r="S13" s="123">
        <v>0</v>
      </c>
      <c r="T13" s="123" t="s">
        <v>545</v>
      </c>
    </row>
    <row r="14" spans="1:20">
      <c r="A14" s="123">
        <v>13</v>
      </c>
      <c r="B14" s="123" t="s">
        <v>600</v>
      </c>
      <c r="D14" s="123">
        <v>0</v>
      </c>
      <c r="E14" s="123">
        <v>28</v>
      </c>
      <c r="F14" s="123">
        <v>4</v>
      </c>
      <c r="G14" s="123">
        <v>1</v>
      </c>
      <c r="H14" s="123">
        <v>0</v>
      </c>
      <c r="I14" s="123">
        <v>200000</v>
      </c>
      <c r="J14" s="123">
        <v>0</v>
      </c>
      <c r="K14" s="123">
        <v>0</v>
      </c>
      <c r="L14" s="123">
        <v>300000</v>
      </c>
      <c r="M14" s="123">
        <v>0</v>
      </c>
      <c r="N14" s="123">
        <v>0</v>
      </c>
      <c r="O14" s="123">
        <v>400000</v>
      </c>
      <c r="P14" s="123">
        <v>0</v>
      </c>
      <c r="Q14" s="123">
        <v>72</v>
      </c>
      <c r="R14" s="123">
        <v>6829373</v>
      </c>
      <c r="S14" s="123">
        <v>2842282</v>
      </c>
      <c r="T14" s="123" t="s">
        <v>545</v>
      </c>
    </row>
    <row r="15" spans="1:20">
      <c r="A15" s="123">
        <v>14</v>
      </c>
      <c r="B15" s="123" t="s">
        <v>601</v>
      </c>
      <c r="D15" s="123">
        <v>0</v>
      </c>
      <c r="E15" s="123">
        <v>0</v>
      </c>
      <c r="F15" s="123">
        <v>0</v>
      </c>
      <c r="G15" s="123">
        <v>0</v>
      </c>
      <c r="H15" s="123">
        <v>0</v>
      </c>
      <c r="I15" s="123">
        <v>200000</v>
      </c>
      <c r="J15" s="123">
        <v>0</v>
      </c>
      <c r="K15" s="123">
        <v>0</v>
      </c>
      <c r="L15" s="123">
        <v>300000</v>
      </c>
      <c r="M15" s="123">
        <v>0</v>
      </c>
      <c r="N15" s="123">
        <v>0</v>
      </c>
      <c r="O15" s="123">
        <v>400000</v>
      </c>
      <c r="P15" s="123">
        <v>0</v>
      </c>
      <c r="Q15" s="123">
        <v>0</v>
      </c>
      <c r="R15" s="123">
        <v>10152360</v>
      </c>
      <c r="S15" s="123">
        <v>0</v>
      </c>
      <c r="T15" s="123" t="s">
        <v>545</v>
      </c>
    </row>
    <row r="16" spans="1:20">
      <c r="A16" s="123">
        <v>15</v>
      </c>
      <c r="B16" s="123" t="s">
        <v>602</v>
      </c>
      <c r="D16" s="123">
        <v>0</v>
      </c>
      <c r="E16" s="123">
        <v>0</v>
      </c>
      <c r="F16" s="123">
        <v>0</v>
      </c>
      <c r="G16" s="123">
        <v>0</v>
      </c>
      <c r="H16" s="123">
        <v>16</v>
      </c>
      <c r="I16" s="123">
        <v>200000</v>
      </c>
      <c r="J16" s="123">
        <v>3200000</v>
      </c>
      <c r="K16" s="123">
        <v>0</v>
      </c>
      <c r="L16" s="123">
        <v>300000</v>
      </c>
      <c r="M16" s="123">
        <v>0</v>
      </c>
      <c r="N16" s="123">
        <v>9</v>
      </c>
      <c r="O16" s="123">
        <v>400000</v>
      </c>
      <c r="P16" s="123">
        <v>3600000</v>
      </c>
      <c r="Q16" s="123">
        <v>0</v>
      </c>
      <c r="R16" s="123">
        <v>10759518</v>
      </c>
      <c r="S16" s="123">
        <v>6800000</v>
      </c>
      <c r="T16" s="123" t="s">
        <v>545</v>
      </c>
    </row>
    <row r="17" spans="1:20">
      <c r="A17" s="123">
        <v>16</v>
      </c>
      <c r="B17" s="123" t="s">
        <v>603</v>
      </c>
      <c r="D17" s="123">
        <v>2</v>
      </c>
      <c r="E17" s="123">
        <v>42.5</v>
      </c>
      <c r="F17" s="123">
        <v>5</v>
      </c>
      <c r="G17" s="123">
        <v>22.5</v>
      </c>
      <c r="H17" s="123">
        <v>0</v>
      </c>
      <c r="I17" s="123">
        <v>200000</v>
      </c>
      <c r="J17" s="123">
        <v>0</v>
      </c>
      <c r="K17" s="123">
        <v>0</v>
      </c>
      <c r="L17" s="123">
        <v>300000</v>
      </c>
      <c r="M17" s="123">
        <v>0</v>
      </c>
      <c r="N17" s="123">
        <v>0</v>
      </c>
      <c r="O17" s="123">
        <v>400000</v>
      </c>
      <c r="P17" s="123">
        <v>0</v>
      </c>
      <c r="Q17" s="123">
        <v>193</v>
      </c>
      <c r="R17" s="123">
        <v>6498747</v>
      </c>
      <c r="S17" s="123">
        <v>7250047</v>
      </c>
      <c r="T17" s="123" t="s">
        <v>545</v>
      </c>
    </row>
    <row r="18" spans="1:20">
      <c r="A18" s="123">
        <v>17</v>
      </c>
      <c r="B18" s="123" t="s">
        <v>604</v>
      </c>
      <c r="D18" s="123">
        <v>0</v>
      </c>
      <c r="E18" s="123">
        <v>0</v>
      </c>
      <c r="F18" s="123">
        <v>0</v>
      </c>
      <c r="G18" s="123">
        <v>0</v>
      </c>
      <c r="H18" s="123">
        <v>0</v>
      </c>
      <c r="I18" s="123">
        <v>200000</v>
      </c>
      <c r="J18" s="123">
        <v>0</v>
      </c>
      <c r="K18" s="123">
        <v>0</v>
      </c>
      <c r="L18" s="123">
        <v>300000</v>
      </c>
      <c r="M18" s="123">
        <v>0</v>
      </c>
      <c r="N18" s="123">
        <v>0</v>
      </c>
      <c r="O18" s="123">
        <v>400000</v>
      </c>
      <c r="P18" s="123">
        <v>0</v>
      </c>
      <c r="Q18" s="123">
        <v>0</v>
      </c>
      <c r="R18" s="123">
        <v>23588734</v>
      </c>
      <c r="S18" s="123">
        <v>0</v>
      </c>
      <c r="T18" s="123" t="s">
        <v>545</v>
      </c>
    </row>
    <row r="19" spans="1:20">
      <c r="A19" s="123">
        <v>18</v>
      </c>
      <c r="B19" s="123" t="s">
        <v>605</v>
      </c>
      <c r="D19" s="123">
        <v>0</v>
      </c>
      <c r="E19" s="123">
        <v>0</v>
      </c>
      <c r="F19" s="123">
        <v>0</v>
      </c>
      <c r="G19" s="123">
        <v>0</v>
      </c>
      <c r="H19" s="123">
        <v>0</v>
      </c>
      <c r="I19" s="123">
        <v>200000</v>
      </c>
      <c r="J19" s="123">
        <v>0</v>
      </c>
      <c r="K19" s="123">
        <v>0</v>
      </c>
      <c r="L19" s="123">
        <v>300000</v>
      </c>
      <c r="M19" s="123">
        <v>0</v>
      </c>
      <c r="N19" s="123">
        <v>0</v>
      </c>
      <c r="O19" s="123">
        <v>400000</v>
      </c>
      <c r="P19" s="123">
        <v>0</v>
      </c>
      <c r="Q19" s="123">
        <v>0</v>
      </c>
      <c r="R19" s="123">
        <v>21060000</v>
      </c>
      <c r="S19" s="123">
        <v>0</v>
      </c>
      <c r="T19" s="123" t="s">
        <v>545</v>
      </c>
    </row>
    <row r="20" spans="1:20">
      <c r="A20" s="123">
        <v>19</v>
      </c>
      <c r="B20" s="123" t="s">
        <v>606</v>
      </c>
      <c r="D20" s="123">
        <v>0</v>
      </c>
      <c r="E20" s="123">
        <v>0</v>
      </c>
      <c r="F20" s="123">
        <v>0</v>
      </c>
      <c r="G20" s="123">
        <v>0</v>
      </c>
      <c r="H20" s="123">
        <v>0</v>
      </c>
      <c r="I20" s="123">
        <v>200000</v>
      </c>
      <c r="J20" s="123">
        <v>0</v>
      </c>
      <c r="K20" s="123">
        <v>0</v>
      </c>
      <c r="L20" s="123">
        <v>300000</v>
      </c>
      <c r="M20" s="123">
        <v>0</v>
      </c>
      <c r="N20" s="123">
        <v>0</v>
      </c>
      <c r="O20" s="123">
        <v>400000</v>
      </c>
      <c r="P20" s="123">
        <v>0</v>
      </c>
      <c r="Q20" s="123">
        <v>0</v>
      </c>
      <c r="R20" s="123">
        <v>5500000</v>
      </c>
      <c r="S20" s="123">
        <v>0</v>
      </c>
      <c r="T20" s="123" t="s">
        <v>545</v>
      </c>
    </row>
    <row r="21" spans="1:20">
      <c r="A21" s="123">
        <v>20</v>
      </c>
      <c r="B21" s="123" t="s">
        <v>607</v>
      </c>
      <c r="D21" s="123">
        <v>0</v>
      </c>
      <c r="E21" s="123">
        <v>14</v>
      </c>
      <c r="F21" s="123">
        <v>2</v>
      </c>
      <c r="G21" s="123">
        <v>0</v>
      </c>
      <c r="H21" s="123">
        <v>0</v>
      </c>
      <c r="I21" s="123">
        <v>200000</v>
      </c>
      <c r="J21" s="123">
        <v>0</v>
      </c>
      <c r="K21" s="123">
        <v>0</v>
      </c>
      <c r="L21" s="123">
        <v>300000</v>
      </c>
      <c r="M21" s="123">
        <v>0</v>
      </c>
      <c r="N21" s="123">
        <v>0</v>
      </c>
      <c r="O21" s="123">
        <v>400000</v>
      </c>
      <c r="P21" s="123">
        <v>0</v>
      </c>
      <c r="Q21" s="123">
        <v>34</v>
      </c>
      <c r="R21" s="123">
        <v>5799904</v>
      </c>
      <c r="S21" s="123">
        <v>1139866</v>
      </c>
      <c r="T21" s="123" t="s">
        <v>545</v>
      </c>
    </row>
    <row r="22" spans="1:20">
      <c r="A22" s="123">
        <v>21</v>
      </c>
      <c r="B22" s="123" t="s">
        <v>608</v>
      </c>
      <c r="D22" s="123">
        <v>0</v>
      </c>
      <c r="E22" s="123">
        <v>0</v>
      </c>
      <c r="F22" s="123">
        <v>0</v>
      </c>
      <c r="G22" s="123">
        <v>0</v>
      </c>
      <c r="H22" s="123">
        <v>0</v>
      </c>
      <c r="I22" s="123">
        <v>200000</v>
      </c>
      <c r="J22" s="123">
        <v>0</v>
      </c>
      <c r="K22" s="123">
        <v>0</v>
      </c>
      <c r="L22" s="123">
        <v>300000</v>
      </c>
      <c r="M22" s="123">
        <v>0</v>
      </c>
      <c r="N22" s="123">
        <v>0</v>
      </c>
      <c r="O22" s="123">
        <v>400000</v>
      </c>
      <c r="P22" s="123">
        <v>0</v>
      </c>
      <c r="Q22" s="123">
        <v>0</v>
      </c>
      <c r="R22" s="123">
        <v>11605850</v>
      </c>
      <c r="S22" s="123">
        <v>0</v>
      </c>
      <c r="T22" s="123" t="s">
        <v>545</v>
      </c>
    </row>
    <row r="23" spans="1:20">
      <c r="A23" s="123">
        <v>22</v>
      </c>
      <c r="B23" s="123" t="s">
        <v>609</v>
      </c>
      <c r="D23" s="123">
        <v>0</v>
      </c>
      <c r="E23" s="123">
        <v>0</v>
      </c>
      <c r="F23" s="123">
        <v>0</v>
      </c>
      <c r="G23" s="123">
        <v>0</v>
      </c>
      <c r="H23" s="123">
        <v>0</v>
      </c>
      <c r="I23" s="123">
        <v>200000</v>
      </c>
      <c r="J23" s="123">
        <v>0</v>
      </c>
      <c r="K23" s="123">
        <v>0</v>
      </c>
      <c r="L23" s="123">
        <v>300000</v>
      </c>
      <c r="M23" s="123">
        <v>0</v>
      </c>
      <c r="N23" s="123">
        <v>0</v>
      </c>
      <c r="O23" s="123">
        <v>400000</v>
      </c>
      <c r="P23" s="123">
        <v>0</v>
      </c>
      <c r="Q23" s="123">
        <v>0</v>
      </c>
      <c r="R23" s="123">
        <v>8428063</v>
      </c>
      <c r="S23" s="123">
        <v>0</v>
      </c>
      <c r="T23" s="123" t="s">
        <v>545</v>
      </c>
    </row>
    <row r="24" spans="1:20">
      <c r="A24" s="123">
        <v>23</v>
      </c>
      <c r="B24" s="123" t="s">
        <v>610</v>
      </c>
      <c r="D24" s="123">
        <v>0</v>
      </c>
      <c r="E24" s="123">
        <v>14</v>
      </c>
      <c r="F24" s="123">
        <v>2</v>
      </c>
      <c r="G24" s="123">
        <v>0</v>
      </c>
      <c r="H24" s="123">
        <v>0</v>
      </c>
      <c r="I24" s="123">
        <v>200000</v>
      </c>
      <c r="J24" s="123">
        <v>0</v>
      </c>
      <c r="K24" s="123">
        <v>0</v>
      </c>
      <c r="L24" s="123">
        <v>300000</v>
      </c>
      <c r="M24" s="123">
        <v>0</v>
      </c>
      <c r="N24" s="123">
        <v>0</v>
      </c>
      <c r="O24" s="123">
        <v>400000</v>
      </c>
      <c r="P24" s="123">
        <v>0</v>
      </c>
      <c r="Q24" s="123">
        <v>34</v>
      </c>
      <c r="R24" s="123">
        <v>5562327</v>
      </c>
      <c r="S24" s="123">
        <v>1093174</v>
      </c>
      <c r="T24" s="123" t="s">
        <v>545</v>
      </c>
    </row>
    <row r="25" spans="1:20">
      <c r="A25" s="123">
        <v>24</v>
      </c>
      <c r="B25" s="123" t="s">
        <v>611</v>
      </c>
      <c r="D25" s="123">
        <v>0</v>
      </c>
      <c r="E25" s="123">
        <v>0</v>
      </c>
      <c r="F25" s="123">
        <v>0</v>
      </c>
      <c r="G25" s="123">
        <v>0</v>
      </c>
      <c r="H25" s="123">
        <v>0</v>
      </c>
      <c r="I25" s="123">
        <v>200000</v>
      </c>
      <c r="J25" s="123">
        <v>0</v>
      </c>
      <c r="K25" s="123">
        <v>0</v>
      </c>
      <c r="L25" s="123">
        <v>300000</v>
      </c>
      <c r="M25" s="123">
        <v>0</v>
      </c>
      <c r="N25" s="123">
        <v>0</v>
      </c>
      <c r="O25" s="123">
        <v>400000</v>
      </c>
      <c r="P25" s="123">
        <v>0</v>
      </c>
      <c r="Q25" s="123">
        <v>0</v>
      </c>
      <c r="R25" s="123">
        <v>13610888</v>
      </c>
      <c r="S25" s="123">
        <v>0</v>
      </c>
      <c r="T25" s="123" t="s">
        <v>545</v>
      </c>
    </row>
    <row r="26" spans="1:20">
      <c r="A26" s="123">
        <v>25</v>
      </c>
      <c r="B26" s="123" t="s">
        <v>612</v>
      </c>
      <c r="D26" s="123">
        <v>0</v>
      </c>
      <c r="E26" s="123">
        <v>0</v>
      </c>
      <c r="F26" s="123">
        <v>0</v>
      </c>
      <c r="G26" s="123">
        <v>0</v>
      </c>
      <c r="H26" s="123">
        <v>1</v>
      </c>
      <c r="I26" s="123">
        <v>200000</v>
      </c>
      <c r="J26" s="123">
        <v>200000</v>
      </c>
      <c r="K26" s="123">
        <v>3</v>
      </c>
      <c r="L26" s="123">
        <v>300000</v>
      </c>
      <c r="M26" s="123">
        <v>900000</v>
      </c>
      <c r="N26" s="123">
        <v>0</v>
      </c>
      <c r="O26" s="123">
        <v>400000</v>
      </c>
      <c r="P26" s="123">
        <v>0</v>
      </c>
      <c r="Q26" s="123">
        <v>0</v>
      </c>
      <c r="R26" s="123">
        <v>14306403</v>
      </c>
      <c r="S26" s="123">
        <v>1100000</v>
      </c>
      <c r="T26" s="123" t="s">
        <v>545</v>
      </c>
    </row>
    <row r="27" spans="1:20">
      <c r="A27" s="123">
        <v>26</v>
      </c>
      <c r="B27" s="123" t="s">
        <v>613</v>
      </c>
      <c r="D27" s="123">
        <v>0</v>
      </c>
      <c r="E27" s="123">
        <v>28</v>
      </c>
      <c r="F27" s="123">
        <v>4</v>
      </c>
      <c r="G27" s="123">
        <v>13.5</v>
      </c>
      <c r="H27" s="123">
        <v>0</v>
      </c>
      <c r="I27" s="123">
        <v>200000</v>
      </c>
      <c r="J27" s="123">
        <v>0</v>
      </c>
      <c r="K27" s="123">
        <v>0</v>
      </c>
      <c r="L27" s="123">
        <v>300000</v>
      </c>
      <c r="M27" s="123">
        <v>0</v>
      </c>
      <c r="N27" s="123">
        <v>0</v>
      </c>
      <c r="O27" s="123">
        <v>400000</v>
      </c>
      <c r="P27" s="123">
        <v>0</v>
      </c>
      <c r="Q27" s="123">
        <v>122</v>
      </c>
      <c r="R27" s="123">
        <v>7560000</v>
      </c>
      <c r="S27" s="123">
        <v>5331329</v>
      </c>
      <c r="T27" s="123" t="s">
        <v>545</v>
      </c>
    </row>
    <row r="28" spans="1:20">
      <c r="A28" s="123">
        <v>27</v>
      </c>
      <c r="B28" s="123" t="s">
        <v>614</v>
      </c>
      <c r="D28" s="123">
        <v>0</v>
      </c>
      <c r="E28" s="123">
        <v>0</v>
      </c>
      <c r="F28" s="123">
        <v>0</v>
      </c>
      <c r="G28" s="123">
        <v>0</v>
      </c>
      <c r="H28" s="123">
        <v>3</v>
      </c>
      <c r="I28" s="123">
        <v>200000</v>
      </c>
      <c r="J28" s="123">
        <v>600000</v>
      </c>
      <c r="K28" s="123">
        <v>0</v>
      </c>
      <c r="L28" s="123">
        <v>300000</v>
      </c>
      <c r="M28" s="123">
        <v>0</v>
      </c>
      <c r="N28" s="123">
        <v>0</v>
      </c>
      <c r="O28" s="123">
        <v>400000</v>
      </c>
      <c r="P28" s="123">
        <v>0</v>
      </c>
      <c r="Q28" s="123">
        <v>0</v>
      </c>
      <c r="R28" s="123">
        <v>6631534</v>
      </c>
      <c r="S28" s="123">
        <v>600000</v>
      </c>
      <c r="T28" s="123" t="s">
        <v>545</v>
      </c>
    </row>
    <row r="29" spans="1:20">
      <c r="A29" s="123">
        <v>28</v>
      </c>
      <c r="B29" s="123" t="s">
        <v>615</v>
      </c>
      <c r="D29" s="123">
        <v>2</v>
      </c>
      <c r="E29" s="123">
        <v>24.5</v>
      </c>
      <c r="F29" s="123">
        <v>2</v>
      </c>
      <c r="G29" s="123">
        <v>4.5</v>
      </c>
      <c r="H29" s="123">
        <v>0</v>
      </c>
      <c r="I29" s="123">
        <v>200000</v>
      </c>
      <c r="J29" s="123">
        <v>0</v>
      </c>
      <c r="K29" s="123">
        <v>0</v>
      </c>
      <c r="L29" s="123">
        <v>300000</v>
      </c>
      <c r="M29" s="123">
        <v>0</v>
      </c>
      <c r="N29" s="123">
        <v>0</v>
      </c>
      <c r="O29" s="123">
        <v>400000</v>
      </c>
      <c r="P29" s="123">
        <v>0</v>
      </c>
      <c r="Q29" s="123">
        <v>76</v>
      </c>
      <c r="R29" s="123">
        <v>6077242</v>
      </c>
      <c r="S29" s="123">
        <v>2669771</v>
      </c>
      <c r="T29" s="123" t="s">
        <v>545</v>
      </c>
    </row>
    <row r="30" spans="1:20">
      <c r="A30" s="123">
        <v>29</v>
      </c>
      <c r="B30" s="123" t="s">
        <v>616</v>
      </c>
      <c r="D30" s="123">
        <v>0</v>
      </c>
      <c r="E30" s="123">
        <v>0</v>
      </c>
      <c r="F30" s="123">
        <v>0</v>
      </c>
      <c r="G30" s="123">
        <v>0</v>
      </c>
      <c r="H30" s="123">
        <v>2</v>
      </c>
      <c r="I30" s="123">
        <v>200000</v>
      </c>
      <c r="J30" s="123">
        <v>400000</v>
      </c>
      <c r="K30" s="123">
        <v>6</v>
      </c>
      <c r="L30" s="123">
        <v>300000</v>
      </c>
      <c r="M30" s="123">
        <v>1800000</v>
      </c>
      <c r="N30" s="123">
        <v>0</v>
      </c>
      <c r="O30" s="123">
        <v>400000</v>
      </c>
      <c r="P30" s="123">
        <v>0</v>
      </c>
      <c r="Q30" s="123">
        <v>0</v>
      </c>
      <c r="R30" s="123">
        <v>9810000</v>
      </c>
      <c r="S30" s="123">
        <v>2200000</v>
      </c>
      <c r="T30" s="123" t="s">
        <v>545</v>
      </c>
    </row>
    <row r="31" spans="1:20">
      <c r="A31" s="123">
        <v>30</v>
      </c>
      <c r="B31" s="123" t="s">
        <v>617</v>
      </c>
      <c r="D31" s="123">
        <v>1</v>
      </c>
      <c r="E31" s="123">
        <v>38</v>
      </c>
      <c r="F31" s="123">
        <v>5</v>
      </c>
      <c r="G31" s="123">
        <v>0.5</v>
      </c>
      <c r="H31" s="123">
        <v>0</v>
      </c>
      <c r="I31" s="123">
        <v>200000</v>
      </c>
      <c r="J31" s="123">
        <v>0</v>
      </c>
      <c r="K31" s="123">
        <v>0</v>
      </c>
      <c r="L31" s="123">
        <v>300000</v>
      </c>
      <c r="M31" s="123">
        <v>0</v>
      </c>
      <c r="N31" s="123">
        <v>0</v>
      </c>
      <c r="O31" s="123">
        <v>400000</v>
      </c>
      <c r="P31" s="123">
        <v>0</v>
      </c>
      <c r="Q31" s="123">
        <v>94.5</v>
      </c>
      <c r="R31" s="123">
        <v>6796738</v>
      </c>
      <c r="S31" s="123">
        <v>3712669</v>
      </c>
      <c r="T31" s="123" t="s">
        <v>545</v>
      </c>
    </row>
    <row r="32" spans="1:20">
      <c r="A32" s="123">
        <v>31</v>
      </c>
      <c r="B32" s="123" t="s">
        <v>618</v>
      </c>
      <c r="D32" s="123">
        <v>0</v>
      </c>
      <c r="E32" s="123">
        <v>0</v>
      </c>
      <c r="F32" s="123">
        <v>0</v>
      </c>
      <c r="G32" s="123">
        <v>0</v>
      </c>
      <c r="H32" s="123">
        <v>0</v>
      </c>
      <c r="I32" s="123">
        <v>200000</v>
      </c>
      <c r="J32" s="123">
        <v>0</v>
      </c>
      <c r="K32" s="123">
        <v>0</v>
      </c>
      <c r="L32" s="123">
        <v>300000</v>
      </c>
      <c r="M32" s="123">
        <v>0</v>
      </c>
      <c r="N32" s="123">
        <v>0</v>
      </c>
      <c r="O32" s="123">
        <v>400000</v>
      </c>
      <c r="P32" s="123">
        <v>0</v>
      </c>
      <c r="Q32" s="123">
        <v>0</v>
      </c>
      <c r="R32" s="123">
        <v>13636890</v>
      </c>
      <c r="S32" s="123">
        <v>0</v>
      </c>
      <c r="T32" s="123" t="s">
        <v>545</v>
      </c>
    </row>
    <row r="33" spans="1:20">
      <c r="A33" s="123">
        <v>32</v>
      </c>
      <c r="B33" s="123" t="s">
        <v>619</v>
      </c>
      <c r="D33" s="123">
        <v>0</v>
      </c>
      <c r="E33" s="123">
        <v>0</v>
      </c>
      <c r="F33" s="123">
        <v>0</v>
      </c>
      <c r="G33" s="123">
        <v>0</v>
      </c>
      <c r="H33" s="123">
        <v>0</v>
      </c>
      <c r="I33" s="123">
        <v>200000</v>
      </c>
      <c r="J33" s="123">
        <v>0</v>
      </c>
      <c r="K33" s="123">
        <v>0</v>
      </c>
      <c r="L33" s="123">
        <v>300000</v>
      </c>
      <c r="M33" s="123">
        <v>0</v>
      </c>
      <c r="N33" s="123">
        <v>0</v>
      </c>
      <c r="O33" s="123">
        <v>400000</v>
      </c>
      <c r="P33" s="123">
        <v>0</v>
      </c>
      <c r="Q33" s="123">
        <v>0</v>
      </c>
      <c r="R33" s="123">
        <v>22413491</v>
      </c>
      <c r="S33" s="123">
        <v>0</v>
      </c>
      <c r="T33" s="123" t="s">
        <v>545</v>
      </c>
    </row>
    <row r="34" spans="1:20">
      <c r="A34" s="123">
        <v>33</v>
      </c>
      <c r="B34" s="123" t="s">
        <v>620</v>
      </c>
      <c r="D34" s="123">
        <v>0</v>
      </c>
      <c r="E34" s="123">
        <v>28</v>
      </c>
      <c r="F34" s="123">
        <v>4</v>
      </c>
      <c r="G34" s="123">
        <v>1.5</v>
      </c>
      <c r="H34" s="123">
        <v>0</v>
      </c>
      <c r="I34" s="123">
        <v>200000</v>
      </c>
      <c r="J34" s="123">
        <v>0</v>
      </c>
      <c r="K34" s="123">
        <v>0</v>
      </c>
      <c r="L34" s="123">
        <v>300000</v>
      </c>
      <c r="M34" s="123">
        <v>0</v>
      </c>
      <c r="N34" s="123">
        <v>0</v>
      </c>
      <c r="O34" s="123">
        <v>400000</v>
      </c>
      <c r="P34" s="123">
        <v>0</v>
      </c>
      <c r="Q34" s="123">
        <v>74</v>
      </c>
      <c r="R34" s="123">
        <v>6096274</v>
      </c>
      <c r="S34" s="123">
        <v>2607655</v>
      </c>
      <c r="T34" s="123" t="s">
        <v>545</v>
      </c>
    </row>
    <row r="35" spans="1:20">
      <c r="A35" s="123">
        <v>34</v>
      </c>
      <c r="B35" s="123" t="s">
        <v>621</v>
      </c>
      <c r="D35" s="123">
        <v>0</v>
      </c>
      <c r="E35" s="123">
        <v>28</v>
      </c>
      <c r="F35" s="123">
        <v>4</v>
      </c>
      <c r="G35" s="123">
        <v>1</v>
      </c>
      <c r="H35" s="123">
        <v>0</v>
      </c>
      <c r="I35" s="123">
        <v>200000</v>
      </c>
      <c r="J35" s="123">
        <v>0</v>
      </c>
      <c r="K35" s="123">
        <v>0</v>
      </c>
      <c r="L35" s="123">
        <v>300000</v>
      </c>
      <c r="M35" s="123">
        <v>0</v>
      </c>
      <c r="N35" s="123">
        <v>0</v>
      </c>
      <c r="O35" s="123">
        <v>400000</v>
      </c>
      <c r="P35" s="123">
        <v>0</v>
      </c>
      <c r="Q35" s="123">
        <v>72</v>
      </c>
      <c r="R35" s="123">
        <v>7586844</v>
      </c>
      <c r="S35" s="123">
        <v>3157530</v>
      </c>
      <c r="T35" s="123" t="s">
        <v>545</v>
      </c>
    </row>
    <row r="36" spans="1:20">
      <c r="A36" s="123">
        <v>35</v>
      </c>
      <c r="B36" s="123" t="s">
        <v>622</v>
      </c>
      <c r="D36" s="123">
        <v>4</v>
      </c>
      <c r="E36" s="123">
        <v>7</v>
      </c>
      <c r="F36" s="123">
        <v>0</v>
      </c>
      <c r="G36" s="123">
        <v>0</v>
      </c>
      <c r="H36" s="123">
        <v>0</v>
      </c>
      <c r="I36" s="123">
        <v>200000</v>
      </c>
      <c r="J36" s="123">
        <v>0</v>
      </c>
      <c r="K36" s="123">
        <v>0</v>
      </c>
      <c r="L36" s="123">
        <v>300000</v>
      </c>
      <c r="M36" s="123">
        <v>0</v>
      </c>
      <c r="N36" s="123">
        <v>0</v>
      </c>
      <c r="O36" s="123">
        <v>400000</v>
      </c>
      <c r="P36" s="123">
        <v>0</v>
      </c>
      <c r="Q36" s="123">
        <v>20</v>
      </c>
      <c r="R36" s="123">
        <v>7566953</v>
      </c>
      <c r="S36" s="123">
        <v>874792</v>
      </c>
      <c r="T36" s="123" t="s">
        <v>545</v>
      </c>
    </row>
    <row r="37" spans="1:20">
      <c r="A37" s="123">
        <v>36</v>
      </c>
      <c r="B37" s="123" t="s">
        <v>623</v>
      </c>
      <c r="D37" s="123">
        <v>0</v>
      </c>
      <c r="E37" s="123">
        <v>0</v>
      </c>
      <c r="F37" s="123">
        <v>0</v>
      </c>
      <c r="G37" s="123">
        <v>0</v>
      </c>
      <c r="H37" s="123">
        <v>1</v>
      </c>
      <c r="I37" s="123">
        <v>200000</v>
      </c>
      <c r="J37" s="123">
        <v>200000</v>
      </c>
      <c r="K37" s="123">
        <v>3</v>
      </c>
      <c r="L37" s="123">
        <v>300000</v>
      </c>
      <c r="M37" s="123">
        <v>900000</v>
      </c>
      <c r="N37" s="123">
        <v>0</v>
      </c>
      <c r="O37" s="123">
        <v>400000</v>
      </c>
      <c r="P37" s="123">
        <v>0</v>
      </c>
      <c r="Q37" s="123">
        <v>0</v>
      </c>
      <c r="R37" s="123">
        <v>14131780</v>
      </c>
      <c r="S37" s="123">
        <v>1100000</v>
      </c>
      <c r="T37" s="123" t="s">
        <v>545</v>
      </c>
    </row>
    <row r="38" spans="1:20">
      <c r="A38" s="123">
        <v>37</v>
      </c>
      <c r="B38" s="123" t="s">
        <v>624</v>
      </c>
      <c r="D38" s="123">
        <v>2</v>
      </c>
      <c r="E38" s="123">
        <v>37.5</v>
      </c>
      <c r="F38" s="123">
        <v>4</v>
      </c>
      <c r="G38" s="123">
        <v>9</v>
      </c>
      <c r="H38" s="123">
        <v>0</v>
      </c>
      <c r="I38" s="123">
        <v>200000</v>
      </c>
      <c r="J38" s="123">
        <v>0</v>
      </c>
      <c r="K38" s="123">
        <v>0</v>
      </c>
      <c r="L38" s="123">
        <v>300000</v>
      </c>
      <c r="M38" s="123">
        <v>0</v>
      </c>
      <c r="N38" s="123">
        <v>0</v>
      </c>
      <c r="O38" s="123">
        <v>400000</v>
      </c>
      <c r="P38" s="123">
        <v>0</v>
      </c>
      <c r="Q38" s="123">
        <v>126</v>
      </c>
      <c r="R38" s="123">
        <v>6000000</v>
      </c>
      <c r="S38" s="123">
        <v>4369942</v>
      </c>
      <c r="T38" s="123" t="s">
        <v>545</v>
      </c>
    </row>
    <row r="39" spans="1:20">
      <c r="A39" s="123">
        <v>38</v>
      </c>
      <c r="B39" s="123" t="s">
        <v>625</v>
      </c>
      <c r="D39" s="123">
        <v>0</v>
      </c>
      <c r="E39" s="123">
        <v>0</v>
      </c>
      <c r="F39" s="123">
        <v>0</v>
      </c>
      <c r="G39" s="123">
        <v>0</v>
      </c>
      <c r="H39" s="123">
        <v>0</v>
      </c>
      <c r="I39" s="123">
        <v>200000</v>
      </c>
      <c r="J39" s="123">
        <v>0</v>
      </c>
      <c r="K39" s="123">
        <v>4</v>
      </c>
      <c r="L39" s="123">
        <v>300000</v>
      </c>
      <c r="M39" s="123">
        <v>1200000</v>
      </c>
      <c r="N39" s="123">
        <v>0</v>
      </c>
      <c r="O39" s="123">
        <v>400000</v>
      </c>
      <c r="P39" s="123">
        <v>0</v>
      </c>
      <c r="Q39" s="123">
        <v>0</v>
      </c>
      <c r="R39" s="123">
        <v>13860563</v>
      </c>
      <c r="S39" s="123">
        <v>1200000</v>
      </c>
      <c r="T39" s="123" t="s">
        <v>545</v>
      </c>
    </row>
    <row r="40" spans="1:20">
      <c r="A40" s="123">
        <v>39</v>
      </c>
      <c r="B40" s="123" t="s">
        <v>626</v>
      </c>
      <c r="D40" s="123">
        <v>0</v>
      </c>
      <c r="E40" s="123">
        <v>0</v>
      </c>
      <c r="F40" s="123">
        <v>0</v>
      </c>
      <c r="G40" s="123">
        <v>0</v>
      </c>
      <c r="H40" s="123">
        <v>0</v>
      </c>
      <c r="I40" s="123">
        <v>200000</v>
      </c>
      <c r="J40" s="123">
        <v>0</v>
      </c>
      <c r="K40" s="123">
        <v>0</v>
      </c>
      <c r="L40" s="123">
        <v>300000</v>
      </c>
      <c r="M40" s="123">
        <v>0</v>
      </c>
      <c r="N40" s="123">
        <v>0</v>
      </c>
      <c r="O40" s="123">
        <v>400000</v>
      </c>
      <c r="P40" s="123">
        <v>0</v>
      </c>
      <c r="Q40" s="123">
        <v>0</v>
      </c>
      <c r="R40" s="123">
        <v>8742098</v>
      </c>
      <c r="S40" s="123">
        <v>0</v>
      </c>
      <c r="T40" s="123" t="s">
        <v>545</v>
      </c>
    </row>
    <row r="41" spans="1:20">
      <c r="A41" s="123">
        <v>40</v>
      </c>
      <c r="B41" s="123" t="s">
        <v>627</v>
      </c>
      <c r="D41" s="123">
        <v>0</v>
      </c>
      <c r="E41" s="123">
        <v>14</v>
      </c>
      <c r="F41" s="123">
        <v>2</v>
      </c>
      <c r="G41" s="123">
        <v>0.5</v>
      </c>
      <c r="H41" s="123">
        <v>0</v>
      </c>
      <c r="I41" s="123">
        <v>200000</v>
      </c>
      <c r="J41" s="123">
        <v>0</v>
      </c>
      <c r="K41" s="123">
        <v>0</v>
      </c>
      <c r="L41" s="123">
        <v>300000</v>
      </c>
      <c r="M41" s="123">
        <v>0</v>
      </c>
      <c r="N41" s="123">
        <v>0</v>
      </c>
      <c r="O41" s="123">
        <v>400000</v>
      </c>
      <c r="P41" s="123">
        <v>0</v>
      </c>
      <c r="Q41" s="123">
        <v>36</v>
      </c>
      <c r="R41" s="123">
        <v>6530216</v>
      </c>
      <c r="S41" s="123">
        <v>1358889</v>
      </c>
      <c r="T41" s="123" t="s">
        <v>545</v>
      </c>
    </row>
    <row r="42" spans="1:20">
      <c r="A42" s="123">
        <v>41</v>
      </c>
      <c r="B42" s="123" t="s">
        <v>628</v>
      </c>
      <c r="D42" s="123">
        <v>0</v>
      </c>
      <c r="E42" s="123">
        <v>14</v>
      </c>
      <c r="F42" s="123">
        <v>2</v>
      </c>
      <c r="G42" s="123">
        <v>0.5</v>
      </c>
      <c r="H42" s="123">
        <v>0</v>
      </c>
      <c r="I42" s="123">
        <v>200000</v>
      </c>
      <c r="J42" s="123">
        <v>0</v>
      </c>
      <c r="K42" s="123">
        <v>0</v>
      </c>
      <c r="L42" s="123">
        <v>300000</v>
      </c>
      <c r="M42" s="123">
        <v>0</v>
      </c>
      <c r="N42" s="123">
        <v>0</v>
      </c>
      <c r="O42" s="123">
        <v>400000</v>
      </c>
      <c r="P42" s="123">
        <v>0</v>
      </c>
      <c r="Q42" s="123">
        <v>36</v>
      </c>
      <c r="R42" s="123">
        <v>6884533</v>
      </c>
      <c r="S42" s="123">
        <v>1432620</v>
      </c>
      <c r="T42" s="123" t="s">
        <v>545</v>
      </c>
    </row>
    <row r="43" spans="1:20">
      <c r="A43" s="123">
        <v>42</v>
      </c>
      <c r="B43" s="123" t="s">
        <v>629</v>
      </c>
      <c r="D43" s="123">
        <v>0</v>
      </c>
      <c r="E43" s="123">
        <v>0</v>
      </c>
      <c r="F43" s="123">
        <v>0</v>
      </c>
      <c r="G43" s="123">
        <v>0</v>
      </c>
      <c r="H43" s="123">
        <v>0</v>
      </c>
      <c r="I43" s="123">
        <v>200000</v>
      </c>
      <c r="J43" s="123">
        <v>0</v>
      </c>
      <c r="K43" s="123">
        <v>3</v>
      </c>
      <c r="L43" s="123">
        <v>300000</v>
      </c>
      <c r="M43" s="123">
        <v>900000</v>
      </c>
      <c r="N43" s="123">
        <v>0</v>
      </c>
      <c r="O43" s="123">
        <v>400000</v>
      </c>
      <c r="P43" s="123">
        <v>0</v>
      </c>
      <c r="Q43" s="123">
        <v>0</v>
      </c>
      <c r="R43" s="123">
        <v>15091280</v>
      </c>
      <c r="S43" s="123">
        <v>900000</v>
      </c>
      <c r="T43" s="123" t="s">
        <v>545</v>
      </c>
    </row>
    <row r="44" spans="1:20">
      <c r="A44" s="123">
        <v>43</v>
      </c>
      <c r="B44" s="123" t="s">
        <v>630</v>
      </c>
      <c r="D44" s="123">
        <v>0</v>
      </c>
      <c r="E44" s="123">
        <v>28</v>
      </c>
      <c r="F44" s="123">
        <v>4</v>
      </c>
      <c r="G44" s="123">
        <v>2</v>
      </c>
      <c r="H44" s="123">
        <v>0</v>
      </c>
      <c r="I44" s="123">
        <v>200000</v>
      </c>
      <c r="J44" s="123">
        <v>0</v>
      </c>
      <c r="K44" s="123">
        <v>0</v>
      </c>
      <c r="L44" s="123">
        <v>300000</v>
      </c>
      <c r="M44" s="123">
        <v>0</v>
      </c>
      <c r="N44" s="123">
        <v>0</v>
      </c>
      <c r="O44" s="123">
        <v>400000</v>
      </c>
      <c r="P44" s="123">
        <v>0</v>
      </c>
      <c r="Q44" s="123">
        <v>76</v>
      </c>
      <c r="R44" s="123">
        <v>7195536</v>
      </c>
      <c r="S44" s="123">
        <v>3161045</v>
      </c>
      <c r="T44" s="123" t="s">
        <v>545</v>
      </c>
    </row>
    <row r="45" spans="1:20">
      <c r="A45" s="123">
        <v>44</v>
      </c>
      <c r="B45" s="123" t="s">
        <v>631</v>
      </c>
      <c r="D45" s="123">
        <v>0</v>
      </c>
      <c r="E45" s="123">
        <v>0</v>
      </c>
      <c r="F45" s="123">
        <v>0</v>
      </c>
      <c r="G45" s="123">
        <v>0</v>
      </c>
      <c r="H45" s="123">
        <v>1</v>
      </c>
      <c r="I45" s="123">
        <v>200000</v>
      </c>
      <c r="J45" s="123">
        <v>200000</v>
      </c>
      <c r="K45" s="123">
        <v>5</v>
      </c>
      <c r="L45" s="123">
        <v>300000</v>
      </c>
      <c r="M45" s="123">
        <v>1500000</v>
      </c>
      <c r="N45" s="123">
        <v>0</v>
      </c>
      <c r="O45" s="123">
        <v>400000</v>
      </c>
      <c r="P45" s="123">
        <v>0</v>
      </c>
      <c r="Q45" s="123">
        <v>0</v>
      </c>
      <c r="R45" s="123">
        <v>16549795</v>
      </c>
      <c r="S45" s="123">
        <v>1700000</v>
      </c>
      <c r="T45" s="123" t="s">
        <v>545</v>
      </c>
    </row>
    <row r="46" spans="1:20">
      <c r="A46" s="123">
        <v>45</v>
      </c>
      <c r="B46" s="123" t="s">
        <v>632</v>
      </c>
      <c r="D46" s="123">
        <v>0</v>
      </c>
      <c r="E46" s="123">
        <v>42</v>
      </c>
      <c r="F46" s="123">
        <v>6</v>
      </c>
      <c r="G46" s="123">
        <v>2.5</v>
      </c>
      <c r="H46" s="123">
        <v>0</v>
      </c>
      <c r="I46" s="123">
        <v>200000</v>
      </c>
      <c r="J46" s="123">
        <v>0</v>
      </c>
      <c r="K46" s="123">
        <v>0</v>
      </c>
      <c r="L46" s="123">
        <v>300000</v>
      </c>
      <c r="M46" s="123">
        <v>0</v>
      </c>
      <c r="N46" s="123">
        <v>0</v>
      </c>
      <c r="O46" s="123">
        <v>400000</v>
      </c>
      <c r="P46" s="123">
        <v>0</v>
      </c>
      <c r="Q46" s="123">
        <v>112</v>
      </c>
      <c r="R46" s="123">
        <v>8151241</v>
      </c>
      <c r="S46" s="123">
        <v>5277104</v>
      </c>
      <c r="T46" s="123" t="s">
        <v>545</v>
      </c>
    </row>
    <row r="47" spans="1:20">
      <c r="A47" s="123">
        <v>46</v>
      </c>
      <c r="B47" s="123" t="s">
        <v>633</v>
      </c>
      <c r="D47" s="123">
        <v>0</v>
      </c>
      <c r="E47" s="123">
        <v>14</v>
      </c>
      <c r="F47" s="123">
        <v>2</v>
      </c>
      <c r="G47" s="123">
        <v>0.5</v>
      </c>
      <c r="H47" s="123">
        <v>0</v>
      </c>
      <c r="I47" s="123">
        <v>200000</v>
      </c>
      <c r="J47" s="123">
        <v>0</v>
      </c>
      <c r="K47" s="123">
        <v>0</v>
      </c>
      <c r="L47" s="123">
        <v>300000</v>
      </c>
      <c r="M47" s="123">
        <v>0</v>
      </c>
      <c r="N47" s="123">
        <v>0</v>
      </c>
      <c r="O47" s="123">
        <v>400000</v>
      </c>
      <c r="P47" s="123">
        <v>0</v>
      </c>
      <c r="Q47" s="123">
        <v>36</v>
      </c>
      <c r="R47" s="123">
        <v>5724328</v>
      </c>
      <c r="S47" s="123">
        <v>1191190</v>
      </c>
      <c r="T47" s="123" t="s">
        <v>545</v>
      </c>
    </row>
    <row r="48" spans="1:20">
      <c r="A48" s="123">
        <v>47</v>
      </c>
      <c r="B48" s="123" t="s">
        <v>634</v>
      </c>
      <c r="D48" s="123">
        <v>0</v>
      </c>
      <c r="E48" s="123">
        <v>28</v>
      </c>
      <c r="F48" s="123">
        <v>4</v>
      </c>
      <c r="G48" s="123">
        <v>2</v>
      </c>
      <c r="I48" s="123">
        <v>200000</v>
      </c>
      <c r="J48" s="123">
        <v>0</v>
      </c>
      <c r="L48" s="123">
        <v>300000</v>
      </c>
      <c r="M48" s="123">
        <v>0</v>
      </c>
      <c r="O48" s="123">
        <v>400000</v>
      </c>
      <c r="P48" s="123">
        <v>0</v>
      </c>
      <c r="Q48" s="123">
        <v>76</v>
      </c>
      <c r="R48" s="123">
        <v>6466425</v>
      </c>
      <c r="S48" s="123">
        <v>2840742</v>
      </c>
      <c r="T48" s="123" t="s">
        <v>545</v>
      </c>
    </row>
    <row r="49" spans="1:20">
      <c r="A49" s="123">
        <v>48</v>
      </c>
      <c r="B49" s="123" t="s">
        <v>635</v>
      </c>
      <c r="D49" s="123">
        <v>0</v>
      </c>
      <c r="E49" s="123">
        <v>0</v>
      </c>
      <c r="F49" s="123">
        <v>0</v>
      </c>
      <c r="G49" s="123">
        <v>0</v>
      </c>
      <c r="H49" s="123">
        <v>0</v>
      </c>
      <c r="I49" s="123">
        <v>200000</v>
      </c>
      <c r="J49" s="123">
        <v>0</v>
      </c>
      <c r="K49" s="123">
        <v>0</v>
      </c>
      <c r="L49" s="123">
        <v>300000</v>
      </c>
      <c r="M49" s="123">
        <v>0</v>
      </c>
      <c r="N49" s="123">
        <v>0</v>
      </c>
      <c r="O49" s="123">
        <v>400000</v>
      </c>
      <c r="P49" s="123">
        <v>0</v>
      </c>
      <c r="Q49" s="123">
        <v>0</v>
      </c>
      <c r="R49" s="123">
        <v>10853602</v>
      </c>
      <c r="S49" s="123">
        <v>0</v>
      </c>
      <c r="T49" s="123" t="s">
        <v>545</v>
      </c>
    </row>
    <row r="50" spans="1:20">
      <c r="A50" s="123">
        <v>49</v>
      </c>
      <c r="B50" s="123" t="s">
        <v>636</v>
      </c>
      <c r="D50" s="123">
        <v>0</v>
      </c>
      <c r="E50" s="123">
        <v>35</v>
      </c>
      <c r="F50" s="123">
        <v>5</v>
      </c>
      <c r="G50" s="123">
        <v>1.5</v>
      </c>
      <c r="H50" s="123">
        <v>0</v>
      </c>
      <c r="I50" s="123">
        <v>200000</v>
      </c>
      <c r="J50" s="123">
        <v>0</v>
      </c>
      <c r="K50" s="123">
        <v>0</v>
      </c>
      <c r="L50" s="123">
        <v>300000</v>
      </c>
      <c r="M50" s="123">
        <v>0</v>
      </c>
      <c r="N50" s="123">
        <v>0</v>
      </c>
      <c r="O50" s="123">
        <v>400000</v>
      </c>
      <c r="P50" s="123">
        <v>0</v>
      </c>
      <c r="Q50" s="123">
        <v>91</v>
      </c>
      <c r="R50" s="123">
        <v>6345078</v>
      </c>
      <c r="S50" s="123">
        <v>3337584</v>
      </c>
      <c r="T50" s="123" t="s">
        <v>545</v>
      </c>
    </row>
    <row r="51" spans="1:20">
      <c r="A51" s="123">
        <v>50</v>
      </c>
      <c r="B51" s="123" t="s">
        <v>637</v>
      </c>
      <c r="D51" s="123">
        <v>1</v>
      </c>
      <c r="E51" s="123">
        <v>22.5</v>
      </c>
      <c r="F51" s="123">
        <v>3</v>
      </c>
      <c r="G51" s="123">
        <v>6.5</v>
      </c>
      <c r="H51" s="123">
        <v>0</v>
      </c>
      <c r="I51" s="123">
        <v>200000</v>
      </c>
      <c r="J51" s="123">
        <v>0</v>
      </c>
      <c r="K51" s="123">
        <v>0</v>
      </c>
      <c r="L51" s="123">
        <v>300000</v>
      </c>
      <c r="M51" s="123">
        <v>0</v>
      </c>
      <c r="N51" s="123">
        <v>0</v>
      </c>
      <c r="O51" s="123">
        <v>400000</v>
      </c>
      <c r="P51" s="123">
        <v>0</v>
      </c>
      <c r="Q51" s="123">
        <v>81.5</v>
      </c>
      <c r="R51" s="123">
        <v>8100000</v>
      </c>
      <c r="S51" s="123">
        <v>3815896</v>
      </c>
      <c r="T51" s="123" t="s">
        <v>545</v>
      </c>
    </row>
    <row r="52" spans="1:20">
      <c r="A52" s="123">
        <v>51</v>
      </c>
      <c r="B52" s="123" t="s">
        <v>638</v>
      </c>
      <c r="D52" s="123">
        <v>0</v>
      </c>
      <c r="E52" s="123">
        <v>28</v>
      </c>
      <c r="F52" s="123">
        <v>4</v>
      </c>
      <c r="G52" s="123">
        <v>0.5</v>
      </c>
      <c r="H52" s="123">
        <v>0</v>
      </c>
      <c r="I52" s="123">
        <v>200000</v>
      </c>
      <c r="J52" s="123">
        <v>0</v>
      </c>
      <c r="K52" s="123">
        <v>0</v>
      </c>
      <c r="L52" s="123">
        <v>300000</v>
      </c>
      <c r="M52" s="123">
        <v>0</v>
      </c>
      <c r="N52" s="123">
        <v>0</v>
      </c>
      <c r="O52" s="123">
        <v>400000</v>
      </c>
      <c r="P52" s="123">
        <v>0</v>
      </c>
      <c r="Q52" s="123">
        <v>70</v>
      </c>
      <c r="R52" s="123">
        <v>7954844</v>
      </c>
      <c r="S52" s="123">
        <v>3218723</v>
      </c>
      <c r="T52" s="123" t="s">
        <v>545</v>
      </c>
    </row>
    <row r="53" spans="1:20">
      <c r="A53" s="123">
        <v>52</v>
      </c>
      <c r="B53" s="123" t="s">
        <v>639</v>
      </c>
      <c r="D53" s="123">
        <v>0</v>
      </c>
      <c r="E53" s="123">
        <v>28</v>
      </c>
      <c r="F53" s="123">
        <v>4</v>
      </c>
      <c r="G53" s="123">
        <v>0</v>
      </c>
      <c r="H53" s="123">
        <v>0</v>
      </c>
      <c r="I53" s="123">
        <v>200000</v>
      </c>
      <c r="J53" s="123">
        <v>0</v>
      </c>
      <c r="K53" s="123">
        <v>0</v>
      </c>
      <c r="L53" s="123">
        <v>300000</v>
      </c>
      <c r="M53" s="123">
        <v>0</v>
      </c>
      <c r="N53" s="123">
        <v>0</v>
      </c>
      <c r="O53" s="123">
        <v>400000</v>
      </c>
      <c r="P53" s="123">
        <v>0</v>
      </c>
      <c r="Q53" s="123">
        <v>68</v>
      </c>
      <c r="R53" s="123">
        <v>6183622</v>
      </c>
      <c r="S53" s="123">
        <v>2430557</v>
      </c>
      <c r="T53" s="123" t="s">
        <v>545</v>
      </c>
    </row>
    <row r="54" spans="1:20">
      <c r="A54" s="123">
        <v>53</v>
      </c>
      <c r="B54" s="123" t="s">
        <v>640</v>
      </c>
      <c r="D54" s="123">
        <v>0</v>
      </c>
      <c r="E54" s="123">
        <v>14</v>
      </c>
      <c r="F54" s="123">
        <v>2</v>
      </c>
      <c r="G54" s="123">
        <v>0.5</v>
      </c>
      <c r="H54" s="123">
        <v>0</v>
      </c>
      <c r="I54" s="123">
        <v>200000</v>
      </c>
      <c r="J54" s="123">
        <v>0</v>
      </c>
      <c r="K54" s="123">
        <v>0</v>
      </c>
      <c r="L54" s="123">
        <v>300000</v>
      </c>
      <c r="M54" s="123">
        <v>0</v>
      </c>
      <c r="N54" s="123">
        <v>0</v>
      </c>
      <c r="O54" s="123">
        <v>400000</v>
      </c>
      <c r="P54" s="123">
        <v>0</v>
      </c>
      <c r="Q54" s="123">
        <v>36</v>
      </c>
      <c r="R54" s="123">
        <v>6150629</v>
      </c>
      <c r="S54" s="123">
        <v>1279900</v>
      </c>
      <c r="T54" s="123" t="s">
        <v>545</v>
      </c>
    </row>
    <row r="55" spans="1:20">
      <c r="A55" s="123">
        <v>54</v>
      </c>
      <c r="B55" s="123" t="s">
        <v>641</v>
      </c>
      <c r="D55" s="123">
        <v>0</v>
      </c>
      <c r="E55" s="123">
        <v>28</v>
      </c>
      <c r="F55" s="123">
        <v>4</v>
      </c>
      <c r="G55" s="123">
        <v>1.5</v>
      </c>
      <c r="H55" s="123">
        <v>0</v>
      </c>
      <c r="I55" s="123">
        <v>200000</v>
      </c>
      <c r="J55" s="123">
        <v>0</v>
      </c>
      <c r="K55" s="123">
        <v>0</v>
      </c>
      <c r="L55" s="123">
        <v>300000</v>
      </c>
      <c r="M55" s="123">
        <v>0</v>
      </c>
      <c r="N55" s="123">
        <v>0</v>
      </c>
      <c r="O55" s="123">
        <v>400000</v>
      </c>
      <c r="P55" s="123">
        <v>0</v>
      </c>
      <c r="Q55" s="123">
        <v>74</v>
      </c>
      <c r="R55" s="123">
        <v>8188067</v>
      </c>
      <c r="S55" s="123">
        <v>3502410</v>
      </c>
      <c r="T55" s="123" t="s">
        <v>545</v>
      </c>
    </row>
    <row r="56" spans="1:20">
      <c r="A56" s="123">
        <v>55</v>
      </c>
      <c r="B56" s="123" t="s">
        <v>642</v>
      </c>
      <c r="D56" s="123">
        <v>0</v>
      </c>
      <c r="E56" s="123">
        <v>0</v>
      </c>
      <c r="F56" s="123">
        <v>0</v>
      </c>
      <c r="G56" s="123">
        <v>0</v>
      </c>
      <c r="H56" s="123">
        <v>0</v>
      </c>
      <c r="I56" s="123">
        <v>200000</v>
      </c>
      <c r="J56" s="123">
        <v>0</v>
      </c>
      <c r="K56" s="123">
        <v>0</v>
      </c>
      <c r="L56" s="123">
        <v>300000</v>
      </c>
      <c r="M56" s="123">
        <v>0</v>
      </c>
      <c r="N56" s="123">
        <v>0</v>
      </c>
      <c r="O56" s="123">
        <v>400000</v>
      </c>
      <c r="P56" s="123">
        <v>0</v>
      </c>
      <c r="Q56" s="123">
        <v>0</v>
      </c>
      <c r="R56" s="123">
        <v>15932214</v>
      </c>
      <c r="S56" s="123">
        <v>0</v>
      </c>
      <c r="T56" s="123" t="s">
        <v>545</v>
      </c>
    </row>
    <row r="57" spans="1:20">
      <c r="A57" s="123">
        <v>56</v>
      </c>
      <c r="B57" s="123" t="s">
        <v>643</v>
      </c>
      <c r="D57" s="123">
        <v>0</v>
      </c>
      <c r="E57" s="123">
        <v>0</v>
      </c>
      <c r="F57" s="123">
        <v>0</v>
      </c>
      <c r="G57" s="123">
        <v>0</v>
      </c>
      <c r="H57" s="123">
        <v>0</v>
      </c>
      <c r="I57" s="123">
        <v>200000</v>
      </c>
      <c r="J57" s="123">
        <v>0</v>
      </c>
      <c r="K57" s="123">
        <v>0</v>
      </c>
      <c r="L57" s="123">
        <v>300000</v>
      </c>
      <c r="M57" s="123">
        <v>0</v>
      </c>
      <c r="N57" s="123">
        <v>0</v>
      </c>
      <c r="O57" s="123">
        <v>400000</v>
      </c>
      <c r="P57" s="123">
        <v>0</v>
      </c>
      <c r="Q57" s="123">
        <v>0</v>
      </c>
      <c r="R57" s="123">
        <v>9237714</v>
      </c>
      <c r="S57" s="123">
        <v>0</v>
      </c>
      <c r="T57" s="123" t="s">
        <v>545</v>
      </c>
    </row>
    <row r="58" spans="1:20">
      <c r="A58" s="123">
        <v>57</v>
      </c>
      <c r="B58" s="123" t="s">
        <v>644</v>
      </c>
      <c r="D58" s="123">
        <v>4</v>
      </c>
      <c r="E58" s="123">
        <v>56</v>
      </c>
      <c r="F58" s="123">
        <v>6</v>
      </c>
      <c r="H58" s="123">
        <v>0</v>
      </c>
      <c r="I58" s="123">
        <v>200000</v>
      </c>
      <c r="J58" s="123">
        <v>0</v>
      </c>
      <c r="K58" s="123">
        <v>0</v>
      </c>
      <c r="L58" s="123">
        <v>300000</v>
      </c>
      <c r="M58" s="123">
        <v>0</v>
      </c>
      <c r="N58" s="123">
        <v>0</v>
      </c>
      <c r="O58" s="123">
        <v>400000</v>
      </c>
      <c r="P58" s="123">
        <v>0</v>
      </c>
      <c r="Q58" s="123">
        <v>136</v>
      </c>
      <c r="R58" s="123">
        <v>7804865</v>
      </c>
      <c r="S58" s="123">
        <v>6135616</v>
      </c>
      <c r="T58" s="123" t="s">
        <v>545</v>
      </c>
    </row>
    <row r="59" spans="1:20">
      <c r="A59" s="123">
        <v>58</v>
      </c>
      <c r="B59" s="123" t="s">
        <v>645</v>
      </c>
      <c r="D59" s="123">
        <v>0</v>
      </c>
      <c r="E59" s="123">
        <v>0</v>
      </c>
      <c r="F59" s="123">
        <v>0</v>
      </c>
      <c r="G59" s="123">
        <v>0</v>
      </c>
      <c r="H59" s="123">
        <v>1</v>
      </c>
      <c r="I59" s="123">
        <v>200000</v>
      </c>
      <c r="J59" s="123">
        <v>200000</v>
      </c>
      <c r="K59" s="123">
        <v>3</v>
      </c>
      <c r="L59" s="123">
        <v>300000</v>
      </c>
      <c r="M59" s="123">
        <v>900000</v>
      </c>
      <c r="N59" s="123">
        <v>0</v>
      </c>
      <c r="O59" s="123">
        <v>400000</v>
      </c>
      <c r="P59" s="123">
        <v>0</v>
      </c>
      <c r="Q59" s="123">
        <v>0</v>
      </c>
      <c r="R59" s="123">
        <v>9621975</v>
      </c>
      <c r="S59" s="123">
        <v>1100000</v>
      </c>
      <c r="T59" s="123" t="s">
        <v>545</v>
      </c>
    </row>
    <row r="60" spans="1:20">
      <c r="A60" s="123">
        <v>59</v>
      </c>
      <c r="B60" s="123" t="s">
        <v>646</v>
      </c>
      <c r="D60" s="123">
        <v>0</v>
      </c>
      <c r="E60" s="123">
        <v>0</v>
      </c>
      <c r="F60" s="123">
        <v>0</v>
      </c>
      <c r="G60" s="123">
        <v>0</v>
      </c>
      <c r="H60" s="123">
        <v>0</v>
      </c>
      <c r="I60" s="123">
        <v>200000</v>
      </c>
      <c r="J60" s="123">
        <v>0</v>
      </c>
      <c r="K60" s="123">
        <v>0</v>
      </c>
      <c r="L60" s="123">
        <v>300000</v>
      </c>
      <c r="M60" s="123">
        <v>0</v>
      </c>
      <c r="N60" s="123">
        <v>0</v>
      </c>
      <c r="O60" s="123">
        <v>400000</v>
      </c>
      <c r="P60" s="123">
        <v>0</v>
      </c>
      <c r="Q60" s="123">
        <v>0</v>
      </c>
      <c r="R60" s="123">
        <v>20224713</v>
      </c>
      <c r="S60" s="123">
        <v>0</v>
      </c>
      <c r="T60" s="123" t="s">
        <v>545</v>
      </c>
    </row>
    <row r="61" spans="1:20">
      <c r="A61" s="123">
        <v>60</v>
      </c>
      <c r="B61" s="123" t="s">
        <v>647</v>
      </c>
      <c r="D61" s="123">
        <v>1</v>
      </c>
      <c r="E61" s="123">
        <v>17.5</v>
      </c>
      <c r="F61" s="123">
        <v>2</v>
      </c>
      <c r="G61" s="123">
        <v>0</v>
      </c>
      <c r="H61" s="123">
        <v>0</v>
      </c>
      <c r="I61" s="123">
        <v>200000</v>
      </c>
      <c r="J61" s="123">
        <v>0</v>
      </c>
      <c r="K61" s="123">
        <v>0</v>
      </c>
      <c r="L61" s="123">
        <v>300000</v>
      </c>
      <c r="M61" s="123">
        <v>0</v>
      </c>
      <c r="N61" s="123">
        <v>0</v>
      </c>
      <c r="O61" s="123">
        <v>400000</v>
      </c>
      <c r="P61" s="123">
        <v>0</v>
      </c>
      <c r="Q61" s="123">
        <v>42.5</v>
      </c>
      <c r="R61" s="123">
        <v>5300286</v>
      </c>
      <c r="S61" s="123">
        <v>1302093</v>
      </c>
      <c r="T61" s="123" t="s">
        <v>545</v>
      </c>
    </row>
    <row r="62" spans="1:20">
      <c r="A62" s="123">
        <v>61</v>
      </c>
      <c r="B62" s="123" t="s">
        <v>648</v>
      </c>
      <c r="D62" s="123">
        <v>5</v>
      </c>
      <c r="E62" s="123">
        <v>26</v>
      </c>
      <c r="F62" s="123">
        <v>1</v>
      </c>
      <c r="G62" s="123">
        <v>0</v>
      </c>
      <c r="H62" s="123">
        <v>0</v>
      </c>
      <c r="I62" s="123">
        <v>200000</v>
      </c>
      <c r="J62" s="123">
        <v>0</v>
      </c>
      <c r="K62" s="123">
        <v>0</v>
      </c>
      <c r="L62" s="123">
        <v>300000</v>
      </c>
      <c r="M62" s="123">
        <v>0</v>
      </c>
      <c r="N62" s="123">
        <v>0</v>
      </c>
      <c r="O62" s="123">
        <v>400000</v>
      </c>
      <c r="P62" s="123">
        <v>0</v>
      </c>
      <c r="Q62" s="123">
        <v>62.5</v>
      </c>
      <c r="R62" s="123">
        <v>8665593</v>
      </c>
      <c r="S62" s="123">
        <v>3130633</v>
      </c>
      <c r="T62" s="123" t="s">
        <v>545</v>
      </c>
    </row>
    <row r="63" spans="1:20">
      <c r="A63" s="123">
        <v>62</v>
      </c>
      <c r="B63" s="123" t="s">
        <v>649</v>
      </c>
      <c r="D63" s="123">
        <v>0</v>
      </c>
      <c r="E63" s="123">
        <v>15</v>
      </c>
      <c r="F63" s="123">
        <v>2</v>
      </c>
      <c r="G63" s="123">
        <v>0</v>
      </c>
      <c r="H63" s="123">
        <v>0</v>
      </c>
      <c r="I63" s="123">
        <v>200000</v>
      </c>
      <c r="J63" s="123">
        <v>0</v>
      </c>
      <c r="K63" s="123">
        <v>0</v>
      </c>
      <c r="L63" s="123">
        <v>300000</v>
      </c>
      <c r="M63" s="123">
        <v>0</v>
      </c>
      <c r="N63" s="123">
        <v>0</v>
      </c>
      <c r="O63" s="123">
        <v>400000</v>
      </c>
      <c r="P63" s="123">
        <v>0</v>
      </c>
      <c r="Q63" s="123">
        <v>36</v>
      </c>
      <c r="R63" s="123">
        <v>7122715</v>
      </c>
      <c r="S63" s="123">
        <v>1482183</v>
      </c>
      <c r="T63" s="123" t="s">
        <v>545</v>
      </c>
    </row>
    <row r="64" spans="1:20">
      <c r="A64" s="123">
        <v>63</v>
      </c>
      <c r="B64" s="123" t="s">
        <v>650</v>
      </c>
      <c r="D64" s="123">
        <v>0</v>
      </c>
      <c r="E64" s="123">
        <v>14</v>
      </c>
      <c r="F64" s="123">
        <v>2</v>
      </c>
      <c r="G64" s="123">
        <v>0</v>
      </c>
      <c r="H64" s="123">
        <v>0</v>
      </c>
      <c r="I64" s="123">
        <v>200000</v>
      </c>
      <c r="J64" s="123">
        <v>0</v>
      </c>
      <c r="K64" s="123">
        <v>0</v>
      </c>
      <c r="L64" s="123">
        <v>300000</v>
      </c>
      <c r="M64" s="123">
        <v>0</v>
      </c>
      <c r="N64" s="123">
        <v>0</v>
      </c>
      <c r="O64" s="123">
        <v>400000</v>
      </c>
      <c r="P64" s="123">
        <v>0</v>
      </c>
      <c r="Q64" s="123">
        <v>34</v>
      </c>
      <c r="R64" s="123">
        <v>6312400</v>
      </c>
      <c r="S64" s="123">
        <v>1240587</v>
      </c>
      <c r="T64" s="123" t="s">
        <v>545</v>
      </c>
    </row>
    <row r="65" spans="1:20">
      <c r="A65" s="123">
        <v>64</v>
      </c>
      <c r="B65" s="123" t="s">
        <v>651</v>
      </c>
      <c r="D65" s="123">
        <v>1</v>
      </c>
      <c r="E65" s="123">
        <v>21</v>
      </c>
      <c r="F65" s="123">
        <v>2</v>
      </c>
      <c r="G65" s="123">
        <v>0</v>
      </c>
      <c r="H65" s="123">
        <v>0</v>
      </c>
      <c r="I65" s="123">
        <v>200000</v>
      </c>
      <c r="J65" s="123">
        <v>0</v>
      </c>
      <c r="K65" s="123">
        <v>0</v>
      </c>
      <c r="L65" s="123">
        <v>300000</v>
      </c>
      <c r="M65" s="123">
        <v>0</v>
      </c>
      <c r="N65" s="123">
        <v>0</v>
      </c>
      <c r="O65" s="123">
        <v>400000</v>
      </c>
      <c r="P65" s="123">
        <v>0</v>
      </c>
      <c r="Q65" s="123">
        <v>49.5</v>
      </c>
      <c r="R65" s="123">
        <v>8445764</v>
      </c>
      <c r="S65" s="123">
        <v>2416563</v>
      </c>
      <c r="T65" s="123" t="s">
        <v>545</v>
      </c>
    </row>
    <row r="66" spans="1:20">
      <c r="A66" s="123">
        <v>65</v>
      </c>
      <c r="B66" s="123" t="s">
        <v>652</v>
      </c>
      <c r="D66" s="123">
        <v>1</v>
      </c>
      <c r="E66" s="123">
        <v>18.5</v>
      </c>
      <c r="F66" s="123">
        <v>2</v>
      </c>
      <c r="G66" s="123">
        <v>0</v>
      </c>
      <c r="H66" s="123">
        <v>0</v>
      </c>
      <c r="I66" s="123">
        <v>200000</v>
      </c>
      <c r="J66" s="123">
        <v>0</v>
      </c>
      <c r="K66" s="123">
        <v>0</v>
      </c>
      <c r="L66" s="123">
        <v>300000</v>
      </c>
      <c r="M66" s="123">
        <v>0</v>
      </c>
      <c r="N66" s="123">
        <v>0</v>
      </c>
      <c r="O66" s="123">
        <v>400000</v>
      </c>
      <c r="P66" s="123">
        <v>0</v>
      </c>
      <c r="Q66" s="123">
        <v>44.5</v>
      </c>
      <c r="R66" s="123">
        <v>8139521</v>
      </c>
      <c r="S66" s="123">
        <v>2093692</v>
      </c>
      <c r="T66" s="123" t="s">
        <v>545</v>
      </c>
    </row>
    <row r="67" spans="1:20">
      <c r="A67" s="123">
        <v>66</v>
      </c>
      <c r="B67" s="123" t="s">
        <v>653</v>
      </c>
      <c r="D67" s="123">
        <v>0</v>
      </c>
      <c r="E67" s="123">
        <v>21</v>
      </c>
      <c r="F67" s="123">
        <v>3</v>
      </c>
      <c r="G67" s="123">
        <v>8</v>
      </c>
      <c r="H67" s="123">
        <v>0</v>
      </c>
      <c r="I67" s="123">
        <v>200000</v>
      </c>
      <c r="J67" s="123">
        <v>0</v>
      </c>
      <c r="K67" s="123">
        <v>0</v>
      </c>
      <c r="L67" s="123">
        <v>300000</v>
      </c>
      <c r="M67" s="123">
        <v>0</v>
      </c>
      <c r="N67" s="123">
        <v>0</v>
      </c>
      <c r="O67" s="123">
        <v>400000</v>
      </c>
      <c r="P67" s="123">
        <v>0</v>
      </c>
      <c r="Q67" s="123">
        <v>83</v>
      </c>
      <c r="R67" s="123">
        <v>6886224</v>
      </c>
      <c r="S67" s="123">
        <v>3303795</v>
      </c>
      <c r="T67" s="123" t="s">
        <v>545</v>
      </c>
    </row>
    <row r="68" spans="1:20">
      <c r="A68" s="123">
        <v>67</v>
      </c>
      <c r="B68" s="123" t="s">
        <v>654</v>
      </c>
      <c r="D68" s="123">
        <v>1</v>
      </c>
      <c r="E68" s="123">
        <v>15</v>
      </c>
      <c r="F68" s="123">
        <v>1</v>
      </c>
      <c r="G68" s="123">
        <v>8</v>
      </c>
      <c r="H68" s="123">
        <v>0</v>
      </c>
      <c r="I68" s="123">
        <v>200000</v>
      </c>
      <c r="J68" s="123">
        <v>0</v>
      </c>
      <c r="K68" s="123">
        <v>0</v>
      </c>
      <c r="L68" s="123">
        <v>300000</v>
      </c>
      <c r="M68" s="123">
        <v>0</v>
      </c>
      <c r="N68" s="123">
        <v>0</v>
      </c>
      <c r="O68" s="123">
        <v>400000</v>
      </c>
      <c r="P68" s="123">
        <v>0</v>
      </c>
      <c r="Q68" s="123">
        <v>66.5</v>
      </c>
      <c r="R68" s="123">
        <v>6361955</v>
      </c>
      <c r="S68" s="123">
        <v>2445491</v>
      </c>
      <c r="T68" s="123" t="s">
        <v>545</v>
      </c>
    </row>
    <row r="69" spans="1:20">
      <c r="A69" s="123">
        <v>68</v>
      </c>
      <c r="B69" s="123" t="s">
        <v>655</v>
      </c>
      <c r="D69" s="123">
        <v>0</v>
      </c>
      <c r="E69" s="123">
        <v>0</v>
      </c>
      <c r="F69" s="123">
        <v>0</v>
      </c>
      <c r="G69" s="123">
        <v>0</v>
      </c>
      <c r="H69" s="123">
        <v>0</v>
      </c>
      <c r="I69" s="123">
        <v>200000</v>
      </c>
      <c r="J69" s="123">
        <v>0</v>
      </c>
      <c r="K69" s="123">
        <v>3</v>
      </c>
      <c r="L69" s="123">
        <v>300000</v>
      </c>
      <c r="M69" s="123">
        <v>900000</v>
      </c>
      <c r="N69" s="123">
        <v>0</v>
      </c>
      <c r="O69" s="123">
        <v>400000</v>
      </c>
      <c r="P69" s="123">
        <v>0</v>
      </c>
      <c r="Q69" s="123">
        <v>0</v>
      </c>
      <c r="R69" s="123">
        <v>14488763</v>
      </c>
      <c r="S69" s="123">
        <v>900000</v>
      </c>
      <c r="T69" s="123" t="s">
        <v>545</v>
      </c>
    </row>
    <row r="70" spans="1:20">
      <c r="A70" s="123">
        <v>69</v>
      </c>
      <c r="B70" s="123" t="s">
        <v>656</v>
      </c>
      <c r="D70" s="123">
        <v>3</v>
      </c>
      <c r="E70" s="123">
        <v>35</v>
      </c>
      <c r="F70" s="123">
        <v>3</v>
      </c>
      <c r="G70" s="123">
        <v>8</v>
      </c>
      <c r="H70" s="123">
        <v>0</v>
      </c>
      <c r="I70" s="123">
        <v>200000</v>
      </c>
      <c r="J70" s="123">
        <v>0</v>
      </c>
      <c r="K70" s="123">
        <v>0</v>
      </c>
      <c r="L70" s="123">
        <v>300000</v>
      </c>
      <c r="M70" s="123">
        <v>0</v>
      </c>
      <c r="N70" s="123">
        <v>0</v>
      </c>
      <c r="O70" s="123">
        <v>400000</v>
      </c>
      <c r="P70" s="123">
        <v>0</v>
      </c>
      <c r="Q70" s="123">
        <v>115.5</v>
      </c>
      <c r="R70" s="123">
        <v>5300225</v>
      </c>
      <c r="S70" s="123">
        <v>3538590</v>
      </c>
      <c r="T70" s="123" t="s">
        <v>545</v>
      </c>
    </row>
    <row r="71" spans="1:20">
      <c r="A71" s="123">
        <v>70</v>
      </c>
      <c r="B71" s="123" t="s">
        <v>657</v>
      </c>
      <c r="D71" s="123">
        <v>5</v>
      </c>
      <c r="E71" s="123">
        <v>50</v>
      </c>
      <c r="F71" s="123">
        <v>5</v>
      </c>
      <c r="G71" s="123">
        <v>8</v>
      </c>
      <c r="H71" s="123">
        <v>0</v>
      </c>
      <c r="I71" s="123">
        <v>200000</v>
      </c>
      <c r="J71" s="123">
        <v>0</v>
      </c>
      <c r="K71" s="123">
        <v>0</v>
      </c>
      <c r="L71" s="123">
        <v>300000</v>
      </c>
      <c r="M71" s="123">
        <v>0</v>
      </c>
      <c r="N71" s="123">
        <v>0</v>
      </c>
      <c r="O71" s="123">
        <v>400000</v>
      </c>
      <c r="P71" s="123">
        <v>0</v>
      </c>
      <c r="Q71" s="123">
        <v>154.5</v>
      </c>
      <c r="R71" s="123">
        <v>5300286</v>
      </c>
      <c r="S71" s="123">
        <v>4733492</v>
      </c>
      <c r="T71" s="123" t="s">
        <v>545</v>
      </c>
    </row>
    <row r="72" spans="1:20">
      <c r="A72" s="123">
        <v>71</v>
      </c>
      <c r="B72" s="123" t="s">
        <v>658</v>
      </c>
      <c r="D72" s="123">
        <v>2</v>
      </c>
      <c r="E72" s="123">
        <v>11</v>
      </c>
      <c r="F72" s="123">
        <v>1</v>
      </c>
      <c r="G72" s="123">
        <v>8</v>
      </c>
      <c r="H72" s="123">
        <v>0</v>
      </c>
      <c r="I72" s="123">
        <v>200000</v>
      </c>
      <c r="J72" s="123">
        <v>0</v>
      </c>
      <c r="K72" s="123">
        <v>0</v>
      </c>
      <c r="L72" s="123">
        <v>300000</v>
      </c>
      <c r="M72" s="123">
        <v>0</v>
      </c>
      <c r="N72" s="123">
        <v>0</v>
      </c>
      <c r="O72" s="123">
        <v>400000</v>
      </c>
      <c r="P72" s="123">
        <v>0</v>
      </c>
      <c r="Q72" s="123">
        <v>60</v>
      </c>
      <c r="R72" s="123">
        <v>7109584</v>
      </c>
      <c r="S72" s="123">
        <v>2465752</v>
      </c>
      <c r="T72" s="123" t="s">
        <v>545</v>
      </c>
    </row>
    <row r="73" spans="1:20">
      <c r="A73" s="123">
        <v>72</v>
      </c>
      <c r="B73" s="123" t="s">
        <v>659</v>
      </c>
      <c r="D73" s="123">
        <v>0</v>
      </c>
      <c r="E73" s="123">
        <v>21</v>
      </c>
      <c r="F73" s="123">
        <v>3</v>
      </c>
      <c r="G73" s="123">
        <v>8</v>
      </c>
      <c r="H73" s="123">
        <v>0</v>
      </c>
      <c r="I73" s="123">
        <v>200000</v>
      </c>
      <c r="J73" s="123">
        <v>0</v>
      </c>
      <c r="K73" s="123">
        <v>0</v>
      </c>
      <c r="L73" s="123">
        <v>300000</v>
      </c>
      <c r="M73" s="123">
        <v>0</v>
      </c>
      <c r="N73" s="123">
        <v>0</v>
      </c>
      <c r="O73" s="123">
        <v>400000</v>
      </c>
      <c r="P73" s="123">
        <v>0</v>
      </c>
      <c r="Q73" s="123">
        <v>83</v>
      </c>
      <c r="R73" s="123">
        <v>7308342</v>
      </c>
      <c r="S73" s="123">
        <v>3506314</v>
      </c>
      <c r="T73" s="123" t="s">
        <v>545</v>
      </c>
    </row>
    <row r="74" spans="1:20">
      <c r="A74" s="123">
        <v>73</v>
      </c>
      <c r="B74" s="123" t="s">
        <v>660</v>
      </c>
      <c r="D74" s="123">
        <v>0</v>
      </c>
      <c r="E74" s="123">
        <v>0</v>
      </c>
      <c r="F74" s="123">
        <v>0</v>
      </c>
      <c r="G74" s="123">
        <v>0</v>
      </c>
      <c r="H74" s="123">
        <v>1</v>
      </c>
      <c r="I74" s="123">
        <v>200000</v>
      </c>
      <c r="J74" s="123">
        <v>200000</v>
      </c>
      <c r="K74" s="123">
        <v>3</v>
      </c>
      <c r="L74" s="123">
        <v>300000</v>
      </c>
      <c r="M74" s="123">
        <v>900000</v>
      </c>
      <c r="N74" s="123">
        <v>0</v>
      </c>
      <c r="O74" s="123">
        <v>400000</v>
      </c>
      <c r="P74" s="123">
        <v>0</v>
      </c>
      <c r="Q74" s="123">
        <v>0</v>
      </c>
      <c r="R74" s="123">
        <v>15815817</v>
      </c>
      <c r="S74" s="123">
        <v>1100000</v>
      </c>
      <c r="T74" s="123" t="s">
        <v>545</v>
      </c>
    </row>
    <row r="75" spans="1:20">
      <c r="A75" s="123">
        <v>74</v>
      </c>
      <c r="B75" s="123" t="s">
        <v>661</v>
      </c>
      <c r="D75" s="123">
        <v>3</v>
      </c>
      <c r="E75" s="123">
        <v>27</v>
      </c>
      <c r="F75" s="123">
        <v>3</v>
      </c>
      <c r="G75" s="123">
        <v>8</v>
      </c>
      <c r="H75" s="123">
        <v>0</v>
      </c>
      <c r="I75" s="123">
        <v>200000</v>
      </c>
      <c r="J75" s="123">
        <v>0</v>
      </c>
      <c r="K75" s="123">
        <v>0</v>
      </c>
      <c r="L75" s="123">
        <v>300000</v>
      </c>
      <c r="M75" s="123">
        <v>0</v>
      </c>
      <c r="N75" s="123">
        <v>0</v>
      </c>
      <c r="O75" s="123">
        <v>400000</v>
      </c>
      <c r="P75" s="123">
        <v>0</v>
      </c>
      <c r="Q75" s="123">
        <v>99.5</v>
      </c>
      <c r="R75" s="123">
        <v>8057239</v>
      </c>
      <c r="S75" s="123">
        <v>4634077</v>
      </c>
      <c r="T75" s="123" t="s">
        <v>545</v>
      </c>
    </row>
    <row r="76" spans="1:20">
      <c r="A76" s="123">
        <v>75</v>
      </c>
      <c r="B76" s="123" t="s">
        <v>662</v>
      </c>
      <c r="D76" s="123">
        <v>2</v>
      </c>
      <c r="E76" s="123">
        <v>35</v>
      </c>
      <c r="F76" s="123">
        <v>3</v>
      </c>
      <c r="G76" s="123">
        <v>0</v>
      </c>
      <c r="H76" s="123">
        <v>0</v>
      </c>
      <c r="I76" s="123">
        <v>200000</v>
      </c>
      <c r="J76" s="123">
        <v>0</v>
      </c>
      <c r="K76" s="123">
        <v>0</v>
      </c>
      <c r="L76" s="123">
        <v>300000</v>
      </c>
      <c r="M76" s="123">
        <v>0</v>
      </c>
      <c r="N76" s="123">
        <v>0</v>
      </c>
      <c r="O76" s="123">
        <v>400000</v>
      </c>
      <c r="P76" s="123">
        <v>0</v>
      </c>
      <c r="Q76" s="123">
        <v>82</v>
      </c>
      <c r="R76" s="123">
        <v>6698354</v>
      </c>
      <c r="S76" s="123">
        <v>3174942</v>
      </c>
      <c r="T76" s="123" t="s">
        <v>545</v>
      </c>
    </row>
    <row r="77" spans="1:20">
      <c r="A77" s="123">
        <v>76</v>
      </c>
      <c r="B77" s="123" t="s">
        <v>663</v>
      </c>
      <c r="D77" s="123">
        <v>1</v>
      </c>
      <c r="E77" s="123">
        <v>42</v>
      </c>
      <c r="F77" s="123">
        <v>5</v>
      </c>
      <c r="G77" s="123">
        <v>0</v>
      </c>
      <c r="H77" s="123">
        <v>0</v>
      </c>
      <c r="I77" s="123">
        <v>200000</v>
      </c>
      <c r="J77" s="123">
        <v>0</v>
      </c>
      <c r="K77" s="123">
        <v>0</v>
      </c>
      <c r="L77" s="123">
        <v>300000</v>
      </c>
      <c r="M77" s="123">
        <v>0</v>
      </c>
      <c r="N77" s="123">
        <v>0</v>
      </c>
      <c r="O77" s="123">
        <v>400000</v>
      </c>
      <c r="P77" s="123">
        <v>0</v>
      </c>
      <c r="Q77" s="123">
        <v>100.5</v>
      </c>
      <c r="R77" s="123">
        <v>5300122</v>
      </c>
      <c r="S77" s="123">
        <v>3078973</v>
      </c>
      <c r="T77" s="123" t="s">
        <v>545</v>
      </c>
    </row>
    <row r="78" spans="1:20">
      <c r="A78" s="123">
        <v>77</v>
      </c>
      <c r="B78" s="123" t="s">
        <v>664</v>
      </c>
      <c r="D78" s="123">
        <v>1</v>
      </c>
      <c r="E78" s="123">
        <v>18</v>
      </c>
      <c r="F78" s="123">
        <v>2</v>
      </c>
      <c r="G78" s="123">
        <v>0</v>
      </c>
      <c r="H78" s="123">
        <v>0</v>
      </c>
      <c r="I78" s="123">
        <v>200000</v>
      </c>
      <c r="J78" s="123">
        <v>0</v>
      </c>
      <c r="K78" s="123">
        <v>0</v>
      </c>
      <c r="L78" s="123">
        <v>300000</v>
      </c>
      <c r="M78" s="123">
        <v>0</v>
      </c>
      <c r="N78" s="123">
        <v>0</v>
      </c>
      <c r="O78" s="123">
        <v>400000</v>
      </c>
      <c r="P78" s="123">
        <v>0</v>
      </c>
      <c r="Q78" s="123">
        <v>43.5</v>
      </c>
      <c r="R78" s="123">
        <v>5300446</v>
      </c>
      <c r="S78" s="123">
        <v>1332771</v>
      </c>
      <c r="T78" s="123" t="s">
        <v>545</v>
      </c>
    </row>
    <row r="79" spans="1:20">
      <c r="A79" s="123">
        <v>78</v>
      </c>
      <c r="B79" s="123" t="s">
        <v>665</v>
      </c>
      <c r="D79" s="123">
        <v>2</v>
      </c>
      <c r="E79" s="123">
        <v>31</v>
      </c>
      <c r="F79" s="123">
        <v>3</v>
      </c>
      <c r="G79" s="123">
        <v>8</v>
      </c>
      <c r="H79" s="123">
        <v>0</v>
      </c>
      <c r="I79" s="123">
        <v>200000</v>
      </c>
      <c r="J79" s="123">
        <v>0</v>
      </c>
      <c r="K79" s="123">
        <v>0</v>
      </c>
      <c r="L79" s="123">
        <v>300000</v>
      </c>
      <c r="M79" s="123">
        <v>0</v>
      </c>
      <c r="N79" s="123">
        <v>0</v>
      </c>
      <c r="O79" s="123">
        <v>400000</v>
      </c>
      <c r="P79" s="123">
        <v>0</v>
      </c>
      <c r="Q79" s="123">
        <v>106</v>
      </c>
      <c r="R79" s="123">
        <v>8573286</v>
      </c>
      <c r="S79" s="123">
        <v>5252996</v>
      </c>
      <c r="T79" s="123" t="s">
        <v>545</v>
      </c>
    </row>
    <row r="80" spans="1:20">
      <c r="A80" s="123">
        <v>79</v>
      </c>
      <c r="B80" s="123" t="s">
        <v>666</v>
      </c>
      <c r="D80" s="123">
        <v>0</v>
      </c>
      <c r="E80" s="123">
        <v>26</v>
      </c>
      <c r="F80" s="123">
        <v>2</v>
      </c>
      <c r="G80" s="123">
        <v>0</v>
      </c>
      <c r="H80" s="123">
        <v>0</v>
      </c>
      <c r="I80" s="123">
        <v>200000</v>
      </c>
      <c r="J80" s="123">
        <v>0</v>
      </c>
      <c r="K80" s="123">
        <v>0</v>
      </c>
      <c r="L80" s="123">
        <v>300000</v>
      </c>
      <c r="M80" s="123">
        <v>0</v>
      </c>
      <c r="N80" s="123">
        <v>0</v>
      </c>
      <c r="O80" s="123">
        <v>400000</v>
      </c>
      <c r="P80" s="123">
        <v>0</v>
      </c>
      <c r="Q80" s="123">
        <v>58</v>
      </c>
      <c r="R80" s="123">
        <v>7128480</v>
      </c>
      <c r="S80" s="123">
        <v>2389895</v>
      </c>
      <c r="T80" s="123" t="s">
        <v>545</v>
      </c>
    </row>
    <row r="81" spans="1:20">
      <c r="A81" s="123">
        <v>80</v>
      </c>
      <c r="B81" s="123" t="s">
        <v>667</v>
      </c>
      <c r="D81" s="123">
        <v>0</v>
      </c>
      <c r="E81" s="123">
        <v>0</v>
      </c>
      <c r="F81" s="123">
        <v>0</v>
      </c>
      <c r="G81" s="123">
        <v>0</v>
      </c>
      <c r="H81" s="123">
        <v>2</v>
      </c>
      <c r="I81" s="123">
        <v>200000</v>
      </c>
      <c r="J81" s="123">
        <v>400000</v>
      </c>
      <c r="K81" s="123">
        <v>3</v>
      </c>
      <c r="L81" s="123">
        <v>300000</v>
      </c>
      <c r="M81" s="123">
        <v>900000</v>
      </c>
      <c r="N81" s="123">
        <v>0</v>
      </c>
      <c r="O81" s="123">
        <v>400000</v>
      </c>
      <c r="P81" s="123">
        <v>0</v>
      </c>
      <c r="Q81" s="123">
        <v>0</v>
      </c>
      <c r="R81" s="123">
        <v>13832820</v>
      </c>
      <c r="S81" s="123">
        <v>1300000</v>
      </c>
      <c r="T81" s="123" t="s">
        <v>545</v>
      </c>
    </row>
    <row r="82" spans="1:20">
      <c r="A82" s="123">
        <v>81</v>
      </c>
      <c r="B82" s="123" t="s">
        <v>668</v>
      </c>
      <c r="D82" s="123">
        <v>0</v>
      </c>
      <c r="E82" s="123">
        <v>0</v>
      </c>
      <c r="F82" s="123">
        <v>0</v>
      </c>
      <c r="G82" s="123">
        <v>0</v>
      </c>
      <c r="H82" s="123">
        <v>3</v>
      </c>
      <c r="I82" s="123">
        <v>200000</v>
      </c>
      <c r="J82" s="123">
        <v>600000</v>
      </c>
      <c r="K82" s="123">
        <v>3</v>
      </c>
      <c r="L82" s="123">
        <v>300000</v>
      </c>
      <c r="M82" s="123">
        <v>900000</v>
      </c>
      <c r="N82" s="123">
        <v>0</v>
      </c>
      <c r="O82" s="123">
        <v>400000</v>
      </c>
      <c r="P82" s="123">
        <v>0</v>
      </c>
      <c r="Q82" s="123">
        <v>0</v>
      </c>
      <c r="R82" s="123">
        <v>14479031</v>
      </c>
      <c r="S82" s="123">
        <v>1500000</v>
      </c>
      <c r="T82" s="123" t="s">
        <v>545</v>
      </c>
    </row>
    <row r="83" spans="1:20">
      <c r="A83" s="123">
        <v>82</v>
      </c>
      <c r="B83" s="123" t="s">
        <v>669</v>
      </c>
      <c r="D83" s="123">
        <v>5</v>
      </c>
      <c r="E83" s="123">
        <v>45</v>
      </c>
      <c r="F83" s="123">
        <v>4</v>
      </c>
      <c r="G83" s="123">
        <v>19</v>
      </c>
      <c r="H83" s="123">
        <v>0</v>
      </c>
      <c r="I83" s="123">
        <v>200000</v>
      </c>
      <c r="J83" s="123">
        <v>0</v>
      </c>
      <c r="K83" s="123">
        <v>0</v>
      </c>
      <c r="L83" s="123">
        <v>300000</v>
      </c>
      <c r="M83" s="123">
        <v>0</v>
      </c>
      <c r="N83" s="123">
        <v>0</v>
      </c>
      <c r="O83" s="123">
        <v>400000</v>
      </c>
      <c r="P83" s="123">
        <v>0</v>
      </c>
      <c r="Q83" s="123">
        <v>185.5</v>
      </c>
      <c r="R83" s="123">
        <v>7155989</v>
      </c>
      <c r="S83" s="123">
        <v>7673040</v>
      </c>
      <c r="T83" s="123" t="s">
        <v>545</v>
      </c>
    </row>
    <row r="84" spans="1:20">
      <c r="A84" s="123">
        <v>83</v>
      </c>
      <c r="B84" s="123" t="s">
        <v>670</v>
      </c>
      <c r="D84" s="123">
        <v>0</v>
      </c>
      <c r="E84" s="123">
        <v>21</v>
      </c>
      <c r="F84" s="123">
        <v>3</v>
      </c>
      <c r="G84" s="123">
        <v>0</v>
      </c>
      <c r="H84" s="123">
        <v>0</v>
      </c>
      <c r="I84" s="123">
        <v>200000</v>
      </c>
      <c r="J84" s="123">
        <v>0</v>
      </c>
      <c r="K84" s="123">
        <v>0</v>
      </c>
      <c r="L84" s="123">
        <v>300000</v>
      </c>
      <c r="M84" s="123">
        <v>0</v>
      </c>
      <c r="N84" s="123">
        <v>0</v>
      </c>
      <c r="O84" s="123">
        <v>400000</v>
      </c>
      <c r="P84" s="123">
        <v>0</v>
      </c>
      <c r="Q84" s="123">
        <v>51</v>
      </c>
      <c r="R84" s="123">
        <v>6494228</v>
      </c>
      <c r="S84" s="123">
        <v>1914483</v>
      </c>
      <c r="T84" s="123" t="s">
        <v>545</v>
      </c>
    </row>
    <row r="85" spans="1:20">
      <c r="A85" s="123">
        <v>84</v>
      </c>
      <c r="B85" s="123" t="s">
        <v>671</v>
      </c>
      <c r="D85" s="123">
        <v>0</v>
      </c>
      <c r="E85" s="123">
        <v>0</v>
      </c>
      <c r="F85" s="123">
        <v>0</v>
      </c>
      <c r="G85" s="123">
        <v>0</v>
      </c>
      <c r="H85" s="123">
        <v>1</v>
      </c>
      <c r="I85" s="123">
        <v>200000</v>
      </c>
      <c r="J85" s="123">
        <v>200000</v>
      </c>
      <c r="K85" s="123">
        <v>2</v>
      </c>
      <c r="L85" s="123">
        <v>300000</v>
      </c>
      <c r="M85" s="123">
        <v>600000</v>
      </c>
      <c r="N85" s="123">
        <v>0</v>
      </c>
      <c r="O85" s="123">
        <v>400000</v>
      </c>
      <c r="P85" s="123">
        <v>0</v>
      </c>
      <c r="Q85" s="123">
        <v>0</v>
      </c>
      <c r="R85" s="123">
        <v>15706148</v>
      </c>
      <c r="S85" s="123">
        <v>800000</v>
      </c>
      <c r="T85" s="123" t="s">
        <v>545</v>
      </c>
    </row>
    <row r="86" spans="1:20">
      <c r="A86" s="123">
        <v>85</v>
      </c>
      <c r="B86" s="123" t="s">
        <v>672</v>
      </c>
      <c r="D86" s="123">
        <v>1</v>
      </c>
      <c r="E86" s="123">
        <v>35</v>
      </c>
      <c r="F86" s="123">
        <v>3</v>
      </c>
      <c r="G86" s="123">
        <v>8</v>
      </c>
      <c r="H86" s="123">
        <v>0</v>
      </c>
      <c r="I86" s="123">
        <v>200000</v>
      </c>
      <c r="J86" s="123">
        <v>0</v>
      </c>
      <c r="K86" s="123">
        <v>0</v>
      </c>
      <c r="L86" s="123">
        <v>300000</v>
      </c>
      <c r="M86" s="123">
        <v>0</v>
      </c>
      <c r="N86" s="123">
        <v>0</v>
      </c>
      <c r="O86" s="123">
        <v>400000</v>
      </c>
      <c r="P86" s="123">
        <v>0</v>
      </c>
      <c r="Q86" s="123">
        <v>112.5</v>
      </c>
      <c r="R86" s="123">
        <v>6334792</v>
      </c>
      <c r="S86" s="123">
        <v>4119446</v>
      </c>
      <c r="T86" s="123" t="s">
        <v>545</v>
      </c>
    </row>
    <row r="87" spans="1:20">
      <c r="A87" s="123">
        <v>86</v>
      </c>
      <c r="B87" s="123" t="s">
        <v>673</v>
      </c>
      <c r="D87" s="123">
        <v>1</v>
      </c>
      <c r="E87" s="123">
        <v>24</v>
      </c>
      <c r="F87" s="123">
        <v>3</v>
      </c>
      <c r="G87" s="123">
        <v>4</v>
      </c>
      <c r="H87" s="123">
        <v>0</v>
      </c>
      <c r="I87" s="123">
        <v>200000</v>
      </c>
      <c r="J87" s="123">
        <v>0</v>
      </c>
      <c r="K87" s="123">
        <v>0</v>
      </c>
      <c r="L87" s="123">
        <v>300000</v>
      </c>
      <c r="M87" s="123">
        <v>0</v>
      </c>
      <c r="N87" s="123">
        <v>0</v>
      </c>
      <c r="O87" s="123">
        <v>400000</v>
      </c>
      <c r="P87" s="123">
        <v>0</v>
      </c>
      <c r="Q87" s="123">
        <v>74.5</v>
      </c>
      <c r="R87" s="123">
        <v>8059692</v>
      </c>
      <c r="S87" s="123">
        <v>3470792</v>
      </c>
      <c r="T87" s="123" t="s">
        <v>545</v>
      </c>
    </row>
    <row r="88" spans="1:20">
      <c r="A88" s="123">
        <v>87</v>
      </c>
      <c r="B88" s="123" t="s">
        <v>674</v>
      </c>
      <c r="D88" s="123">
        <v>1</v>
      </c>
      <c r="E88" s="123">
        <v>47</v>
      </c>
      <c r="F88" s="123">
        <v>6</v>
      </c>
      <c r="G88" s="123">
        <v>0</v>
      </c>
      <c r="H88" s="123">
        <v>0</v>
      </c>
      <c r="I88" s="123">
        <v>200000</v>
      </c>
      <c r="J88" s="123">
        <v>0</v>
      </c>
      <c r="K88" s="123">
        <v>0</v>
      </c>
      <c r="L88" s="123">
        <v>300000</v>
      </c>
      <c r="M88" s="123">
        <v>0</v>
      </c>
      <c r="N88" s="123">
        <v>0</v>
      </c>
      <c r="O88" s="123">
        <v>400000</v>
      </c>
      <c r="P88" s="123">
        <v>0</v>
      </c>
      <c r="Q88" s="123">
        <v>113.5</v>
      </c>
      <c r="R88" s="123">
        <v>7532650</v>
      </c>
      <c r="S88" s="123">
        <v>4941941</v>
      </c>
      <c r="T88" s="123" t="s">
        <v>545</v>
      </c>
    </row>
    <row r="89" spans="1:20">
      <c r="A89" s="123">
        <v>88</v>
      </c>
      <c r="B89" s="123" t="s">
        <v>675</v>
      </c>
      <c r="D89" s="123">
        <v>2</v>
      </c>
      <c r="E89" s="123">
        <v>25</v>
      </c>
      <c r="F89" s="123">
        <v>3</v>
      </c>
      <c r="G89" s="123">
        <v>8</v>
      </c>
      <c r="H89" s="123">
        <v>0</v>
      </c>
      <c r="I89" s="123">
        <v>200000</v>
      </c>
      <c r="J89" s="123">
        <v>0</v>
      </c>
      <c r="K89" s="123">
        <v>0</v>
      </c>
      <c r="L89" s="123">
        <v>300000</v>
      </c>
      <c r="M89" s="123">
        <v>0</v>
      </c>
      <c r="N89" s="123">
        <v>0</v>
      </c>
      <c r="O89" s="123">
        <v>400000</v>
      </c>
      <c r="P89" s="123">
        <v>0</v>
      </c>
      <c r="Q89" s="123">
        <v>94</v>
      </c>
      <c r="R89" s="123">
        <v>7388365</v>
      </c>
      <c r="S89" s="123">
        <v>4014487</v>
      </c>
      <c r="T89" s="123" t="s">
        <v>545</v>
      </c>
    </row>
    <row r="90" spans="1:20">
      <c r="A90" s="123">
        <v>89</v>
      </c>
      <c r="B90" s="123" t="s">
        <v>676</v>
      </c>
      <c r="D90" s="123">
        <v>1</v>
      </c>
      <c r="E90" s="123">
        <v>28</v>
      </c>
      <c r="F90" s="123">
        <v>3</v>
      </c>
      <c r="G90" s="123">
        <v>8</v>
      </c>
      <c r="H90" s="123">
        <v>0</v>
      </c>
      <c r="I90" s="123">
        <v>200000</v>
      </c>
      <c r="J90" s="123">
        <v>0</v>
      </c>
      <c r="K90" s="123">
        <v>0</v>
      </c>
      <c r="L90" s="123">
        <v>300000</v>
      </c>
      <c r="M90" s="123">
        <v>0</v>
      </c>
      <c r="N90" s="123">
        <v>0</v>
      </c>
      <c r="O90" s="123">
        <v>400000</v>
      </c>
      <c r="P90" s="123">
        <v>0</v>
      </c>
      <c r="Q90" s="123">
        <v>98.5</v>
      </c>
      <c r="R90" s="123">
        <v>6807390</v>
      </c>
      <c r="S90" s="123">
        <v>3875884</v>
      </c>
      <c r="T90" s="123" t="s">
        <v>545</v>
      </c>
    </row>
    <row r="91" spans="1:20">
      <c r="A91" s="123">
        <v>90</v>
      </c>
      <c r="B91" s="123" t="s">
        <v>677</v>
      </c>
      <c r="D91" s="123">
        <v>2</v>
      </c>
      <c r="E91" s="123">
        <v>28</v>
      </c>
      <c r="F91" s="123">
        <v>3</v>
      </c>
      <c r="G91" s="123">
        <v>8</v>
      </c>
      <c r="H91" s="123">
        <v>0</v>
      </c>
      <c r="I91" s="123">
        <v>200000</v>
      </c>
      <c r="J91" s="123">
        <v>0</v>
      </c>
      <c r="K91" s="123">
        <v>0</v>
      </c>
      <c r="L91" s="123">
        <v>300000</v>
      </c>
      <c r="M91" s="123">
        <v>0</v>
      </c>
      <c r="N91" s="123">
        <v>0</v>
      </c>
      <c r="O91" s="123">
        <v>400000</v>
      </c>
      <c r="P91" s="123">
        <v>0</v>
      </c>
      <c r="Q91" s="123">
        <v>100</v>
      </c>
      <c r="R91" s="123">
        <v>5300754</v>
      </c>
      <c r="S91" s="123">
        <v>3064020</v>
      </c>
      <c r="T91" s="123" t="s">
        <v>545</v>
      </c>
    </row>
    <row r="92" spans="1:20">
      <c r="A92" s="123">
        <v>91</v>
      </c>
      <c r="B92" s="123" t="s">
        <v>678</v>
      </c>
      <c r="D92" s="123">
        <v>0</v>
      </c>
      <c r="E92" s="123">
        <v>0</v>
      </c>
      <c r="F92" s="123">
        <v>0</v>
      </c>
      <c r="G92" s="123">
        <v>0</v>
      </c>
      <c r="H92" s="123">
        <v>0</v>
      </c>
      <c r="I92" s="123">
        <v>200000</v>
      </c>
      <c r="J92" s="123">
        <v>0</v>
      </c>
      <c r="K92" s="123">
        <v>0</v>
      </c>
      <c r="L92" s="123">
        <v>300000</v>
      </c>
      <c r="M92" s="123">
        <v>0</v>
      </c>
      <c r="N92" s="123">
        <v>0</v>
      </c>
      <c r="O92" s="123">
        <v>400000</v>
      </c>
      <c r="P92" s="123">
        <v>0</v>
      </c>
      <c r="Q92" s="123">
        <v>0</v>
      </c>
      <c r="R92" s="123">
        <v>14884052</v>
      </c>
      <c r="S92" s="123">
        <v>0</v>
      </c>
      <c r="T92" s="123" t="s">
        <v>545</v>
      </c>
    </row>
    <row r="93" spans="1:20">
      <c r="A93" s="123">
        <v>92</v>
      </c>
      <c r="B93" s="123" t="s">
        <v>679</v>
      </c>
      <c r="D93" s="123">
        <v>0</v>
      </c>
      <c r="E93" s="123">
        <v>0</v>
      </c>
      <c r="F93" s="123">
        <v>0</v>
      </c>
      <c r="G93" s="123">
        <v>0</v>
      </c>
      <c r="H93" s="123">
        <v>0</v>
      </c>
      <c r="I93" s="123">
        <v>200000</v>
      </c>
      <c r="J93" s="123">
        <v>0</v>
      </c>
      <c r="K93" s="123">
        <v>0</v>
      </c>
      <c r="L93" s="123">
        <v>300000</v>
      </c>
      <c r="M93" s="123">
        <v>0</v>
      </c>
      <c r="N93" s="123">
        <v>0</v>
      </c>
      <c r="O93" s="123">
        <v>400000</v>
      </c>
      <c r="P93" s="123">
        <v>0</v>
      </c>
      <c r="Q93" s="123">
        <v>0</v>
      </c>
      <c r="R93" s="123">
        <v>12132680</v>
      </c>
      <c r="S93" s="123">
        <v>0</v>
      </c>
      <c r="T93" s="123" t="s">
        <v>545</v>
      </c>
    </row>
    <row r="94" spans="1:20">
      <c r="A94" s="123">
        <v>93</v>
      </c>
      <c r="B94" s="123" t="s">
        <v>680</v>
      </c>
      <c r="D94" s="123">
        <v>0</v>
      </c>
      <c r="E94" s="123">
        <v>21</v>
      </c>
      <c r="F94" s="123">
        <v>3</v>
      </c>
      <c r="G94" s="123">
        <v>0</v>
      </c>
      <c r="H94" s="123">
        <v>0</v>
      </c>
      <c r="I94" s="123">
        <v>200000</v>
      </c>
      <c r="J94" s="123">
        <v>0</v>
      </c>
      <c r="K94" s="123">
        <v>0</v>
      </c>
      <c r="L94" s="123">
        <v>300000</v>
      </c>
      <c r="M94" s="123">
        <v>0</v>
      </c>
      <c r="N94" s="123">
        <v>0</v>
      </c>
      <c r="O94" s="123">
        <v>400000</v>
      </c>
      <c r="P94" s="123">
        <v>0</v>
      </c>
      <c r="Q94" s="123">
        <v>51</v>
      </c>
      <c r="R94" s="123">
        <v>5300159</v>
      </c>
      <c r="S94" s="123">
        <v>1562475</v>
      </c>
      <c r="T94" s="123" t="s">
        <v>545</v>
      </c>
    </row>
    <row r="95" spans="1:20">
      <c r="D95" s="123">
        <v>58</v>
      </c>
      <c r="E95" s="123">
        <v>1506</v>
      </c>
      <c r="F95" s="123">
        <v>180</v>
      </c>
      <c r="G95" s="123">
        <v>197</v>
      </c>
      <c r="H95" s="123">
        <v>33</v>
      </c>
      <c r="J95" s="123">
        <v>6600000</v>
      </c>
      <c r="K95" s="123">
        <v>44</v>
      </c>
      <c r="M95" s="123">
        <v>13200000</v>
      </c>
      <c r="N95" s="123">
        <v>9</v>
      </c>
      <c r="P95" s="123">
        <v>3600000</v>
      </c>
    </row>
  </sheetData>
  <pageMargins left="0.75" right="0.75" top="0.75" bottom="0.5" header="0.5" footer="0.7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29"/>
  <sheetViews>
    <sheetView workbookViewId="0"/>
  </sheetViews>
  <sheetFormatPr defaultRowHeight="12.75"/>
  <sheetData>
    <row r="1" spans="1:80">
      <c r="A1" s="123" t="s">
        <v>34</v>
      </c>
      <c r="B1" s="123" t="s">
        <v>370</v>
      </c>
      <c r="C1" s="123" t="s">
        <v>49</v>
      </c>
      <c r="D1" s="123" t="s">
        <v>371</v>
      </c>
      <c r="E1" s="123" t="s">
        <v>56</v>
      </c>
      <c r="F1" s="123" t="s">
        <v>59</v>
      </c>
      <c r="G1" s="123" t="s">
        <v>63</v>
      </c>
      <c r="H1" s="123" t="s">
        <v>66</v>
      </c>
      <c r="I1" s="123" t="s">
        <v>69</v>
      </c>
      <c r="J1" s="123" t="s">
        <v>72</v>
      </c>
      <c r="K1" s="123" t="s">
        <v>372</v>
      </c>
      <c r="L1" s="123" t="s">
        <v>373</v>
      </c>
      <c r="M1" s="123" t="s">
        <v>374</v>
      </c>
      <c r="N1" s="123" t="s">
        <v>375</v>
      </c>
      <c r="O1" s="123" t="s">
        <v>78</v>
      </c>
      <c r="P1" s="123" t="s">
        <v>376</v>
      </c>
      <c r="Q1" s="123" t="s">
        <v>82</v>
      </c>
      <c r="R1" s="123" t="s">
        <v>85</v>
      </c>
      <c r="S1" s="123" t="s">
        <v>89</v>
      </c>
      <c r="T1" s="123" t="s">
        <v>92</v>
      </c>
      <c r="U1" s="123" t="s">
        <v>95</v>
      </c>
      <c r="V1" s="123" t="s">
        <v>98</v>
      </c>
      <c r="W1" s="123" t="s">
        <v>101</v>
      </c>
      <c r="X1" s="123" t="s">
        <v>377</v>
      </c>
      <c r="Y1" s="123" t="s">
        <v>108</v>
      </c>
      <c r="Z1" s="123" t="s">
        <v>111</v>
      </c>
      <c r="AA1" s="123" t="s">
        <v>117</v>
      </c>
      <c r="AB1" s="123" t="s">
        <v>805</v>
      </c>
      <c r="AC1" s="123" t="s">
        <v>379</v>
      </c>
      <c r="AD1" s="123" t="s">
        <v>380</v>
      </c>
      <c r="AE1" s="123" t="s">
        <v>381</v>
      </c>
      <c r="AF1" s="123" t="s">
        <v>382</v>
      </c>
      <c r="AG1" s="123" t="s">
        <v>383</v>
      </c>
      <c r="AH1" s="123" t="s">
        <v>384</v>
      </c>
      <c r="AI1" s="123" t="s">
        <v>385</v>
      </c>
      <c r="AJ1" s="123" t="s">
        <v>386</v>
      </c>
      <c r="AK1" s="123" t="s">
        <v>387</v>
      </c>
      <c r="AL1" s="123" t="s">
        <v>138</v>
      </c>
      <c r="AM1" s="123" t="s">
        <v>142</v>
      </c>
      <c r="AN1" s="123" t="s">
        <v>806</v>
      </c>
      <c r="AO1" s="123" t="s">
        <v>807</v>
      </c>
      <c r="AP1" s="123" t="s">
        <v>808</v>
      </c>
      <c r="AQ1" s="123" t="s">
        <v>809</v>
      </c>
      <c r="AR1" s="123" t="s">
        <v>810</v>
      </c>
      <c r="AS1" s="123" t="s">
        <v>811</v>
      </c>
      <c r="AT1" s="123" t="s">
        <v>812</v>
      </c>
      <c r="AU1" s="123" t="s">
        <v>813</v>
      </c>
      <c r="AV1" s="123" t="s">
        <v>814</v>
      </c>
      <c r="AW1" s="123" t="s">
        <v>815</v>
      </c>
      <c r="AX1" s="123" t="s">
        <v>816</v>
      </c>
      <c r="AY1" s="123" t="s">
        <v>817</v>
      </c>
      <c r="AZ1" s="123" t="s">
        <v>818</v>
      </c>
      <c r="BA1" s="123" t="s">
        <v>819</v>
      </c>
      <c r="BB1" s="123" t="s">
        <v>820</v>
      </c>
      <c r="BC1" s="123" t="s">
        <v>821</v>
      </c>
      <c r="BD1" s="123" t="s">
        <v>822</v>
      </c>
      <c r="BE1" s="123" t="s">
        <v>823</v>
      </c>
      <c r="BF1" s="123" t="s">
        <v>824</v>
      </c>
      <c r="BG1" s="123" t="s">
        <v>825</v>
      </c>
      <c r="BH1" s="123" t="s">
        <v>826</v>
      </c>
      <c r="BI1" s="123" t="s">
        <v>827</v>
      </c>
      <c r="BJ1" s="123" t="s">
        <v>828</v>
      </c>
      <c r="BK1" s="123" t="s">
        <v>829</v>
      </c>
      <c r="BL1" s="123" t="s">
        <v>830</v>
      </c>
      <c r="BM1" s="123" t="s">
        <v>831</v>
      </c>
      <c r="BN1" s="123" t="s">
        <v>832</v>
      </c>
      <c r="BO1" s="123" t="s">
        <v>833</v>
      </c>
      <c r="BP1" s="123" t="s">
        <v>834</v>
      </c>
      <c r="BQ1" s="123" t="s">
        <v>835</v>
      </c>
      <c r="BR1" s="123" t="s">
        <v>391</v>
      </c>
      <c r="BS1" s="123" t="s">
        <v>392</v>
      </c>
      <c r="BT1" s="123" t="s">
        <v>393</v>
      </c>
      <c r="BU1" s="123" t="s">
        <v>394</v>
      </c>
      <c r="BV1" s="123" t="s">
        <v>395</v>
      </c>
      <c r="BW1" s="123" t="s">
        <v>396</v>
      </c>
      <c r="BX1" s="123" t="s">
        <v>397</v>
      </c>
      <c r="BY1" s="123" t="s">
        <v>398</v>
      </c>
      <c r="BZ1" s="123" t="s">
        <v>801</v>
      </c>
      <c r="CA1" s="123" t="s">
        <v>802</v>
      </c>
      <c r="CB1" s="123" t="s">
        <v>543</v>
      </c>
    </row>
    <row r="2" spans="1:80">
      <c r="A2" s="123">
        <v>1</v>
      </c>
      <c r="B2" s="123" t="s">
        <v>430</v>
      </c>
      <c r="C2" s="123" t="s">
        <v>431</v>
      </c>
      <c r="E2" s="123" t="s">
        <v>432</v>
      </c>
      <c r="F2" s="123">
        <v>3070370120</v>
      </c>
      <c r="G2" s="123" t="s">
        <v>433</v>
      </c>
      <c r="H2" s="123" t="s">
        <v>434</v>
      </c>
      <c r="I2" s="123" t="s">
        <v>435</v>
      </c>
      <c r="J2" s="123" t="s">
        <v>436</v>
      </c>
      <c r="K2" s="123" t="s">
        <v>437</v>
      </c>
      <c r="L2" s="123" t="s">
        <v>438</v>
      </c>
      <c r="M2" s="123" t="s">
        <v>437</v>
      </c>
      <c r="N2" s="123" t="s">
        <v>437</v>
      </c>
      <c r="P2" s="123" t="s">
        <v>439</v>
      </c>
      <c r="Q2" s="123" t="s">
        <v>440</v>
      </c>
      <c r="S2" s="123" t="s">
        <v>441</v>
      </c>
      <c r="T2" s="123" t="s">
        <v>442</v>
      </c>
      <c r="U2" s="123" t="s">
        <v>431</v>
      </c>
      <c r="V2" s="123" t="s">
        <v>443</v>
      </c>
      <c r="W2" s="123" t="s">
        <v>444</v>
      </c>
      <c r="X2" s="123" t="s">
        <v>445</v>
      </c>
      <c r="Y2" s="123" t="s">
        <v>446</v>
      </c>
      <c r="Z2" s="123">
        <v>1</v>
      </c>
      <c r="AA2" s="123" t="s">
        <v>447</v>
      </c>
      <c r="AB2" s="123" t="s">
        <v>448</v>
      </c>
      <c r="AC2" s="123" t="s">
        <v>447</v>
      </c>
      <c r="AD2" s="123" t="s">
        <v>449</v>
      </c>
      <c r="AE2" s="123" t="s">
        <v>447</v>
      </c>
      <c r="AF2" s="123" t="s">
        <v>450</v>
      </c>
      <c r="AG2" s="123" t="s">
        <v>451</v>
      </c>
      <c r="AH2" s="123" t="s">
        <v>452</v>
      </c>
      <c r="AI2" s="123" t="s">
        <v>453</v>
      </c>
      <c r="AJ2" s="123" t="s">
        <v>442</v>
      </c>
      <c r="AK2" s="123" t="s">
        <v>454</v>
      </c>
      <c r="AL2" s="123" t="s">
        <v>455</v>
      </c>
      <c r="AM2" s="123">
        <v>123123</v>
      </c>
      <c r="AN2" s="123">
        <v>1000000</v>
      </c>
      <c r="AO2" s="123">
        <v>1000000</v>
      </c>
      <c r="AP2" s="123">
        <v>1000000</v>
      </c>
      <c r="AQ2" s="123">
        <v>1000000</v>
      </c>
      <c r="AR2" s="123">
        <v>1000000</v>
      </c>
      <c r="AS2" s="123">
        <v>1000000</v>
      </c>
      <c r="AT2" s="123">
        <v>1000000</v>
      </c>
      <c r="AU2" s="123">
        <v>1000000</v>
      </c>
      <c r="AV2" s="123">
        <v>1000000</v>
      </c>
      <c r="AW2" s="123">
        <v>1000000</v>
      </c>
      <c r="AX2" s="123">
        <v>0</v>
      </c>
      <c r="AY2" s="123">
        <v>0</v>
      </c>
      <c r="AZ2" s="123">
        <v>0</v>
      </c>
      <c r="BA2" s="123">
        <v>0</v>
      </c>
      <c r="BB2" s="123">
        <v>0</v>
      </c>
      <c r="BC2" s="123">
        <v>0</v>
      </c>
      <c r="BD2" s="123">
        <v>0</v>
      </c>
      <c r="BE2" s="123">
        <v>0</v>
      </c>
      <c r="BF2" s="123">
        <v>0</v>
      </c>
      <c r="BG2" s="123">
        <v>0</v>
      </c>
      <c r="BH2" s="123">
        <v>96775</v>
      </c>
      <c r="BI2" s="123">
        <v>96775</v>
      </c>
      <c r="BJ2" s="123">
        <v>96775</v>
      </c>
      <c r="BK2" s="123">
        <v>96775</v>
      </c>
      <c r="BL2" s="123">
        <v>96775</v>
      </c>
      <c r="BM2" s="123">
        <v>96775</v>
      </c>
      <c r="BN2" s="123">
        <v>96775</v>
      </c>
      <c r="BO2" s="123">
        <v>96775</v>
      </c>
      <c r="BP2" s="123">
        <v>96775</v>
      </c>
      <c r="BQ2" s="123">
        <v>96775</v>
      </c>
      <c r="BS2" s="123" t="s">
        <v>456</v>
      </c>
      <c r="BT2" s="123" t="s">
        <v>457</v>
      </c>
      <c r="BU2" s="123" t="s">
        <v>458</v>
      </c>
      <c r="BV2" s="123" t="s">
        <v>459</v>
      </c>
      <c r="BW2" s="123">
        <v>123456789</v>
      </c>
      <c r="BX2" s="123" t="s">
        <v>437</v>
      </c>
      <c r="BY2" s="123" t="s">
        <v>362</v>
      </c>
      <c r="BZ2" s="123" t="s">
        <v>460</v>
      </c>
      <c r="CA2" s="123" t="s">
        <v>460</v>
      </c>
      <c r="CB2" s="123" t="s">
        <v>460</v>
      </c>
    </row>
    <row r="3" spans="1:80">
      <c r="A3" s="123">
        <v>2</v>
      </c>
      <c r="B3" s="123" t="s">
        <v>461</v>
      </c>
      <c r="C3" s="123" t="s">
        <v>431</v>
      </c>
      <c r="E3" s="123" t="s">
        <v>462</v>
      </c>
      <c r="F3" s="123">
        <v>3070371132</v>
      </c>
      <c r="G3" s="123" t="s">
        <v>463</v>
      </c>
      <c r="H3" s="123" t="s">
        <v>464</v>
      </c>
      <c r="I3" s="123" t="s">
        <v>465</v>
      </c>
      <c r="J3" s="123" t="s">
        <v>436</v>
      </c>
      <c r="K3" s="123" t="s">
        <v>466</v>
      </c>
      <c r="L3" s="123" t="s">
        <v>466</v>
      </c>
      <c r="M3" s="123" t="s">
        <v>466</v>
      </c>
      <c r="N3" s="123" t="s">
        <v>466</v>
      </c>
      <c r="P3" s="123" t="s">
        <v>439</v>
      </c>
      <c r="Q3" s="123" t="s">
        <v>467</v>
      </c>
      <c r="S3" s="123" t="s">
        <v>468</v>
      </c>
      <c r="T3" s="123" t="s">
        <v>469</v>
      </c>
      <c r="U3" s="123" t="s">
        <v>470</v>
      </c>
      <c r="V3" s="123" t="s">
        <v>443</v>
      </c>
      <c r="W3" s="123" t="s">
        <v>444</v>
      </c>
      <c r="X3" s="123" t="s">
        <v>445</v>
      </c>
      <c r="Y3" s="123" t="s">
        <v>446</v>
      </c>
      <c r="Z3" s="123">
        <v>3</v>
      </c>
      <c r="AA3" s="123" t="s">
        <v>447</v>
      </c>
      <c r="AB3" s="123" t="s">
        <v>471</v>
      </c>
      <c r="AC3" s="123" t="s">
        <v>447</v>
      </c>
      <c r="AD3" s="123" t="s">
        <v>472</v>
      </c>
      <c r="AE3" s="123" t="s">
        <v>447</v>
      </c>
      <c r="AF3" s="123" t="s">
        <v>473</v>
      </c>
      <c r="AG3" s="123" t="s">
        <v>474</v>
      </c>
      <c r="AH3" s="123" t="s">
        <v>475</v>
      </c>
      <c r="AI3" s="123" t="s">
        <v>476</v>
      </c>
      <c r="AJ3" s="123" t="s">
        <v>468</v>
      </c>
      <c r="AK3" s="123" t="s">
        <v>477</v>
      </c>
      <c r="AL3" s="123" t="s">
        <v>478</v>
      </c>
      <c r="AM3" s="123">
        <v>123123</v>
      </c>
      <c r="AN3" s="123">
        <v>1000000</v>
      </c>
      <c r="AO3" s="123">
        <v>1000000</v>
      </c>
      <c r="AP3" s="123">
        <v>1000000</v>
      </c>
      <c r="AQ3" s="123">
        <v>1000000</v>
      </c>
      <c r="AR3" s="123">
        <v>1000000</v>
      </c>
      <c r="AS3" s="123">
        <v>1000000</v>
      </c>
      <c r="AT3" s="123">
        <v>1000000</v>
      </c>
      <c r="AU3" s="123">
        <v>1000000</v>
      </c>
      <c r="AV3" s="123">
        <v>1000000</v>
      </c>
      <c r="AW3" s="123">
        <v>1000000</v>
      </c>
      <c r="AX3" s="123">
        <v>0</v>
      </c>
      <c r="AY3" s="123">
        <v>0</v>
      </c>
      <c r="AZ3" s="123">
        <v>0</v>
      </c>
      <c r="BA3" s="123">
        <v>0</v>
      </c>
      <c r="BB3" s="123">
        <v>0</v>
      </c>
      <c r="BC3" s="123">
        <v>0</v>
      </c>
      <c r="BD3" s="123">
        <v>0</v>
      </c>
      <c r="BE3" s="123">
        <v>0</v>
      </c>
      <c r="BF3" s="123">
        <v>0</v>
      </c>
      <c r="BG3" s="123">
        <v>0</v>
      </c>
      <c r="BH3" s="123">
        <v>96775</v>
      </c>
      <c r="BI3" s="123">
        <v>96775</v>
      </c>
      <c r="BJ3" s="123">
        <v>96775</v>
      </c>
      <c r="BK3" s="123">
        <v>96775</v>
      </c>
      <c r="BL3" s="123">
        <v>96775</v>
      </c>
      <c r="BM3" s="123">
        <v>96775</v>
      </c>
      <c r="BN3" s="123">
        <v>96775</v>
      </c>
      <c r="BO3" s="123">
        <v>96775</v>
      </c>
      <c r="BP3" s="123">
        <v>96775</v>
      </c>
      <c r="BQ3" s="123">
        <v>96775</v>
      </c>
      <c r="BS3" s="123" t="s">
        <v>479</v>
      </c>
      <c r="BT3" s="123" t="s">
        <v>480</v>
      </c>
      <c r="BU3" s="123" t="s">
        <v>481</v>
      </c>
      <c r="BV3" s="123" t="s">
        <v>482</v>
      </c>
      <c r="BW3" s="123" t="s">
        <v>483</v>
      </c>
      <c r="BX3" s="123" t="s">
        <v>466</v>
      </c>
      <c r="BY3" s="123" t="s">
        <v>362</v>
      </c>
      <c r="BZ3" s="123" t="s">
        <v>460</v>
      </c>
      <c r="CA3" s="123" t="s">
        <v>460</v>
      </c>
      <c r="CB3" s="123" t="s">
        <v>460</v>
      </c>
    </row>
    <row r="4" spans="1:80">
      <c r="A4" s="123">
        <v>3</v>
      </c>
      <c r="B4" s="123" t="s">
        <v>484</v>
      </c>
      <c r="C4" s="123" t="s">
        <v>431</v>
      </c>
      <c r="E4" s="123" t="s">
        <v>462</v>
      </c>
      <c r="F4" s="123">
        <v>3070370120</v>
      </c>
      <c r="G4" s="123" t="s">
        <v>433</v>
      </c>
      <c r="H4" s="123" t="s">
        <v>434</v>
      </c>
      <c r="I4" s="123" t="s">
        <v>435</v>
      </c>
      <c r="J4" s="123" t="s">
        <v>436</v>
      </c>
      <c r="K4" s="123" t="s">
        <v>485</v>
      </c>
      <c r="L4" s="123" t="s">
        <v>485</v>
      </c>
      <c r="M4" s="123" t="s">
        <v>485</v>
      </c>
      <c r="N4" s="123" t="s">
        <v>486</v>
      </c>
      <c r="P4" s="123" t="s">
        <v>439</v>
      </c>
      <c r="Q4" s="123" t="s">
        <v>487</v>
      </c>
      <c r="S4" s="123" t="s">
        <v>441</v>
      </c>
      <c r="T4" s="123" t="s">
        <v>441</v>
      </c>
      <c r="U4" s="123" t="s">
        <v>488</v>
      </c>
      <c r="V4" s="123" t="s">
        <v>443</v>
      </c>
      <c r="W4" s="123" t="s">
        <v>444</v>
      </c>
      <c r="X4" s="123" t="s">
        <v>489</v>
      </c>
      <c r="Y4" s="123" t="s">
        <v>446</v>
      </c>
      <c r="Z4" s="123">
        <v>2</v>
      </c>
      <c r="AA4" s="123" t="s">
        <v>447</v>
      </c>
      <c r="AB4" s="123" t="s">
        <v>490</v>
      </c>
      <c r="AC4" s="123" t="s">
        <v>447</v>
      </c>
      <c r="AD4" s="123" t="s">
        <v>491</v>
      </c>
      <c r="AE4" s="123" t="s">
        <v>447</v>
      </c>
      <c r="AF4" s="123" t="s">
        <v>492</v>
      </c>
      <c r="AG4" s="123" t="s">
        <v>493</v>
      </c>
      <c r="AH4" s="123" t="s">
        <v>494</v>
      </c>
      <c r="AI4" s="123" t="s">
        <v>495</v>
      </c>
      <c r="AJ4" s="123" t="s">
        <v>496</v>
      </c>
      <c r="AK4" s="123" t="s">
        <v>497</v>
      </c>
      <c r="AL4" s="123" t="s">
        <v>498</v>
      </c>
      <c r="AM4" s="123">
        <v>123123</v>
      </c>
      <c r="AN4" s="123">
        <v>1000000</v>
      </c>
      <c r="AO4" s="123">
        <v>1000000</v>
      </c>
      <c r="AP4" s="123">
        <v>1000000</v>
      </c>
      <c r="AQ4" s="123">
        <v>1000000</v>
      </c>
      <c r="AR4" s="123">
        <v>1000000</v>
      </c>
      <c r="AS4" s="123">
        <v>1000000</v>
      </c>
      <c r="AT4" s="123">
        <v>1000000</v>
      </c>
      <c r="AU4" s="123">
        <v>1000000</v>
      </c>
      <c r="AV4" s="123">
        <v>1000000</v>
      </c>
      <c r="AW4" s="123">
        <v>1000000</v>
      </c>
      <c r="AX4" s="123">
        <v>0</v>
      </c>
      <c r="AY4" s="123">
        <v>0</v>
      </c>
      <c r="AZ4" s="123">
        <v>0</v>
      </c>
      <c r="BA4" s="123">
        <v>0</v>
      </c>
      <c r="BB4" s="123">
        <v>0</v>
      </c>
      <c r="BC4" s="123">
        <v>0</v>
      </c>
      <c r="BD4" s="123">
        <v>0</v>
      </c>
      <c r="BE4" s="123">
        <v>0</v>
      </c>
      <c r="BF4" s="123">
        <v>0</v>
      </c>
      <c r="BG4" s="123">
        <v>0</v>
      </c>
      <c r="BH4" s="123">
        <v>96775</v>
      </c>
      <c r="BI4" s="123">
        <v>96775</v>
      </c>
      <c r="BJ4" s="123">
        <v>96775</v>
      </c>
      <c r="BK4" s="123">
        <v>96775</v>
      </c>
      <c r="BL4" s="123">
        <v>96775</v>
      </c>
      <c r="BM4" s="123">
        <v>96775</v>
      </c>
      <c r="BN4" s="123">
        <v>96775</v>
      </c>
      <c r="BO4" s="123">
        <v>96775</v>
      </c>
      <c r="BP4" s="123">
        <v>96775</v>
      </c>
      <c r="BQ4" s="123">
        <v>96775</v>
      </c>
      <c r="BS4" s="123" t="s">
        <v>479</v>
      </c>
      <c r="BT4" s="123" t="s">
        <v>499</v>
      </c>
      <c r="BU4" s="123" t="s">
        <v>481</v>
      </c>
      <c r="BV4" s="123" t="s">
        <v>500</v>
      </c>
      <c r="BW4" s="123" t="s">
        <v>501</v>
      </c>
      <c r="BX4" s="123" t="s">
        <v>486</v>
      </c>
      <c r="BY4" s="123" t="s">
        <v>362</v>
      </c>
      <c r="BZ4" s="123" t="s">
        <v>460</v>
      </c>
      <c r="CA4" s="123" t="s">
        <v>460</v>
      </c>
      <c r="CB4" s="123" t="s">
        <v>460</v>
      </c>
    </row>
    <row r="5" spans="1:80">
      <c r="AX5" s="123">
        <v>0</v>
      </c>
      <c r="AY5" s="123">
        <v>0</v>
      </c>
      <c r="AZ5" s="123">
        <v>0</v>
      </c>
      <c r="BA5" s="123">
        <v>0</v>
      </c>
      <c r="BB5" s="123">
        <v>0</v>
      </c>
      <c r="BC5" s="123">
        <v>0</v>
      </c>
      <c r="BD5" s="123">
        <v>0</v>
      </c>
      <c r="BE5" s="123">
        <v>0</v>
      </c>
      <c r="BF5" s="123">
        <v>0</v>
      </c>
      <c r="BG5" s="123">
        <v>0</v>
      </c>
      <c r="BH5" s="123">
        <v>0</v>
      </c>
      <c r="BI5" s="123">
        <v>0</v>
      </c>
      <c r="BJ5" s="123">
        <v>0</v>
      </c>
      <c r="BK5" s="123">
        <v>0</v>
      </c>
      <c r="BL5" s="123">
        <v>0</v>
      </c>
      <c r="BM5" s="123">
        <v>0</v>
      </c>
      <c r="BN5" s="123">
        <v>0</v>
      </c>
      <c r="BO5" s="123">
        <v>0</v>
      </c>
      <c r="BP5" s="123">
        <v>0</v>
      </c>
      <c r="BQ5" s="123">
        <v>0</v>
      </c>
    </row>
    <row r="6" spans="1:80">
      <c r="AX6" s="123">
        <v>0</v>
      </c>
      <c r="AY6" s="123">
        <v>0</v>
      </c>
      <c r="AZ6" s="123">
        <v>0</v>
      </c>
      <c r="BA6" s="123">
        <v>0</v>
      </c>
      <c r="BB6" s="123">
        <v>0</v>
      </c>
      <c r="BC6" s="123">
        <v>0</v>
      </c>
      <c r="BD6" s="123">
        <v>0</v>
      </c>
      <c r="BE6" s="123">
        <v>0</v>
      </c>
      <c r="BF6" s="123">
        <v>0</v>
      </c>
      <c r="BG6" s="123">
        <v>0</v>
      </c>
      <c r="BH6" s="123">
        <v>0</v>
      </c>
      <c r="BI6" s="123">
        <v>0</v>
      </c>
      <c r="BJ6" s="123">
        <v>0</v>
      </c>
      <c r="BK6" s="123">
        <v>0</v>
      </c>
      <c r="BL6" s="123">
        <v>0</v>
      </c>
      <c r="BM6" s="123">
        <v>0</v>
      </c>
      <c r="BN6" s="123">
        <v>0</v>
      </c>
      <c r="BO6" s="123">
        <v>0</v>
      </c>
      <c r="BP6" s="123">
        <v>0</v>
      </c>
      <c r="BQ6" s="123">
        <v>0</v>
      </c>
    </row>
    <row r="7" spans="1:80">
      <c r="AX7" s="123">
        <v>0</v>
      </c>
      <c r="AY7" s="123">
        <v>0</v>
      </c>
      <c r="AZ7" s="123">
        <v>0</v>
      </c>
      <c r="BA7" s="123">
        <v>0</v>
      </c>
      <c r="BB7" s="123">
        <v>0</v>
      </c>
      <c r="BC7" s="123">
        <v>0</v>
      </c>
      <c r="BD7" s="123">
        <v>0</v>
      </c>
      <c r="BE7" s="123">
        <v>0</v>
      </c>
      <c r="BF7" s="123">
        <v>0</v>
      </c>
      <c r="BG7" s="123">
        <v>0</v>
      </c>
      <c r="BH7" s="123">
        <v>0</v>
      </c>
      <c r="BI7" s="123">
        <v>0</v>
      </c>
      <c r="BJ7" s="123">
        <v>0</v>
      </c>
      <c r="BK7" s="123">
        <v>0</v>
      </c>
      <c r="BL7" s="123">
        <v>0</v>
      </c>
      <c r="BM7" s="123">
        <v>0</v>
      </c>
      <c r="BN7" s="123">
        <v>0</v>
      </c>
      <c r="BO7" s="123">
        <v>0</v>
      </c>
      <c r="BP7" s="123">
        <v>0</v>
      </c>
      <c r="BQ7" s="123">
        <v>0</v>
      </c>
    </row>
    <row r="8" spans="1:80">
      <c r="AX8" s="123">
        <v>0</v>
      </c>
      <c r="AY8" s="123">
        <v>0</v>
      </c>
      <c r="AZ8" s="123">
        <v>0</v>
      </c>
      <c r="BA8" s="123">
        <v>0</v>
      </c>
      <c r="BB8" s="123">
        <v>0</v>
      </c>
      <c r="BC8" s="123">
        <v>0</v>
      </c>
      <c r="BD8" s="123">
        <v>0</v>
      </c>
      <c r="BE8" s="123">
        <v>0</v>
      </c>
      <c r="BF8" s="123">
        <v>0</v>
      </c>
      <c r="BG8" s="123">
        <v>0</v>
      </c>
      <c r="BH8" s="123">
        <v>0</v>
      </c>
      <c r="BI8" s="123">
        <v>0</v>
      </c>
      <c r="BJ8" s="123">
        <v>0</v>
      </c>
      <c r="BK8" s="123">
        <v>0</v>
      </c>
      <c r="BL8" s="123">
        <v>0</v>
      </c>
      <c r="BM8" s="123">
        <v>0</v>
      </c>
      <c r="BN8" s="123">
        <v>0</v>
      </c>
      <c r="BO8" s="123">
        <v>0</v>
      </c>
      <c r="BP8" s="123">
        <v>0</v>
      </c>
      <c r="BQ8" s="123">
        <v>0</v>
      </c>
    </row>
    <row r="9" spans="1:80">
      <c r="AX9" s="123">
        <v>0</v>
      </c>
      <c r="AY9" s="123">
        <v>0</v>
      </c>
      <c r="AZ9" s="123">
        <v>0</v>
      </c>
      <c r="BA9" s="123">
        <v>0</v>
      </c>
      <c r="BB9" s="123">
        <v>0</v>
      </c>
      <c r="BC9" s="123">
        <v>0</v>
      </c>
      <c r="BD9" s="123">
        <v>0</v>
      </c>
      <c r="BE9" s="123">
        <v>0</v>
      </c>
      <c r="BF9" s="123">
        <v>0</v>
      </c>
      <c r="BG9" s="123">
        <v>0</v>
      </c>
      <c r="BH9" s="123">
        <v>0</v>
      </c>
      <c r="BI9" s="123">
        <v>0</v>
      </c>
      <c r="BJ9" s="123">
        <v>0</v>
      </c>
      <c r="BK9" s="123">
        <v>0</v>
      </c>
      <c r="BL9" s="123">
        <v>0</v>
      </c>
      <c r="BM9" s="123">
        <v>0</v>
      </c>
      <c r="BN9" s="123">
        <v>0</v>
      </c>
      <c r="BO9" s="123">
        <v>0</v>
      </c>
      <c r="BP9" s="123">
        <v>0</v>
      </c>
      <c r="BQ9" s="123">
        <v>0</v>
      </c>
    </row>
    <row r="10" spans="1:80">
      <c r="AX10" s="123">
        <v>0</v>
      </c>
      <c r="AY10" s="123">
        <v>0</v>
      </c>
      <c r="AZ10" s="123">
        <v>0</v>
      </c>
      <c r="BA10" s="123">
        <v>0</v>
      </c>
      <c r="BB10" s="123">
        <v>0</v>
      </c>
      <c r="BC10" s="123">
        <v>0</v>
      </c>
      <c r="BD10" s="123">
        <v>0</v>
      </c>
      <c r="BE10" s="123">
        <v>0</v>
      </c>
      <c r="BF10" s="123">
        <v>0</v>
      </c>
      <c r="BG10" s="123">
        <v>0</v>
      </c>
      <c r="BH10" s="123">
        <v>0</v>
      </c>
      <c r="BI10" s="123">
        <v>0</v>
      </c>
      <c r="BJ10" s="123">
        <v>0</v>
      </c>
      <c r="BK10" s="123">
        <v>0</v>
      </c>
      <c r="BL10" s="123">
        <v>0</v>
      </c>
      <c r="BM10" s="123">
        <v>0</v>
      </c>
      <c r="BN10" s="123">
        <v>0</v>
      </c>
      <c r="BO10" s="123">
        <v>0</v>
      </c>
      <c r="BP10" s="123">
        <v>0</v>
      </c>
      <c r="BQ10" s="123">
        <v>0</v>
      </c>
    </row>
    <row r="11" spans="1:80">
      <c r="AX11" s="123">
        <v>0</v>
      </c>
      <c r="AY11" s="123">
        <v>0</v>
      </c>
      <c r="AZ11" s="123">
        <v>0</v>
      </c>
      <c r="BA11" s="123">
        <v>0</v>
      </c>
      <c r="BB11" s="123">
        <v>0</v>
      </c>
      <c r="BC11" s="123">
        <v>0</v>
      </c>
      <c r="BD11" s="123">
        <v>0</v>
      </c>
      <c r="BE11" s="123">
        <v>0</v>
      </c>
      <c r="BF11" s="123">
        <v>0</v>
      </c>
      <c r="BG11" s="123">
        <v>0</v>
      </c>
      <c r="BH11" s="123">
        <v>0</v>
      </c>
      <c r="BI11" s="123">
        <v>0</v>
      </c>
      <c r="BJ11" s="123">
        <v>0</v>
      </c>
      <c r="BK11" s="123">
        <v>0</v>
      </c>
      <c r="BL11" s="123">
        <v>0</v>
      </c>
      <c r="BM11" s="123">
        <v>0</v>
      </c>
      <c r="BN11" s="123">
        <v>0</v>
      </c>
      <c r="BO11" s="123">
        <v>0</v>
      </c>
      <c r="BP11" s="123">
        <v>0</v>
      </c>
      <c r="BQ11" s="123">
        <v>0</v>
      </c>
    </row>
    <row r="12" spans="1:80">
      <c r="AX12" s="123">
        <v>0</v>
      </c>
      <c r="AY12" s="123">
        <v>0</v>
      </c>
      <c r="AZ12" s="123">
        <v>0</v>
      </c>
      <c r="BA12" s="123">
        <v>0</v>
      </c>
      <c r="BB12" s="123">
        <v>0</v>
      </c>
      <c r="BC12" s="123">
        <v>0</v>
      </c>
      <c r="BD12" s="123">
        <v>0</v>
      </c>
      <c r="BE12" s="123">
        <v>0</v>
      </c>
      <c r="BF12" s="123">
        <v>0</v>
      </c>
      <c r="BG12" s="123">
        <v>0</v>
      </c>
      <c r="BH12" s="123">
        <v>0</v>
      </c>
      <c r="BI12" s="123">
        <v>0</v>
      </c>
      <c r="BJ12" s="123">
        <v>0</v>
      </c>
      <c r="BK12" s="123">
        <v>0</v>
      </c>
      <c r="BL12" s="123">
        <v>0</v>
      </c>
      <c r="BM12" s="123">
        <v>0</v>
      </c>
      <c r="BN12" s="123">
        <v>0</v>
      </c>
      <c r="BO12" s="123">
        <v>0</v>
      </c>
      <c r="BP12" s="123">
        <v>0</v>
      </c>
      <c r="BQ12" s="123">
        <v>0</v>
      </c>
    </row>
    <row r="13" spans="1:80">
      <c r="AX13" s="123">
        <v>0</v>
      </c>
      <c r="AY13" s="123">
        <v>0</v>
      </c>
      <c r="AZ13" s="123">
        <v>0</v>
      </c>
      <c r="BA13" s="123">
        <v>0</v>
      </c>
      <c r="BB13" s="123">
        <v>0</v>
      </c>
      <c r="BC13" s="123">
        <v>0</v>
      </c>
      <c r="BD13" s="123">
        <v>0</v>
      </c>
      <c r="BE13" s="123">
        <v>0</v>
      </c>
      <c r="BF13" s="123">
        <v>0</v>
      </c>
      <c r="BG13" s="123">
        <v>0</v>
      </c>
      <c r="BH13" s="123">
        <v>0</v>
      </c>
      <c r="BI13" s="123">
        <v>0</v>
      </c>
      <c r="BJ13" s="123">
        <v>0</v>
      </c>
      <c r="BK13" s="123">
        <v>0</v>
      </c>
      <c r="BL13" s="123">
        <v>0</v>
      </c>
      <c r="BM13" s="123">
        <v>0</v>
      </c>
      <c r="BN13" s="123">
        <v>0</v>
      </c>
      <c r="BO13" s="123">
        <v>0</v>
      </c>
      <c r="BP13" s="123">
        <v>0</v>
      </c>
      <c r="BQ13" s="123">
        <v>0</v>
      </c>
    </row>
    <row r="14" spans="1:80">
      <c r="AX14" s="123">
        <v>0</v>
      </c>
      <c r="AY14" s="123">
        <v>0</v>
      </c>
      <c r="AZ14" s="123">
        <v>0</v>
      </c>
      <c r="BA14" s="123">
        <v>0</v>
      </c>
      <c r="BB14" s="123">
        <v>0</v>
      </c>
      <c r="BC14" s="123">
        <v>0</v>
      </c>
      <c r="BD14" s="123">
        <v>0</v>
      </c>
      <c r="BE14" s="123">
        <v>0</v>
      </c>
      <c r="BF14" s="123">
        <v>0</v>
      </c>
      <c r="BG14" s="123">
        <v>0</v>
      </c>
      <c r="BH14" s="123">
        <v>0</v>
      </c>
      <c r="BI14" s="123">
        <v>0</v>
      </c>
      <c r="BJ14" s="123">
        <v>0</v>
      </c>
      <c r="BK14" s="123">
        <v>0</v>
      </c>
      <c r="BL14" s="123">
        <v>0</v>
      </c>
      <c r="BM14" s="123">
        <v>0</v>
      </c>
      <c r="BN14" s="123">
        <v>0</v>
      </c>
      <c r="BO14" s="123">
        <v>0</v>
      </c>
      <c r="BP14" s="123">
        <v>0</v>
      </c>
      <c r="BQ14" s="123">
        <v>0</v>
      </c>
    </row>
    <row r="15" spans="1:80">
      <c r="AX15" s="123">
        <v>0</v>
      </c>
      <c r="AY15" s="123">
        <v>0</v>
      </c>
      <c r="AZ15" s="123">
        <v>0</v>
      </c>
      <c r="BA15" s="123">
        <v>0</v>
      </c>
      <c r="BB15" s="123">
        <v>0</v>
      </c>
      <c r="BC15" s="123">
        <v>0</v>
      </c>
      <c r="BD15" s="123">
        <v>0</v>
      </c>
      <c r="BE15" s="123">
        <v>0</v>
      </c>
      <c r="BF15" s="123">
        <v>0</v>
      </c>
      <c r="BG15" s="123">
        <v>0</v>
      </c>
      <c r="BH15" s="123">
        <v>0</v>
      </c>
      <c r="BI15" s="123">
        <v>0</v>
      </c>
      <c r="BJ15" s="123">
        <v>0</v>
      </c>
      <c r="BK15" s="123">
        <v>0</v>
      </c>
      <c r="BL15" s="123">
        <v>0</v>
      </c>
      <c r="BM15" s="123">
        <v>0</v>
      </c>
      <c r="BN15" s="123">
        <v>0</v>
      </c>
      <c r="BO15" s="123">
        <v>0</v>
      </c>
      <c r="BP15" s="123">
        <v>0</v>
      </c>
      <c r="BQ15" s="123">
        <v>0</v>
      </c>
    </row>
    <row r="16" spans="1:80">
      <c r="AX16" s="123">
        <v>0</v>
      </c>
      <c r="AY16" s="123">
        <v>0</v>
      </c>
      <c r="AZ16" s="123">
        <v>0</v>
      </c>
      <c r="BA16" s="123">
        <v>0</v>
      </c>
      <c r="BB16" s="123">
        <v>0</v>
      </c>
      <c r="BC16" s="123">
        <v>0</v>
      </c>
      <c r="BD16" s="123">
        <v>0</v>
      </c>
      <c r="BE16" s="123">
        <v>0</v>
      </c>
      <c r="BF16" s="123">
        <v>0</v>
      </c>
      <c r="BG16" s="123">
        <v>0</v>
      </c>
      <c r="BH16" s="123">
        <v>0</v>
      </c>
      <c r="BI16" s="123">
        <v>0</v>
      </c>
      <c r="BJ16" s="123">
        <v>0</v>
      </c>
      <c r="BK16" s="123">
        <v>0</v>
      </c>
      <c r="BL16" s="123">
        <v>0</v>
      </c>
      <c r="BM16" s="123">
        <v>0</v>
      </c>
      <c r="BN16" s="123">
        <v>0</v>
      </c>
      <c r="BO16" s="123">
        <v>0</v>
      </c>
      <c r="BP16" s="123">
        <v>0</v>
      </c>
      <c r="BQ16" s="123">
        <v>0</v>
      </c>
    </row>
    <row r="17" spans="50:69">
      <c r="AX17" s="123">
        <v>0</v>
      </c>
      <c r="AY17" s="123">
        <v>0</v>
      </c>
      <c r="AZ17" s="123">
        <v>0</v>
      </c>
      <c r="BA17" s="123">
        <v>0</v>
      </c>
      <c r="BB17" s="123">
        <v>0</v>
      </c>
      <c r="BC17" s="123">
        <v>0</v>
      </c>
      <c r="BD17" s="123">
        <v>0</v>
      </c>
      <c r="BE17" s="123">
        <v>0</v>
      </c>
      <c r="BF17" s="123">
        <v>0</v>
      </c>
      <c r="BG17" s="123">
        <v>0</v>
      </c>
      <c r="BH17" s="123">
        <v>0</v>
      </c>
      <c r="BI17" s="123">
        <v>0</v>
      </c>
      <c r="BJ17" s="123">
        <v>0</v>
      </c>
      <c r="BK17" s="123">
        <v>0</v>
      </c>
      <c r="BL17" s="123">
        <v>0</v>
      </c>
      <c r="BM17" s="123">
        <v>0</v>
      </c>
      <c r="BN17" s="123">
        <v>0</v>
      </c>
      <c r="BO17" s="123">
        <v>0</v>
      </c>
      <c r="BP17" s="123">
        <v>0</v>
      </c>
      <c r="BQ17" s="123">
        <v>0</v>
      </c>
    </row>
    <row r="18" spans="50:69">
      <c r="AX18" s="123">
        <v>0</v>
      </c>
      <c r="AY18" s="123">
        <v>0</v>
      </c>
      <c r="AZ18" s="123">
        <v>0</v>
      </c>
      <c r="BA18" s="123">
        <v>0</v>
      </c>
      <c r="BB18" s="123">
        <v>0</v>
      </c>
      <c r="BC18" s="123">
        <v>0</v>
      </c>
      <c r="BD18" s="123">
        <v>0</v>
      </c>
      <c r="BE18" s="123">
        <v>0</v>
      </c>
      <c r="BF18" s="123">
        <v>0</v>
      </c>
      <c r="BG18" s="123">
        <v>0</v>
      </c>
      <c r="BH18" s="123">
        <v>0</v>
      </c>
      <c r="BI18" s="123">
        <v>0</v>
      </c>
      <c r="BJ18" s="123">
        <v>0</v>
      </c>
      <c r="BK18" s="123">
        <v>0</v>
      </c>
      <c r="BL18" s="123">
        <v>0</v>
      </c>
      <c r="BM18" s="123">
        <v>0</v>
      </c>
      <c r="BN18" s="123">
        <v>0</v>
      </c>
      <c r="BO18" s="123">
        <v>0</v>
      </c>
      <c r="BP18" s="123">
        <v>0</v>
      </c>
      <c r="BQ18" s="123">
        <v>0</v>
      </c>
    </row>
    <row r="19" spans="50:69">
      <c r="AX19" s="123">
        <v>0</v>
      </c>
      <c r="AY19" s="123">
        <v>0</v>
      </c>
      <c r="AZ19" s="123">
        <v>0</v>
      </c>
      <c r="BA19" s="123">
        <v>0</v>
      </c>
      <c r="BB19" s="123">
        <v>0</v>
      </c>
      <c r="BC19" s="123">
        <v>0</v>
      </c>
      <c r="BD19" s="123">
        <v>0</v>
      </c>
      <c r="BE19" s="123">
        <v>0</v>
      </c>
      <c r="BF19" s="123">
        <v>0</v>
      </c>
      <c r="BG19" s="123">
        <v>0</v>
      </c>
      <c r="BH19" s="123">
        <v>0</v>
      </c>
      <c r="BI19" s="123">
        <v>0</v>
      </c>
      <c r="BJ19" s="123">
        <v>0</v>
      </c>
      <c r="BK19" s="123">
        <v>0</v>
      </c>
      <c r="BL19" s="123">
        <v>0</v>
      </c>
      <c r="BM19" s="123">
        <v>0</v>
      </c>
      <c r="BN19" s="123">
        <v>0</v>
      </c>
      <c r="BO19" s="123">
        <v>0</v>
      </c>
      <c r="BP19" s="123">
        <v>0</v>
      </c>
      <c r="BQ19" s="123">
        <v>0</v>
      </c>
    </row>
    <row r="20" spans="50:69">
      <c r="AX20" s="123">
        <v>0</v>
      </c>
      <c r="AY20" s="123">
        <v>0</v>
      </c>
      <c r="AZ20" s="123">
        <v>0</v>
      </c>
      <c r="BA20" s="123">
        <v>0</v>
      </c>
      <c r="BB20" s="123">
        <v>0</v>
      </c>
      <c r="BC20" s="123">
        <v>0</v>
      </c>
      <c r="BD20" s="123">
        <v>0</v>
      </c>
      <c r="BE20" s="123">
        <v>0</v>
      </c>
      <c r="BF20" s="123">
        <v>0</v>
      </c>
      <c r="BG20" s="123">
        <v>0</v>
      </c>
      <c r="BH20" s="123">
        <v>0</v>
      </c>
      <c r="BI20" s="123">
        <v>0</v>
      </c>
      <c r="BJ20" s="123">
        <v>0</v>
      </c>
      <c r="BK20" s="123">
        <v>0</v>
      </c>
      <c r="BL20" s="123">
        <v>0</v>
      </c>
      <c r="BM20" s="123">
        <v>0</v>
      </c>
      <c r="BN20" s="123">
        <v>0</v>
      </c>
      <c r="BO20" s="123">
        <v>0</v>
      </c>
      <c r="BP20" s="123">
        <v>0</v>
      </c>
      <c r="BQ20" s="123">
        <v>0</v>
      </c>
    </row>
    <row r="21" spans="50:69">
      <c r="AX21" s="123">
        <v>0</v>
      </c>
      <c r="AY21" s="123">
        <v>0</v>
      </c>
      <c r="AZ21" s="123">
        <v>0</v>
      </c>
      <c r="BA21" s="123">
        <v>0</v>
      </c>
      <c r="BB21" s="123">
        <v>0</v>
      </c>
      <c r="BC21" s="123">
        <v>0</v>
      </c>
      <c r="BD21" s="123">
        <v>0</v>
      </c>
      <c r="BE21" s="123">
        <v>0</v>
      </c>
      <c r="BF21" s="123">
        <v>0</v>
      </c>
      <c r="BG21" s="123">
        <v>0</v>
      </c>
      <c r="BH21" s="123">
        <v>0</v>
      </c>
      <c r="BI21" s="123">
        <v>0</v>
      </c>
      <c r="BJ21" s="123">
        <v>0</v>
      </c>
      <c r="BK21" s="123">
        <v>0</v>
      </c>
      <c r="BL21" s="123">
        <v>0</v>
      </c>
      <c r="BM21" s="123">
        <v>0</v>
      </c>
      <c r="BN21" s="123">
        <v>0</v>
      </c>
      <c r="BO21" s="123">
        <v>0</v>
      </c>
      <c r="BP21" s="123">
        <v>0</v>
      </c>
      <c r="BQ21" s="123">
        <v>0</v>
      </c>
    </row>
    <row r="22" spans="50:69">
      <c r="AX22" s="123">
        <v>0</v>
      </c>
      <c r="AY22" s="123">
        <v>0</v>
      </c>
      <c r="AZ22" s="123">
        <v>0</v>
      </c>
      <c r="BA22" s="123">
        <v>0</v>
      </c>
      <c r="BB22" s="123">
        <v>0</v>
      </c>
      <c r="BC22" s="123">
        <v>0</v>
      </c>
      <c r="BD22" s="123">
        <v>0</v>
      </c>
      <c r="BE22" s="123">
        <v>0</v>
      </c>
      <c r="BF22" s="123">
        <v>0</v>
      </c>
      <c r="BG22" s="123">
        <v>0</v>
      </c>
      <c r="BH22" s="123">
        <v>0</v>
      </c>
      <c r="BI22" s="123">
        <v>0</v>
      </c>
      <c r="BJ22" s="123">
        <v>0</v>
      </c>
      <c r="BK22" s="123">
        <v>0</v>
      </c>
      <c r="BL22" s="123">
        <v>0</v>
      </c>
      <c r="BM22" s="123">
        <v>0</v>
      </c>
      <c r="BN22" s="123">
        <v>0</v>
      </c>
      <c r="BO22" s="123">
        <v>0</v>
      </c>
      <c r="BP22" s="123">
        <v>0</v>
      </c>
      <c r="BQ22" s="123">
        <v>0</v>
      </c>
    </row>
    <row r="23" spans="50:69">
      <c r="AX23" s="123">
        <v>0</v>
      </c>
      <c r="AY23" s="123">
        <v>0</v>
      </c>
      <c r="AZ23" s="123">
        <v>0</v>
      </c>
      <c r="BA23" s="123">
        <v>0</v>
      </c>
      <c r="BB23" s="123">
        <v>0</v>
      </c>
      <c r="BC23" s="123">
        <v>0</v>
      </c>
      <c r="BD23" s="123">
        <v>0</v>
      </c>
      <c r="BE23" s="123">
        <v>0</v>
      </c>
      <c r="BF23" s="123">
        <v>0</v>
      </c>
      <c r="BG23" s="123">
        <v>0</v>
      </c>
      <c r="BH23" s="123">
        <v>0</v>
      </c>
      <c r="BI23" s="123">
        <v>0</v>
      </c>
      <c r="BJ23" s="123">
        <v>0</v>
      </c>
      <c r="BK23" s="123">
        <v>0</v>
      </c>
      <c r="BL23" s="123">
        <v>0</v>
      </c>
      <c r="BM23" s="123">
        <v>0</v>
      </c>
      <c r="BN23" s="123">
        <v>0</v>
      </c>
      <c r="BO23" s="123">
        <v>0</v>
      </c>
      <c r="BP23" s="123">
        <v>0</v>
      </c>
      <c r="BQ23" s="123">
        <v>0</v>
      </c>
    </row>
    <row r="24" spans="50:69">
      <c r="AX24" s="123">
        <v>0</v>
      </c>
      <c r="AY24" s="123">
        <v>0</v>
      </c>
      <c r="AZ24" s="123">
        <v>0</v>
      </c>
      <c r="BA24" s="123">
        <v>0</v>
      </c>
      <c r="BB24" s="123">
        <v>0</v>
      </c>
      <c r="BC24" s="123">
        <v>0</v>
      </c>
      <c r="BD24" s="123">
        <v>0</v>
      </c>
      <c r="BE24" s="123">
        <v>0</v>
      </c>
      <c r="BF24" s="123">
        <v>0</v>
      </c>
      <c r="BG24" s="123">
        <v>0</v>
      </c>
      <c r="BH24" s="123">
        <v>0</v>
      </c>
      <c r="BI24" s="123">
        <v>0</v>
      </c>
      <c r="BJ24" s="123">
        <v>0</v>
      </c>
      <c r="BK24" s="123">
        <v>0</v>
      </c>
      <c r="BL24" s="123">
        <v>0</v>
      </c>
      <c r="BM24" s="123">
        <v>0</v>
      </c>
      <c r="BN24" s="123">
        <v>0</v>
      </c>
      <c r="BO24" s="123">
        <v>0</v>
      </c>
      <c r="BP24" s="123">
        <v>0</v>
      </c>
      <c r="BQ24" s="123">
        <v>0</v>
      </c>
    </row>
    <row r="25" spans="50:69">
      <c r="AX25" s="123">
        <v>0</v>
      </c>
      <c r="AY25" s="123">
        <v>0</v>
      </c>
      <c r="AZ25" s="123">
        <v>0</v>
      </c>
      <c r="BA25" s="123">
        <v>0</v>
      </c>
      <c r="BB25" s="123">
        <v>0</v>
      </c>
      <c r="BC25" s="123">
        <v>0</v>
      </c>
      <c r="BD25" s="123">
        <v>0</v>
      </c>
      <c r="BE25" s="123">
        <v>0</v>
      </c>
      <c r="BF25" s="123">
        <v>0</v>
      </c>
      <c r="BG25" s="123">
        <v>0</v>
      </c>
      <c r="BH25" s="123">
        <v>0</v>
      </c>
      <c r="BI25" s="123">
        <v>0</v>
      </c>
      <c r="BJ25" s="123">
        <v>0</v>
      </c>
      <c r="BK25" s="123">
        <v>0</v>
      </c>
      <c r="BL25" s="123">
        <v>0</v>
      </c>
      <c r="BM25" s="123">
        <v>0</v>
      </c>
      <c r="BN25" s="123">
        <v>0</v>
      </c>
      <c r="BO25" s="123">
        <v>0</v>
      </c>
      <c r="BP25" s="123">
        <v>0</v>
      </c>
      <c r="BQ25" s="123">
        <v>0</v>
      </c>
    </row>
    <row r="26" spans="50:69">
      <c r="AX26" s="123">
        <v>0</v>
      </c>
      <c r="AY26" s="123">
        <v>0</v>
      </c>
      <c r="AZ26" s="123">
        <v>0</v>
      </c>
      <c r="BA26" s="123">
        <v>0</v>
      </c>
      <c r="BB26" s="123">
        <v>0</v>
      </c>
      <c r="BC26" s="123">
        <v>0</v>
      </c>
      <c r="BD26" s="123">
        <v>0</v>
      </c>
      <c r="BE26" s="123">
        <v>0</v>
      </c>
      <c r="BF26" s="123">
        <v>0</v>
      </c>
      <c r="BG26" s="123">
        <v>0</v>
      </c>
      <c r="BH26" s="123">
        <v>0</v>
      </c>
      <c r="BI26" s="123">
        <v>0</v>
      </c>
      <c r="BJ26" s="123">
        <v>0</v>
      </c>
      <c r="BK26" s="123">
        <v>0</v>
      </c>
      <c r="BL26" s="123">
        <v>0</v>
      </c>
      <c r="BM26" s="123">
        <v>0</v>
      </c>
      <c r="BN26" s="123">
        <v>0</v>
      </c>
      <c r="BO26" s="123">
        <v>0</v>
      </c>
      <c r="BP26" s="123">
        <v>0</v>
      </c>
      <c r="BQ26" s="123">
        <v>0</v>
      </c>
    </row>
    <row r="27" spans="50:69">
      <c r="AX27" s="123">
        <v>0</v>
      </c>
      <c r="AY27" s="123">
        <v>0</v>
      </c>
      <c r="AZ27" s="123">
        <v>0</v>
      </c>
      <c r="BA27" s="123">
        <v>0</v>
      </c>
      <c r="BB27" s="123">
        <v>0</v>
      </c>
      <c r="BC27" s="123">
        <v>0</v>
      </c>
      <c r="BD27" s="123">
        <v>0</v>
      </c>
      <c r="BE27" s="123">
        <v>0</v>
      </c>
      <c r="BF27" s="123">
        <v>0</v>
      </c>
      <c r="BG27" s="123">
        <v>0</v>
      </c>
      <c r="BH27" s="123">
        <v>0</v>
      </c>
      <c r="BI27" s="123">
        <v>0</v>
      </c>
      <c r="BJ27" s="123">
        <v>0</v>
      </c>
      <c r="BK27" s="123">
        <v>0</v>
      </c>
      <c r="BL27" s="123">
        <v>0</v>
      </c>
      <c r="BM27" s="123">
        <v>0</v>
      </c>
      <c r="BN27" s="123">
        <v>0</v>
      </c>
      <c r="BO27" s="123">
        <v>0</v>
      </c>
      <c r="BP27" s="123">
        <v>0</v>
      </c>
      <c r="BQ27" s="123">
        <v>0</v>
      </c>
    </row>
    <row r="28" spans="50:69">
      <c r="AX28" s="123">
        <v>0</v>
      </c>
      <c r="AY28" s="123">
        <v>0</v>
      </c>
      <c r="AZ28" s="123">
        <v>0</v>
      </c>
      <c r="BA28" s="123">
        <v>0</v>
      </c>
      <c r="BB28" s="123">
        <v>0</v>
      </c>
      <c r="BC28" s="123">
        <v>0</v>
      </c>
      <c r="BD28" s="123">
        <v>0</v>
      </c>
      <c r="BE28" s="123">
        <v>0</v>
      </c>
      <c r="BF28" s="123">
        <v>0</v>
      </c>
      <c r="BG28" s="123">
        <v>0</v>
      </c>
      <c r="BH28" s="123">
        <v>0</v>
      </c>
      <c r="BI28" s="123">
        <v>0</v>
      </c>
      <c r="BJ28" s="123">
        <v>0</v>
      </c>
      <c r="BK28" s="123">
        <v>0</v>
      </c>
      <c r="BL28" s="123">
        <v>0</v>
      </c>
      <c r="BM28" s="123">
        <v>0</v>
      </c>
      <c r="BN28" s="123">
        <v>0</v>
      </c>
      <c r="BO28" s="123">
        <v>0</v>
      </c>
      <c r="BP28" s="123">
        <v>0</v>
      </c>
      <c r="BQ28" s="123">
        <v>0</v>
      </c>
    </row>
    <row r="29" spans="50:69">
      <c r="AX29" s="123">
        <v>0</v>
      </c>
      <c r="AY29" s="123">
        <v>0</v>
      </c>
      <c r="AZ29" s="123">
        <v>0</v>
      </c>
      <c r="BA29" s="123">
        <v>0</v>
      </c>
      <c r="BB29" s="123">
        <v>0</v>
      </c>
      <c r="BC29" s="123">
        <v>0</v>
      </c>
      <c r="BD29" s="123">
        <v>0</v>
      </c>
      <c r="BE29" s="123">
        <v>0</v>
      </c>
      <c r="BF29" s="123">
        <v>0</v>
      </c>
      <c r="BG29" s="123">
        <v>0</v>
      </c>
      <c r="BH29" s="123">
        <v>0</v>
      </c>
      <c r="BI29" s="123">
        <v>0</v>
      </c>
      <c r="BJ29" s="123">
        <v>0</v>
      </c>
      <c r="BK29" s="123">
        <v>0</v>
      </c>
      <c r="BL29" s="123">
        <v>0</v>
      </c>
      <c r="BM29" s="123">
        <v>0</v>
      </c>
      <c r="BN29" s="123">
        <v>0</v>
      </c>
      <c r="BO29" s="123">
        <v>0</v>
      </c>
      <c r="BP29" s="123">
        <v>0</v>
      </c>
      <c r="BQ29" s="123">
        <v>0</v>
      </c>
    </row>
  </sheetData>
  <pageMargins left="0.75" right="0.75" top="0.75" bottom="0.5" header="0.5" footer="0.7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B45"/>
  <sheetViews>
    <sheetView topLeftCell="BS6" zoomScale="69" zoomScaleNormal="69" workbookViewId="0">
      <selection activeCell="BZ19" sqref="BZ19 BZ19 BZ14:BZ19"/>
    </sheetView>
  </sheetViews>
  <sheetFormatPr defaultColWidth="9.140625" defaultRowHeight="15.75"/>
  <cols>
    <col min="1" max="1" width="4.85546875" style="166" customWidth="1"/>
    <col min="2" max="2" width="19.140625" style="166" customWidth="1"/>
    <col min="3" max="3" width="14" style="224" bestFit="1" customWidth="1"/>
    <col min="4" max="4" width="20.140625" style="224" customWidth="1"/>
    <col min="5" max="5" width="39.42578125" style="166" customWidth="1"/>
    <col min="6" max="9" width="34.28515625" style="166" customWidth="1"/>
    <col min="10" max="10" width="14.7109375" style="166" customWidth="1"/>
    <col min="11" max="11" width="27.5703125" style="166" customWidth="1"/>
    <col min="12" max="12" width="12.7109375" style="166" customWidth="1"/>
    <col min="13" max="13" width="11.140625" style="166" customWidth="1"/>
    <col min="14" max="15" width="25.28515625" style="166" customWidth="1"/>
    <col min="16" max="16" width="22.42578125" style="166" customWidth="1"/>
    <col min="17" max="18" width="29.85546875" style="166" customWidth="1"/>
    <col min="19" max="19" width="16" style="166" customWidth="1"/>
    <col min="20" max="20" width="13.42578125" style="166" customWidth="1"/>
    <col min="21" max="21" width="13.28515625" style="224" customWidth="1"/>
    <col min="22" max="22" width="9" style="166" customWidth="1"/>
    <col min="23" max="23" width="20.140625" style="166" customWidth="1"/>
    <col min="24" max="24" width="12.42578125" style="166" customWidth="1"/>
    <col min="25" max="25" width="16.140625" style="166" customWidth="1"/>
    <col min="26" max="26" width="16.42578125" style="166" customWidth="1"/>
    <col min="27" max="27" width="10.42578125" style="166" customWidth="1"/>
    <col min="28" max="28" width="24" style="166" customWidth="1"/>
    <col min="29" max="29" width="27.140625" style="166" customWidth="1"/>
    <col min="30" max="30" width="28.28515625" style="166" customWidth="1"/>
    <col min="31" max="31" width="28" style="166" customWidth="1"/>
    <col min="32" max="32" width="25.85546875" style="166" customWidth="1"/>
    <col min="33" max="33" width="28.28515625" style="166" customWidth="1"/>
    <col min="34" max="35" width="15.7109375" style="166" customWidth="1"/>
    <col min="36" max="36" width="17.140625" style="166" customWidth="1"/>
    <col min="37" max="37" width="11" style="166" customWidth="1"/>
    <col min="38" max="39" width="30.7109375" style="166" customWidth="1"/>
    <col min="40" max="48" width="17.85546875" style="166" customWidth="1"/>
    <col min="49" max="49" width="15.85546875" style="166" customWidth="1"/>
    <col min="50" max="58" width="13.85546875" style="166" customWidth="1"/>
    <col min="59" max="59" width="15" style="166" customWidth="1"/>
    <col min="60" max="68" width="12.42578125" style="166" customWidth="1"/>
    <col min="69" max="69" width="13.7109375" style="166" bestFit="1" customWidth="1"/>
    <col min="70" max="70" width="20.7109375" style="166" customWidth="1"/>
    <col min="71" max="71" width="25.42578125" style="166" customWidth="1"/>
    <col min="72" max="72" width="30.7109375" style="225" customWidth="1"/>
    <col min="73" max="73" width="21.28515625" style="166" customWidth="1"/>
    <col min="74" max="74" width="25.42578125" style="166" customWidth="1"/>
    <col min="75" max="75" width="38.42578125" style="226" customWidth="1"/>
    <col min="76" max="77" width="31.85546875" style="166" customWidth="1"/>
    <col min="78" max="78" width="9.140625" style="166" customWidth="1"/>
    <col min="79" max="16384" width="9.140625" style="166"/>
  </cols>
  <sheetData>
    <row r="1" spans="1:80">
      <c r="A1" s="172" t="s">
        <v>358</v>
      </c>
    </row>
    <row r="2" spans="1:80">
      <c r="A2" s="173" t="s">
        <v>359</v>
      </c>
      <c r="C2" s="174" t="s">
        <v>360</v>
      </c>
      <c r="D2" s="175" t="str">
        <f>'Flexi Form Guidelines'!B2</f>
        <v>PT ARCHROMA INDONESIA</v>
      </c>
      <c r="F2" s="173"/>
      <c r="G2" s="173"/>
      <c r="H2" s="173"/>
      <c r="I2" s="173"/>
      <c r="J2" s="173"/>
    </row>
    <row r="3" spans="1:80">
      <c r="A3" s="173" t="s">
        <v>42</v>
      </c>
      <c r="C3" s="174" t="s">
        <v>360</v>
      </c>
      <c r="D3" s="176">
        <v>43831</v>
      </c>
      <c r="F3" s="177"/>
      <c r="G3" s="177"/>
      <c r="H3" s="177"/>
      <c r="I3" s="177"/>
    </row>
    <row r="4" spans="1:80">
      <c r="A4" s="173" t="s">
        <v>361</v>
      </c>
      <c r="C4" s="174" t="s">
        <v>360</v>
      </c>
      <c r="D4" s="175" t="s">
        <v>362</v>
      </c>
    </row>
    <row r="5" spans="1:80">
      <c r="A5" s="173" t="s">
        <v>363</v>
      </c>
      <c r="C5" s="174" t="s">
        <v>360</v>
      </c>
      <c r="D5" s="175" t="s">
        <v>364</v>
      </c>
    </row>
    <row r="6" spans="1:80">
      <c r="A6" s="173" t="s">
        <v>365</v>
      </c>
      <c r="C6" s="174" t="s">
        <v>360</v>
      </c>
      <c r="D6" s="178" t="s">
        <v>366</v>
      </c>
      <c r="E6" s="179"/>
      <c r="F6" s="180"/>
    </row>
    <row r="7" spans="1:80" s="227" customFormat="1" ht="17.25" customHeight="1">
      <c r="AW7" s="181"/>
      <c r="AX7" s="181"/>
      <c r="AY7" s="181"/>
      <c r="AZ7" s="181"/>
      <c r="BA7" s="181"/>
      <c r="BB7" s="181"/>
      <c r="BC7" s="181"/>
      <c r="BD7" s="181"/>
      <c r="BE7" s="181"/>
      <c r="BF7" s="181"/>
      <c r="BG7" s="181"/>
      <c r="BH7" s="181"/>
      <c r="BI7" s="181"/>
      <c r="BJ7" s="181"/>
      <c r="BK7" s="181"/>
      <c r="BL7" s="181"/>
      <c r="BM7" s="181"/>
      <c r="BN7" s="181"/>
      <c r="BO7" s="181"/>
      <c r="BP7" s="181"/>
      <c r="BQ7" s="181"/>
      <c r="BR7" s="181"/>
    </row>
    <row r="8" spans="1:80" s="227" customFormat="1" ht="17.25" customHeight="1" thickBot="1">
      <c r="A8" s="534" t="s">
        <v>367</v>
      </c>
      <c r="B8" s="534"/>
      <c r="C8" s="534"/>
      <c r="D8" s="534"/>
      <c r="E8" s="534"/>
      <c r="F8" s="534"/>
      <c r="G8" s="534"/>
      <c r="H8" s="534"/>
      <c r="I8" s="534"/>
      <c r="J8" s="534"/>
      <c r="K8" s="534"/>
      <c r="L8" s="534"/>
      <c r="AW8" s="181"/>
      <c r="AX8" s="181"/>
      <c r="AY8" s="181"/>
      <c r="AZ8" s="181"/>
      <c r="BA8" s="181"/>
      <c r="BB8" s="181"/>
      <c r="BC8" s="181"/>
      <c r="BD8" s="181"/>
      <c r="BE8" s="181"/>
      <c r="BF8" s="181"/>
      <c r="BG8" s="181"/>
      <c r="BH8" s="181"/>
      <c r="BI8" s="181"/>
      <c r="BJ8" s="181"/>
      <c r="BK8" s="181"/>
      <c r="BL8" s="181"/>
      <c r="BM8" s="181"/>
      <c r="BN8" s="181"/>
      <c r="BO8" s="181"/>
      <c r="BP8" s="181"/>
      <c r="BQ8" s="181"/>
      <c r="BR8" s="181"/>
    </row>
    <row r="9" spans="1:80" s="227" customFormat="1" ht="82.5" customHeight="1" thickBot="1">
      <c r="AN9" s="539" t="s">
        <v>368</v>
      </c>
      <c r="AO9" s="540"/>
      <c r="AP9" s="540"/>
      <c r="AQ9" s="540"/>
      <c r="AR9" s="540"/>
      <c r="AS9" s="540"/>
      <c r="AT9" s="540"/>
      <c r="AU9" s="540"/>
      <c r="AV9" s="540"/>
      <c r="AW9" s="541"/>
      <c r="AX9" s="545" t="s">
        <v>369</v>
      </c>
      <c r="AY9" s="546"/>
      <c r="AZ9" s="546"/>
      <c r="BA9" s="546"/>
      <c r="BB9" s="546"/>
      <c r="BC9" s="546"/>
      <c r="BD9" s="546"/>
      <c r="BE9" s="546"/>
      <c r="BF9" s="546"/>
      <c r="BG9" s="546"/>
      <c r="BH9" s="546"/>
      <c r="BI9" s="546"/>
      <c r="BJ9" s="546"/>
      <c r="BK9" s="546"/>
      <c r="BL9" s="546"/>
      <c r="BM9" s="546"/>
      <c r="BN9" s="546"/>
      <c r="BO9" s="546"/>
      <c r="BP9" s="546"/>
      <c r="BQ9" s="547"/>
      <c r="BR9" s="182"/>
    </row>
    <row r="10" spans="1:80" s="228" customFormat="1" ht="57" customHeight="1">
      <c r="A10" s="535" t="s">
        <v>34</v>
      </c>
      <c r="B10" s="527" t="s">
        <v>370</v>
      </c>
      <c r="C10" s="536" t="s">
        <v>49</v>
      </c>
      <c r="D10" s="537" t="s">
        <v>371</v>
      </c>
      <c r="E10" s="527" t="s">
        <v>56</v>
      </c>
      <c r="F10" s="537" t="s">
        <v>59</v>
      </c>
      <c r="G10" s="537" t="s">
        <v>63</v>
      </c>
      <c r="H10" s="528" t="s">
        <v>66</v>
      </c>
      <c r="I10" s="528" t="s">
        <v>69</v>
      </c>
      <c r="J10" s="528" t="s">
        <v>72</v>
      </c>
      <c r="K10" s="527" t="s">
        <v>372</v>
      </c>
      <c r="L10" s="527" t="s">
        <v>373</v>
      </c>
      <c r="M10" s="527" t="s">
        <v>374</v>
      </c>
      <c r="N10" s="527" t="s">
        <v>375</v>
      </c>
      <c r="O10" s="537" t="s">
        <v>78</v>
      </c>
      <c r="P10" s="527" t="s">
        <v>376</v>
      </c>
      <c r="Q10" s="528" t="s">
        <v>82</v>
      </c>
      <c r="R10" s="537" t="s">
        <v>85</v>
      </c>
      <c r="S10" s="527" t="s">
        <v>89</v>
      </c>
      <c r="T10" s="535" t="s">
        <v>92</v>
      </c>
      <c r="U10" s="536" t="s">
        <v>95</v>
      </c>
      <c r="V10" s="527" t="s">
        <v>98</v>
      </c>
      <c r="W10" s="527" t="s">
        <v>101</v>
      </c>
      <c r="X10" s="532" t="s">
        <v>377</v>
      </c>
      <c r="Y10" s="527" t="s">
        <v>108</v>
      </c>
      <c r="Z10" s="527" t="s">
        <v>111</v>
      </c>
      <c r="AA10" s="537" t="s">
        <v>117</v>
      </c>
      <c r="AB10" s="535" t="s">
        <v>378</v>
      </c>
      <c r="AC10" s="530" t="s">
        <v>379</v>
      </c>
      <c r="AD10" s="530" t="s">
        <v>380</v>
      </c>
      <c r="AE10" s="530" t="s">
        <v>381</v>
      </c>
      <c r="AF10" s="530" t="s">
        <v>382</v>
      </c>
      <c r="AG10" s="527" t="s">
        <v>383</v>
      </c>
      <c r="AH10" s="527" t="s">
        <v>384</v>
      </c>
      <c r="AI10" s="527" t="s">
        <v>385</v>
      </c>
      <c r="AJ10" s="527" t="s">
        <v>386</v>
      </c>
      <c r="AK10" s="527" t="s">
        <v>387</v>
      </c>
      <c r="AL10" s="528" t="s">
        <v>138</v>
      </c>
      <c r="AM10" s="528" t="s">
        <v>142</v>
      </c>
      <c r="AN10" s="548" t="s">
        <v>388</v>
      </c>
      <c r="AO10" s="549"/>
      <c r="AP10" s="549"/>
      <c r="AQ10" s="549"/>
      <c r="AR10" s="549"/>
      <c r="AS10" s="549"/>
      <c r="AT10" s="549"/>
      <c r="AU10" s="549"/>
      <c r="AV10" s="549"/>
      <c r="AW10" s="550"/>
      <c r="AX10" s="542" t="s">
        <v>389</v>
      </c>
      <c r="AY10" s="543"/>
      <c r="AZ10" s="543"/>
      <c r="BA10" s="543"/>
      <c r="BB10" s="543"/>
      <c r="BC10" s="543"/>
      <c r="BD10" s="543"/>
      <c r="BE10" s="543"/>
      <c r="BF10" s="543"/>
      <c r="BG10" s="544"/>
      <c r="BH10" s="542" t="s">
        <v>390</v>
      </c>
      <c r="BI10" s="543"/>
      <c r="BJ10" s="543"/>
      <c r="BK10" s="543"/>
      <c r="BL10" s="543"/>
      <c r="BM10" s="543"/>
      <c r="BN10" s="543"/>
      <c r="BO10" s="543"/>
      <c r="BP10" s="543"/>
      <c r="BQ10" s="544"/>
      <c r="BR10" s="551" t="s">
        <v>391</v>
      </c>
      <c r="BS10" s="528" t="s">
        <v>392</v>
      </c>
      <c r="BT10" s="528" t="s">
        <v>393</v>
      </c>
      <c r="BU10" s="527" t="s">
        <v>394</v>
      </c>
      <c r="BV10" s="528" t="s">
        <v>395</v>
      </c>
      <c r="BW10" s="527" t="s">
        <v>396</v>
      </c>
      <c r="BX10" s="527" t="s">
        <v>397</v>
      </c>
      <c r="BY10" s="527" t="s">
        <v>398</v>
      </c>
    </row>
    <row r="11" spans="1:80" s="228" customFormat="1" ht="55.5" customHeight="1">
      <c r="A11" s="535"/>
      <c r="B11" s="527"/>
      <c r="C11" s="536"/>
      <c r="D11" s="538"/>
      <c r="E11" s="527"/>
      <c r="F11" s="538"/>
      <c r="G11" s="538"/>
      <c r="H11" s="529"/>
      <c r="I11" s="529"/>
      <c r="J11" s="529"/>
      <c r="K11" s="527"/>
      <c r="L11" s="527"/>
      <c r="M11" s="527"/>
      <c r="N11" s="527"/>
      <c r="O11" s="538"/>
      <c r="P11" s="527"/>
      <c r="Q11" s="529"/>
      <c r="R11" s="538"/>
      <c r="S11" s="527"/>
      <c r="T11" s="535"/>
      <c r="U11" s="536"/>
      <c r="V11" s="527"/>
      <c r="W11" s="527"/>
      <c r="X11" s="533"/>
      <c r="Y11" s="527"/>
      <c r="Z11" s="527"/>
      <c r="AA11" s="538"/>
      <c r="AB11" s="535"/>
      <c r="AC11" s="531"/>
      <c r="AD11" s="531"/>
      <c r="AE11" s="531"/>
      <c r="AF11" s="531"/>
      <c r="AG11" s="527"/>
      <c r="AH11" s="527"/>
      <c r="AI11" s="527"/>
      <c r="AJ11" s="527"/>
      <c r="AK11" s="527"/>
      <c r="AL11" s="529"/>
      <c r="AM11" s="529"/>
      <c r="AN11" s="183" t="s">
        <v>399</v>
      </c>
      <c r="AO11" s="183" t="s">
        <v>400</v>
      </c>
      <c r="AP11" s="183" t="s">
        <v>401</v>
      </c>
      <c r="AQ11" s="183" t="s">
        <v>402</v>
      </c>
      <c r="AR11" s="183" t="s">
        <v>403</v>
      </c>
      <c r="AS11" s="183" t="s">
        <v>404</v>
      </c>
      <c r="AT11" s="183" t="s">
        <v>405</v>
      </c>
      <c r="AU11" s="183" t="s">
        <v>406</v>
      </c>
      <c r="AV11" s="183" t="s">
        <v>407</v>
      </c>
      <c r="AW11" s="183" t="s">
        <v>408</v>
      </c>
      <c r="AX11" s="185" t="s">
        <v>399</v>
      </c>
      <c r="AY11" s="185" t="s">
        <v>400</v>
      </c>
      <c r="AZ11" s="185" t="s">
        <v>401</v>
      </c>
      <c r="BA11" s="185" t="s">
        <v>402</v>
      </c>
      <c r="BB11" s="185" t="s">
        <v>403</v>
      </c>
      <c r="BC11" s="185" t="s">
        <v>404</v>
      </c>
      <c r="BD11" s="185" t="s">
        <v>405</v>
      </c>
      <c r="BE11" s="185" t="s">
        <v>406</v>
      </c>
      <c r="BF11" s="185" t="s">
        <v>407</v>
      </c>
      <c r="BG11" s="185" t="s">
        <v>408</v>
      </c>
      <c r="BH11" s="185" t="s">
        <v>399</v>
      </c>
      <c r="BI11" s="185" t="s">
        <v>400</v>
      </c>
      <c r="BJ11" s="185" t="s">
        <v>401</v>
      </c>
      <c r="BK11" s="185" t="s">
        <v>402</v>
      </c>
      <c r="BL11" s="185" t="s">
        <v>403</v>
      </c>
      <c r="BM11" s="185" t="s">
        <v>404</v>
      </c>
      <c r="BN11" s="185" t="s">
        <v>405</v>
      </c>
      <c r="BO11" s="185" t="s">
        <v>406</v>
      </c>
      <c r="BP11" s="185" t="s">
        <v>407</v>
      </c>
      <c r="BQ11" s="185" t="s">
        <v>408</v>
      </c>
      <c r="BR11" s="552"/>
      <c r="BS11" s="529"/>
      <c r="BT11" s="529"/>
      <c r="BU11" s="527"/>
      <c r="BV11" s="529"/>
      <c r="BW11" s="527"/>
      <c r="BX11" s="527"/>
      <c r="BY11" s="527"/>
    </row>
    <row r="12" spans="1:80" s="229" customFormat="1" ht="96" customHeight="1">
      <c r="A12" s="186"/>
      <c r="B12" s="186" t="s">
        <v>409</v>
      </c>
      <c r="C12" s="187" t="s">
        <v>410</v>
      </c>
      <c r="D12" s="187" t="s">
        <v>411</v>
      </c>
      <c r="E12" s="186"/>
      <c r="F12" s="186" t="s">
        <v>412</v>
      </c>
      <c r="G12" s="186" t="s">
        <v>412</v>
      </c>
      <c r="H12" s="186"/>
      <c r="I12" s="186"/>
      <c r="J12" s="188" t="s">
        <v>413</v>
      </c>
      <c r="K12" s="186"/>
      <c r="L12" s="186"/>
      <c r="M12" s="186"/>
      <c r="N12" s="186"/>
      <c r="O12" s="186" t="s">
        <v>414</v>
      </c>
      <c r="P12" s="186"/>
      <c r="Q12" s="186" t="s">
        <v>415</v>
      </c>
      <c r="R12" s="186" t="s">
        <v>416</v>
      </c>
      <c r="S12" s="186" t="s">
        <v>417</v>
      </c>
      <c r="T12" s="186"/>
      <c r="U12" s="187" t="s">
        <v>410</v>
      </c>
      <c r="V12" s="186" t="s">
        <v>418</v>
      </c>
      <c r="W12" s="186" t="s">
        <v>419</v>
      </c>
      <c r="X12" s="188" t="s">
        <v>420</v>
      </c>
      <c r="Y12" s="186" t="s">
        <v>421</v>
      </c>
      <c r="Z12" s="186" t="s">
        <v>422</v>
      </c>
      <c r="AA12" s="186" t="s">
        <v>423</v>
      </c>
      <c r="AB12" s="186" t="s">
        <v>424</v>
      </c>
      <c r="AC12" s="186" t="s">
        <v>423</v>
      </c>
      <c r="AD12" s="186"/>
      <c r="AE12" s="186" t="s">
        <v>423</v>
      </c>
      <c r="AF12" s="186"/>
      <c r="AG12" s="186" t="s">
        <v>425</v>
      </c>
      <c r="AH12" s="186" t="s">
        <v>425</v>
      </c>
      <c r="AI12" s="186" t="s">
        <v>425</v>
      </c>
      <c r="AJ12" s="186"/>
      <c r="AK12" s="186"/>
      <c r="AL12" s="186" t="s">
        <v>426</v>
      </c>
      <c r="AM12" s="186" t="s">
        <v>427</v>
      </c>
      <c r="AN12" s="186"/>
      <c r="AO12" s="186"/>
      <c r="AP12" s="186"/>
      <c r="AQ12" s="186"/>
      <c r="AR12" s="186"/>
      <c r="AS12" s="186"/>
      <c r="AT12" s="186"/>
      <c r="AU12" s="186"/>
      <c r="AV12" s="186"/>
      <c r="AW12" s="186"/>
      <c r="AX12" s="186"/>
      <c r="AY12" s="186"/>
      <c r="AZ12" s="186"/>
      <c r="BA12" s="186"/>
      <c r="BB12" s="186"/>
      <c r="BC12" s="186"/>
      <c r="BD12" s="186"/>
      <c r="BE12" s="186"/>
      <c r="BF12" s="186"/>
      <c r="BG12" s="186"/>
      <c r="BH12" s="186"/>
      <c r="BI12" s="186"/>
      <c r="BJ12" s="186"/>
      <c r="BK12" s="186"/>
      <c r="BL12" s="186"/>
      <c r="BM12" s="186"/>
      <c r="BN12" s="186"/>
      <c r="BO12" s="186"/>
      <c r="BP12" s="186"/>
      <c r="BQ12" s="186"/>
      <c r="BR12" s="189"/>
      <c r="BS12" s="186"/>
      <c r="BT12" s="186"/>
      <c r="BU12" s="186"/>
      <c r="BV12" s="186"/>
      <c r="BW12" s="190"/>
      <c r="BX12" s="186"/>
      <c r="BY12" s="186"/>
    </row>
    <row r="13" spans="1:80" s="167" customFormat="1" ht="12.75" customHeight="1">
      <c r="A13" s="191">
        <v>1</v>
      </c>
      <c r="B13" s="192" t="s">
        <v>428</v>
      </c>
      <c r="C13" s="193">
        <v>42604</v>
      </c>
      <c r="D13" s="193"/>
      <c r="E13" s="194" t="s">
        <v>429</v>
      </c>
      <c r="F13" s="194">
        <v>100001</v>
      </c>
      <c r="G13" s="194"/>
      <c r="H13" s="194"/>
      <c r="I13" s="194"/>
      <c r="J13" s="195"/>
      <c r="K13" s="194"/>
      <c r="L13" s="196"/>
      <c r="M13" s="197"/>
      <c r="N13" s="198"/>
      <c r="O13" s="198"/>
      <c r="P13" s="198"/>
      <c r="Q13" s="198"/>
      <c r="R13" s="199"/>
      <c r="S13" s="194"/>
      <c r="T13" s="198"/>
      <c r="U13" s="200"/>
      <c r="V13" s="194"/>
      <c r="W13" s="194"/>
      <c r="X13" s="194"/>
      <c r="Y13" s="194"/>
      <c r="Z13" s="194"/>
      <c r="AA13" s="201"/>
      <c r="AB13" s="202"/>
      <c r="AC13" s="203"/>
      <c r="AD13" s="194"/>
      <c r="AE13" s="203"/>
      <c r="AF13" s="198"/>
      <c r="AG13" s="198"/>
      <c r="AH13" s="197"/>
      <c r="AI13" s="204"/>
      <c r="AJ13" s="197"/>
      <c r="AK13" s="198"/>
      <c r="AL13" s="204"/>
      <c r="AM13" s="204"/>
      <c r="AN13" s="205"/>
      <c r="AO13" s="205"/>
      <c r="AP13" s="205"/>
      <c r="AQ13" s="205"/>
      <c r="AR13" s="205"/>
      <c r="AS13" s="205"/>
      <c r="AT13" s="205"/>
      <c r="AU13" s="205"/>
      <c r="AV13" s="205"/>
      <c r="AW13" s="196"/>
      <c r="AX13" s="196">
        <f>ROUNDUP(IF(MONTH($C13)&lt;MONTH($D$3),(EOMONTH($C13,0)-$C13+1)/(EOMONTH($C13,0)-DATE(YEAR($C13),MONTH($C13),1)+1)*AN13,0)+IF(MONTH($D$3)-MONTH($C13)&gt;1,AN13*(MONTH($D$3)-MONTH($C13)-1),0),0)</f>
        <v>0</v>
      </c>
      <c r="AY13" s="196"/>
      <c r="AZ13" s="196"/>
      <c r="BA13" s="196"/>
      <c r="BB13" s="196"/>
      <c r="BC13" s="196"/>
      <c r="BD13" s="196"/>
      <c r="BE13" s="196"/>
      <c r="BF13" s="196"/>
      <c r="BG13" s="196">
        <f>ROUNDUP(IF(MONTH($C13)&lt;MONTH($D$3),(EOMONTH($C13,0)-$C13+1)/(EOMONTH($C13,0)-DATE(YEAR($C13),MONTH($C13),1)+1)*AW13,0)+IF(MONTH($D$3)-MONTH($C13)&gt;1,AW13*(MONTH($D$3)-MONTH($C13)-1),0),0)</f>
        <v>0</v>
      </c>
      <c r="BH13" s="196">
        <f>ROUNDUP(IF(MONTH($C13)&lt;MONTH($D$3),0,(EOMONTH($C13,0)-$C13+1)/(EOMONTH($C13,0)-DATE(YEAR($C13),MONTH($C13),1)+1)*AN13),0)</f>
        <v>0</v>
      </c>
      <c r="BI13" s="196"/>
      <c r="BJ13" s="196"/>
      <c r="BK13" s="196"/>
      <c r="BL13" s="196"/>
      <c r="BM13" s="196"/>
      <c r="BN13" s="196"/>
      <c r="BO13" s="196"/>
      <c r="BP13" s="196"/>
      <c r="BQ13" s="196">
        <f>ROUNDUP(IF(MONTH($C13)&lt;MONTH($D$3),0,(EOMONTH($C13,0)-$C13+1)/(EOMONTH($C13,0)-DATE(YEAR($C13),MONTH($C13),1)+1)*AW13),0)</f>
        <v>0</v>
      </c>
      <c r="BR13" s="196"/>
      <c r="BS13" s="198"/>
      <c r="BT13" s="194"/>
      <c r="BU13" s="198"/>
      <c r="BV13" s="198"/>
      <c r="BW13" s="198"/>
      <c r="BX13" s="198"/>
      <c r="BY13" s="198"/>
    </row>
    <row r="14" spans="1:80" s="167" customFormat="1" ht="12.75" customHeight="1">
      <c r="A14" s="112">
        <v>1</v>
      </c>
      <c r="B14" s="206" t="s">
        <v>430</v>
      </c>
      <c r="C14" s="113" t="s">
        <v>431</v>
      </c>
      <c r="D14" s="26"/>
      <c r="E14" s="47" t="s">
        <v>432</v>
      </c>
      <c r="F14" s="207">
        <v>3070370120</v>
      </c>
      <c r="G14" s="207" t="s">
        <v>433</v>
      </c>
      <c r="H14" s="208" t="s">
        <v>434</v>
      </c>
      <c r="I14" s="207" t="s">
        <v>435</v>
      </c>
      <c r="J14" s="116" t="s">
        <v>436</v>
      </c>
      <c r="K14" s="114" t="s">
        <v>437</v>
      </c>
      <c r="L14" s="114" t="s">
        <v>438</v>
      </c>
      <c r="M14" s="114" t="s">
        <v>437</v>
      </c>
      <c r="N14" s="114" t="s">
        <v>437</v>
      </c>
      <c r="O14" s="207"/>
      <c r="P14" s="207" t="s">
        <v>439</v>
      </c>
      <c r="Q14" s="209" t="s">
        <v>440</v>
      </c>
      <c r="R14" s="30"/>
      <c r="S14" s="207" t="s">
        <v>441</v>
      </c>
      <c r="T14" s="207" t="s">
        <v>442</v>
      </c>
      <c r="U14" s="113" t="s">
        <v>431</v>
      </c>
      <c r="V14" s="210" t="s">
        <v>443</v>
      </c>
      <c r="W14" s="116" t="s">
        <v>444</v>
      </c>
      <c r="X14" s="207" t="s">
        <v>445</v>
      </c>
      <c r="Y14" s="207" t="s">
        <v>446</v>
      </c>
      <c r="Z14" s="116">
        <v>1</v>
      </c>
      <c r="AA14" s="117" t="s">
        <v>447</v>
      </c>
      <c r="AB14" s="118" t="s">
        <v>448</v>
      </c>
      <c r="AC14" s="211" t="s">
        <v>447</v>
      </c>
      <c r="AD14" s="207" t="s">
        <v>449</v>
      </c>
      <c r="AE14" s="212" t="s">
        <v>447</v>
      </c>
      <c r="AF14" s="207" t="s">
        <v>450</v>
      </c>
      <c r="AG14" s="213" t="s">
        <v>451</v>
      </c>
      <c r="AH14" s="213" t="s">
        <v>452</v>
      </c>
      <c r="AI14" s="213" t="s">
        <v>453</v>
      </c>
      <c r="AJ14" s="213" t="s">
        <v>442</v>
      </c>
      <c r="AK14" s="213" t="s">
        <v>454</v>
      </c>
      <c r="AL14" s="214" t="s">
        <v>455</v>
      </c>
      <c r="AM14" s="119">
        <v>123123</v>
      </c>
      <c r="AN14" s="215">
        <v>1000000</v>
      </c>
      <c r="AO14" s="215">
        <v>1000000</v>
      </c>
      <c r="AP14" s="215">
        <v>1000000</v>
      </c>
      <c r="AQ14" s="215">
        <v>1000000</v>
      </c>
      <c r="AR14" s="215">
        <v>1000000</v>
      </c>
      <c r="AS14" s="215">
        <v>1000000</v>
      </c>
      <c r="AT14" s="215">
        <v>1000000</v>
      </c>
      <c r="AU14" s="215">
        <v>1000000</v>
      </c>
      <c r="AV14" s="215">
        <v>1000000</v>
      </c>
      <c r="AW14" s="215">
        <v>1000000</v>
      </c>
      <c r="AX14" s="170">
        <v>0</v>
      </c>
      <c r="AY14" s="170">
        <v>0</v>
      </c>
      <c r="AZ14" s="170">
        <v>0</v>
      </c>
      <c r="BA14" s="170">
        <v>0</v>
      </c>
      <c r="BB14" s="170">
        <v>0</v>
      </c>
      <c r="BC14" s="170">
        <v>0</v>
      </c>
      <c r="BD14" s="170">
        <v>0</v>
      </c>
      <c r="BE14" s="170">
        <v>0</v>
      </c>
      <c r="BF14" s="170">
        <v>0</v>
      </c>
      <c r="BG14" s="170">
        <v>0</v>
      </c>
      <c r="BH14" s="171">
        <v>96775</v>
      </c>
      <c r="BI14" s="171">
        <v>96775</v>
      </c>
      <c r="BJ14" s="171">
        <v>96775</v>
      </c>
      <c r="BK14" s="171">
        <v>96775</v>
      </c>
      <c r="BL14" s="171">
        <v>96775</v>
      </c>
      <c r="BM14" s="171">
        <v>96775</v>
      </c>
      <c r="BN14" s="171">
        <v>96775</v>
      </c>
      <c r="BO14" s="171">
        <v>96775</v>
      </c>
      <c r="BP14" s="171">
        <v>96775</v>
      </c>
      <c r="BQ14" s="171">
        <v>96775</v>
      </c>
      <c r="BR14" s="171"/>
      <c r="BS14" s="207" t="s">
        <v>456</v>
      </c>
      <c r="BT14" s="216" t="s">
        <v>457</v>
      </c>
      <c r="BU14" s="217" t="s">
        <v>458</v>
      </c>
      <c r="BV14" s="115" t="s">
        <v>459</v>
      </c>
      <c r="BW14" s="218">
        <v>123456789</v>
      </c>
      <c r="BX14" s="207" t="s">
        <v>437</v>
      </c>
      <c r="BY14" s="207" t="s">
        <v>362</v>
      </c>
      <c r="BZ14" s="167" t="s">
        <v>460</v>
      </c>
      <c r="CA14" s="167" t="s">
        <v>460</v>
      </c>
      <c r="CB14" s="167" t="s">
        <v>460</v>
      </c>
    </row>
    <row r="15" spans="1:80" s="167" customFormat="1" ht="12.75" customHeight="1">
      <c r="A15" s="112">
        <v>2</v>
      </c>
      <c r="B15" s="206" t="s">
        <v>461</v>
      </c>
      <c r="C15" s="113" t="s">
        <v>431</v>
      </c>
      <c r="D15" s="26"/>
      <c r="E15" s="219" t="s">
        <v>462</v>
      </c>
      <c r="F15" s="207">
        <v>3070371132</v>
      </c>
      <c r="G15" s="207" t="s">
        <v>463</v>
      </c>
      <c r="H15" s="207" t="s">
        <v>464</v>
      </c>
      <c r="I15" s="207" t="s">
        <v>465</v>
      </c>
      <c r="J15" s="116" t="s">
        <v>436</v>
      </c>
      <c r="K15" s="115" t="s">
        <v>466</v>
      </c>
      <c r="L15" s="115" t="s">
        <v>466</v>
      </c>
      <c r="M15" s="115" t="s">
        <v>466</v>
      </c>
      <c r="N15" s="115" t="s">
        <v>466</v>
      </c>
      <c r="O15" s="207"/>
      <c r="P15" s="207" t="s">
        <v>439</v>
      </c>
      <c r="Q15" s="207" t="s">
        <v>467</v>
      </c>
      <c r="R15" s="30"/>
      <c r="S15" s="207" t="s">
        <v>468</v>
      </c>
      <c r="T15" s="207" t="s">
        <v>469</v>
      </c>
      <c r="U15" s="113" t="s">
        <v>470</v>
      </c>
      <c r="V15" s="210" t="s">
        <v>443</v>
      </c>
      <c r="W15" s="207" t="s">
        <v>444</v>
      </c>
      <c r="X15" s="207" t="s">
        <v>445</v>
      </c>
      <c r="Y15" s="207" t="s">
        <v>446</v>
      </c>
      <c r="Z15" s="116">
        <v>3</v>
      </c>
      <c r="AA15" s="117" t="s">
        <v>447</v>
      </c>
      <c r="AB15" s="118" t="s">
        <v>471</v>
      </c>
      <c r="AC15" s="211" t="s">
        <v>447</v>
      </c>
      <c r="AD15" s="207" t="s">
        <v>472</v>
      </c>
      <c r="AE15" s="212" t="s">
        <v>447</v>
      </c>
      <c r="AF15" s="207" t="s">
        <v>473</v>
      </c>
      <c r="AG15" s="213" t="s">
        <v>474</v>
      </c>
      <c r="AH15" s="213" t="s">
        <v>475</v>
      </c>
      <c r="AI15" s="213" t="s">
        <v>476</v>
      </c>
      <c r="AJ15" s="213" t="s">
        <v>468</v>
      </c>
      <c r="AK15" s="115" t="s">
        <v>477</v>
      </c>
      <c r="AL15" s="220" t="s">
        <v>478</v>
      </c>
      <c r="AM15" s="119">
        <v>123123</v>
      </c>
      <c r="AN15" s="215">
        <v>1000000</v>
      </c>
      <c r="AO15" s="215">
        <v>1000000</v>
      </c>
      <c r="AP15" s="215">
        <v>1000000</v>
      </c>
      <c r="AQ15" s="215">
        <v>1000000</v>
      </c>
      <c r="AR15" s="215">
        <v>1000000</v>
      </c>
      <c r="AS15" s="215">
        <v>1000000</v>
      </c>
      <c r="AT15" s="215">
        <v>1000000</v>
      </c>
      <c r="AU15" s="215">
        <v>1000000</v>
      </c>
      <c r="AV15" s="215">
        <v>1000000</v>
      </c>
      <c r="AW15" s="215">
        <v>1000000</v>
      </c>
      <c r="AX15" s="170">
        <v>0</v>
      </c>
      <c r="AY15" s="170">
        <v>0</v>
      </c>
      <c r="AZ15" s="170">
        <v>0</v>
      </c>
      <c r="BA15" s="170">
        <v>0</v>
      </c>
      <c r="BB15" s="170">
        <v>0</v>
      </c>
      <c r="BC15" s="170">
        <v>0</v>
      </c>
      <c r="BD15" s="170">
        <v>0</v>
      </c>
      <c r="BE15" s="170">
        <v>0</v>
      </c>
      <c r="BF15" s="170">
        <v>0</v>
      </c>
      <c r="BG15" s="170">
        <v>0</v>
      </c>
      <c r="BH15" s="171">
        <v>96775</v>
      </c>
      <c r="BI15" s="171">
        <v>96775</v>
      </c>
      <c r="BJ15" s="171">
        <v>96775</v>
      </c>
      <c r="BK15" s="171">
        <v>96775</v>
      </c>
      <c r="BL15" s="171">
        <v>96775</v>
      </c>
      <c r="BM15" s="171">
        <v>96775</v>
      </c>
      <c r="BN15" s="171">
        <v>96775</v>
      </c>
      <c r="BO15" s="171">
        <v>96775</v>
      </c>
      <c r="BP15" s="171">
        <v>96775</v>
      </c>
      <c r="BQ15" s="171">
        <v>96775</v>
      </c>
      <c r="BR15" s="171"/>
      <c r="BS15" s="207" t="s">
        <v>479</v>
      </c>
      <c r="BT15" s="118" t="s">
        <v>480</v>
      </c>
      <c r="BU15" s="217" t="s">
        <v>481</v>
      </c>
      <c r="BV15" s="115" t="s">
        <v>482</v>
      </c>
      <c r="BW15" s="218" t="s">
        <v>483</v>
      </c>
      <c r="BX15" s="207" t="s">
        <v>466</v>
      </c>
      <c r="BY15" s="207" t="s">
        <v>362</v>
      </c>
      <c r="BZ15" s="167" t="s">
        <v>460</v>
      </c>
      <c r="CA15" s="167" t="s">
        <v>460</v>
      </c>
      <c r="CB15" s="167" t="s">
        <v>460</v>
      </c>
    </row>
    <row r="16" spans="1:80" s="167" customFormat="1" ht="12.75" customHeight="1">
      <c r="A16" s="112">
        <v>3</v>
      </c>
      <c r="B16" s="206" t="s">
        <v>484</v>
      </c>
      <c r="C16" s="113" t="s">
        <v>431</v>
      </c>
      <c r="D16" s="26"/>
      <c r="E16" s="219" t="s">
        <v>462</v>
      </c>
      <c r="F16" s="207">
        <v>3070370120</v>
      </c>
      <c r="G16" s="207" t="s">
        <v>433</v>
      </c>
      <c r="H16" s="208" t="s">
        <v>434</v>
      </c>
      <c r="I16" s="207" t="s">
        <v>435</v>
      </c>
      <c r="J16" s="116" t="s">
        <v>436</v>
      </c>
      <c r="K16" s="116" t="s">
        <v>485</v>
      </c>
      <c r="L16" s="116" t="s">
        <v>485</v>
      </c>
      <c r="M16" s="116" t="s">
        <v>485</v>
      </c>
      <c r="N16" s="116" t="s">
        <v>486</v>
      </c>
      <c r="O16" s="207"/>
      <c r="P16" s="207" t="s">
        <v>439</v>
      </c>
      <c r="Q16" s="207" t="s">
        <v>487</v>
      </c>
      <c r="R16" s="30"/>
      <c r="S16" s="207" t="s">
        <v>441</v>
      </c>
      <c r="T16" s="207" t="s">
        <v>441</v>
      </c>
      <c r="U16" s="113" t="s">
        <v>488</v>
      </c>
      <c r="V16" s="210" t="s">
        <v>443</v>
      </c>
      <c r="W16" s="207" t="s">
        <v>444</v>
      </c>
      <c r="X16" s="207" t="s">
        <v>489</v>
      </c>
      <c r="Y16" s="207" t="s">
        <v>446</v>
      </c>
      <c r="Z16" s="116">
        <v>2</v>
      </c>
      <c r="AA16" s="117" t="s">
        <v>447</v>
      </c>
      <c r="AB16" s="118" t="s">
        <v>490</v>
      </c>
      <c r="AC16" s="211" t="s">
        <v>447</v>
      </c>
      <c r="AD16" s="207" t="s">
        <v>491</v>
      </c>
      <c r="AE16" s="212" t="s">
        <v>447</v>
      </c>
      <c r="AF16" s="207" t="s">
        <v>492</v>
      </c>
      <c r="AG16" s="213" t="s">
        <v>493</v>
      </c>
      <c r="AH16" s="213" t="s">
        <v>494</v>
      </c>
      <c r="AI16" s="213" t="s">
        <v>495</v>
      </c>
      <c r="AJ16" s="213" t="s">
        <v>496</v>
      </c>
      <c r="AK16" s="213" t="s">
        <v>497</v>
      </c>
      <c r="AL16" s="220" t="s">
        <v>498</v>
      </c>
      <c r="AM16" s="119">
        <v>123123</v>
      </c>
      <c r="AN16" s="215">
        <v>1000000</v>
      </c>
      <c r="AO16" s="215">
        <v>1000000</v>
      </c>
      <c r="AP16" s="215">
        <v>1000000</v>
      </c>
      <c r="AQ16" s="215">
        <v>1000000</v>
      </c>
      <c r="AR16" s="215">
        <v>1000000</v>
      </c>
      <c r="AS16" s="215">
        <v>1000000</v>
      </c>
      <c r="AT16" s="215">
        <v>1000000</v>
      </c>
      <c r="AU16" s="215">
        <v>1000000</v>
      </c>
      <c r="AV16" s="215">
        <v>1000000</v>
      </c>
      <c r="AW16" s="215">
        <v>1000000</v>
      </c>
      <c r="AX16" s="170">
        <v>0</v>
      </c>
      <c r="AY16" s="170">
        <v>0</v>
      </c>
      <c r="AZ16" s="170">
        <v>0</v>
      </c>
      <c r="BA16" s="170">
        <v>0</v>
      </c>
      <c r="BB16" s="170">
        <v>0</v>
      </c>
      <c r="BC16" s="170">
        <v>0</v>
      </c>
      <c r="BD16" s="170">
        <v>0</v>
      </c>
      <c r="BE16" s="170">
        <v>0</v>
      </c>
      <c r="BF16" s="170">
        <v>0</v>
      </c>
      <c r="BG16" s="170">
        <v>0</v>
      </c>
      <c r="BH16" s="171">
        <v>96775</v>
      </c>
      <c r="BI16" s="171">
        <v>96775</v>
      </c>
      <c r="BJ16" s="171">
        <v>96775</v>
      </c>
      <c r="BK16" s="171">
        <v>96775</v>
      </c>
      <c r="BL16" s="171">
        <v>96775</v>
      </c>
      <c r="BM16" s="171">
        <v>96775</v>
      </c>
      <c r="BN16" s="171">
        <v>96775</v>
      </c>
      <c r="BO16" s="171">
        <v>96775</v>
      </c>
      <c r="BP16" s="171">
        <v>96775</v>
      </c>
      <c r="BQ16" s="171">
        <v>96775</v>
      </c>
      <c r="BR16" s="171"/>
      <c r="BS16" s="207" t="s">
        <v>479</v>
      </c>
      <c r="BT16" s="118" t="s">
        <v>499</v>
      </c>
      <c r="BU16" s="217" t="s">
        <v>481</v>
      </c>
      <c r="BV16" s="213" t="s">
        <v>500</v>
      </c>
      <c r="BW16" s="218" t="s">
        <v>501</v>
      </c>
      <c r="BX16" s="207" t="s">
        <v>486</v>
      </c>
      <c r="BY16" s="207" t="s">
        <v>362</v>
      </c>
      <c r="BZ16" s="167" t="s">
        <v>460</v>
      </c>
      <c r="CA16" s="167" t="s">
        <v>460</v>
      </c>
      <c r="CB16" s="167" t="s">
        <v>460</v>
      </c>
    </row>
    <row r="17" spans="1:77" s="167" customFormat="1">
      <c r="A17" s="39"/>
      <c r="B17" s="25"/>
      <c r="C17" s="26"/>
      <c r="D17" s="26"/>
      <c r="E17" s="25"/>
      <c r="F17" s="25"/>
      <c r="G17" s="25"/>
      <c r="H17" s="25"/>
      <c r="I17" s="25"/>
      <c r="J17" s="27"/>
      <c r="K17" s="29"/>
      <c r="L17" s="29"/>
      <c r="M17" s="29"/>
      <c r="N17" s="29"/>
      <c r="O17" s="25"/>
      <c r="P17" s="29"/>
      <c r="Q17" s="25"/>
      <c r="R17" s="40"/>
      <c r="S17" s="25"/>
      <c r="T17" s="28"/>
      <c r="U17" s="26"/>
      <c r="V17" s="25"/>
      <c r="W17" s="25"/>
      <c r="X17" s="25"/>
      <c r="Y17" s="25"/>
      <c r="Z17" s="25"/>
      <c r="AA17" s="31"/>
      <c r="AB17" s="29"/>
      <c r="AC17" s="34"/>
      <c r="AD17" s="168"/>
      <c r="AE17" s="34"/>
      <c r="AF17" s="169"/>
      <c r="AG17" s="29"/>
      <c r="AH17" s="29"/>
      <c r="AI17" s="36"/>
      <c r="AJ17" s="29"/>
      <c r="AK17" s="29"/>
      <c r="AL17" s="29"/>
      <c r="AM17" s="29"/>
      <c r="AN17" s="37"/>
      <c r="AO17" s="37"/>
      <c r="AP17" s="37"/>
      <c r="AQ17" s="37"/>
      <c r="AR17" s="37"/>
      <c r="AS17" s="37"/>
      <c r="AT17" s="37"/>
      <c r="AU17" s="37"/>
      <c r="AV17" s="37"/>
      <c r="AW17" s="41"/>
      <c r="AX17" s="170">
        <f t="shared" ref="AX17:AX41" si="0">ROUNDUP(IF(MONTH($C17)&lt;MONTH($D$3),(EOMONTH($C17,0)-$C17+1)/(EOMONTH($C17,0)-DATE(YEAR($C17),MONTH($C17),1)+1)*AN17,0)+IF(MONTH($D$3)-MONTH($C17)&gt;1,AN17*(MONTH($D$3)-MONTH($C17)-1),0),0)</f>
        <v>0</v>
      </c>
      <c r="AY17" s="170">
        <f t="shared" ref="AY17:AY41" si="1">ROUNDUP(IF(MONTH($C17)&lt;MONTH($D$3),(EOMONTH($C17,0)-$C17+1)/(EOMONTH($C17,0)-DATE(YEAR($C17),MONTH($C17),1)+1)*AO17,0)+IF(MONTH($D$3)-MONTH($C17)&gt;1,AO17*(MONTH($D$3)-MONTH($C17)-1),0),0)</f>
        <v>0</v>
      </c>
      <c r="AZ17" s="170">
        <f t="shared" ref="AZ17:AZ41" si="2">ROUNDUP(IF(MONTH($C17)&lt;MONTH($D$3),(EOMONTH($C17,0)-$C17+1)/(EOMONTH($C17,0)-DATE(YEAR($C17),MONTH($C17),1)+1)*AP17,0)+IF(MONTH($D$3)-MONTH($C17)&gt;1,AP17*(MONTH($D$3)-MONTH($C17)-1),0),0)</f>
        <v>0</v>
      </c>
      <c r="BA17" s="170">
        <f t="shared" ref="BA17:BA41" si="3">ROUNDUP(IF(MONTH($C17)&lt;MONTH($D$3),(EOMONTH($C17,0)-$C17+1)/(EOMONTH($C17,0)-DATE(YEAR($C17),MONTH($C17),1)+1)*AQ17,0)+IF(MONTH($D$3)-MONTH($C17)&gt;1,AQ17*(MONTH($D$3)-MONTH($C17)-1),0),0)</f>
        <v>0</v>
      </c>
      <c r="BB17" s="170">
        <f t="shared" ref="BB17:BB41" si="4">ROUNDUP(IF(MONTH($C17)&lt;MONTH($D$3),(EOMONTH($C17,0)-$C17+1)/(EOMONTH($C17,0)-DATE(YEAR($C17),MONTH($C17),1)+1)*AR17,0)+IF(MONTH($D$3)-MONTH($C17)&gt;1,AR17*(MONTH($D$3)-MONTH($C17)-1),0),0)</f>
        <v>0</v>
      </c>
      <c r="BC17" s="170">
        <f t="shared" ref="BC17:BC41" si="5">ROUNDUP(IF(MONTH($C17)&lt;MONTH($D$3),(EOMONTH($C17,0)-$C17+1)/(EOMONTH($C17,0)-DATE(YEAR($C17),MONTH($C17),1)+1)*AS17,0)+IF(MONTH($D$3)-MONTH($C17)&gt;1,AS17*(MONTH($D$3)-MONTH($C17)-1),0),0)</f>
        <v>0</v>
      </c>
      <c r="BD17" s="170">
        <f t="shared" ref="BD17:BD41" si="6">ROUNDUP(IF(MONTH($C17)&lt;MONTH($D$3),(EOMONTH($C17,0)-$C17+1)/(EOMONTH($C17,0)-DATE(YEAR($C17),MONTH($C17),1)+1)*AT17,0)+IF(MONTH($D$3)-MONTH($C17)&gt;1,AT17*(MONTH($D$3)-MONTH($C17)-1),0),0)</f>
        <v>0</v>
      </c>
      <c r="BE17" s="170">
        <f t="shared" ref="BE17:BE41" si="7">ROUNDUP(IF(MONTH($C17)&lt;MONTH($D$3),(EOMONTH($C17,0)-$C17+1)/(EOMONTH($C17,0)-DATE(YEAR($C17),MONTH($C17),1)+1)*AU17,0)+IF(MONTH($D$3)-MONTH($C17)&gt;1,AU17*(MONTH($D$3)-MONTH($C17)-1),0),0)</f>
        <v>0</v>
      </c>
      <c r="BF17" s="170">
        <f t="shared" ref="BF17:BF41" si="8">ROUNDUP(IF(MONTH($C17)&lt;MONTH($D$3),(EOMONTH($C17,0)-$C17+1)/(EOMONTH($C17,0)-DATE(YEAR($C17),MONTH($C17),1)+1)*AV17,0)+IF(MONTH($D$3)-MONTH($C17)&gt;1,AV17*(MONTH($D$3)-MONTH($C17)-1),0),0)</f>
        <v>0</v>
      </c>
      <c r="BG17" s="170">
        <f t="shared" ref="BG17:BG41" si="9">ROUNDUP(IF(MONTH($C17)&lt;MONTH($D$3),(EOMONTH($C17,0)-$C17+1)/(EOMONTH($C17,0)-DATE(YEAR($C17),MONTH($C17),1)+1)*AW17,0)+IF(MONTH($D$3)-MONTH($C17)&gt;1,AW17*(MONTH($D$3)-MONTH($C17)-1),0),0)</f>
        <v>0</v>
      </c>
      <c r="BH17" s="171">
        <f t="shared" ref="BH17:BH41" si="10">ROUNDUP(IF(MONTH($C17)&lt;MONTH($D$3),0,(EOMONTH($C17,0)-$C17+1)/(EOMONTH($C17,0)-DATE(YEAR($C17),MONTH($C17),1)+1)*AN17),0)</f>
        <v>0</v>
      </c>
      <c r="BI17" s="171">
        <f t="shared" ref="BI17:BI41" si="11">ROUNDUP(IF(MONTH($C17)&lt;MONTH($D$3),0,(EOMONTH($C17,0)-$C17+1)/(EOMONTH($C17,0)-DATE(YEAR($C17),MONTH($C17),1)+1)*AO17),0)</f>
        <v>0</v>
      </c>
      <c r="BJ17" s="171">
        <f t="shared" ref="BJ17:BJ41" si="12">ROUNDUP(IF(MONTH($C17)&lt;MONTH($D$3),0,(EOMONTH($C17,0)-$C17+1)/(EOMONTH($C17,0)-DATE(YEAR($C17),MONTH($C17),1)+1)*AP17),0)</f>
        <v>0</v>
      </c>
      <c r="BK17" s="171">
        <f t="shared" ref="BK17:BK41" si="13">ROUNDUP(IF(MONTH($C17)&lt;MONTH($D$3),0,(EOMONTH($C17,0)-$C17+1)/(EOMONTH($C17,0)-DATE(YEAR($C17),MONTH($C17),1)+1)*AQ17),0)</f>
        <v>0</v>
      </c>
      <c r="BL17" s="171">
        <f t="shared" ref="BL17:BL41" si="14">ROUNDUP(IF(MONTH($C17)&lt;MONTH($D$3),0,(EOMONTH($C17,0)-$C17+1)/(EOMONTH($C17,0)-DATE(YEAR($C17),MONTH($C17),1)+1)*AR17),0)</f>
        <v>0</v>
      </c>
      <c r="BM17" s="171">
        <f t="shared" ref="BM17:BM41" si="15">ROUNDUP(IF(MONTH($C17)&lt;MONTH($D$3),0,(EOMONTH($C17,0)-$C17+1)/(EOMONTH($C17,0)-DATE(YEAR($C17),MONTH($C17),1)+1)*AS17),0)</f>
        <v>0</v>
      </c>
      <c r="BN17" s="171">
        <f t="shared" ref="BN17:BN41" si="16">ROUNDUP(IF(MONTH($C17)&lt;MONTH($D$3),0,(EOMONTH($C17,0)-$C17+1)/(EOMONTH($C17,0)-DATE(YEAR($C17),MONTH($C17),1)+1)*AT17),0)</f>
        <v>0</v>
      </c>
      <c r="BO17" s="171">
        <f t="shared" ref="BO17:BO41" si="17">ROUNDUP(IF(MONTH($C17)&lt;MONTH($D$3),0,(EOMONTH($C17,0)-$C17+1)/(EOMONTH($C17,0)-DATE(YEAR($C17),MONTH($C17),1)+1)*AU17),0)</f>
        <v>0</v>
      </c>
      <c r="BP17" s="171">
        <f t="shared" ref="BP17:BP41" si="18">ROUNDUP(IF(MONTH($C17)&lt;MONTH($D$3),0,(EOMONTH($C17,0)-$C17+1)/(EOMONTH($C17,0)-DATE(YEAR($C17),MONTH($C17),1)+1)*AV17),0)</f>
        <v>0</v>
      </c>
      <c r="BQ17" s="171">
        <f t="shared" ref="BQ17:BQ41" si="19">ROUNDUP(IF(MONTH($C17)&lt;MONTH($D$3),0,(EOMONTH($C17,0)-$C17+1)/(EOMONTH($C17,0)-DATE(YEAR($C17),MONTH($C17),1)+1)*AW17),0)</f>
        <v>0</v>
      </c>
      <c r="BR17" s="171"/>
      <c r="BS17" s="29"/>
      <c r="BT17" s="32"/>
      <c r="BU17" s="38"/>
      <c r="BV17" s="29"/>
      <c r="BW17" s="29"/>
      <c r="BX17" s="29"/>
      <c r="BY17" s="29"/>
    </row>
    <row r="18" spans="1:77" s="167" customFormat="1">
      <c r="A18" s="39"/>
      <c r="B18" s="25"/>
      <c r="C18" s="26"/>
      <c r="D18" s="26"/>
      <c r="E18" s="25"/>
      <c r="F18" s="25"/>
      <c r="G18" s="25"/>
      <c r="H18" s="25"/>
      <c r="I18" s="25"/>
      <c r="J18" s="27"/>
      <c r="K18" s="29"/>
      <c r="L18" s="29"/>
      <c r="M18" s="29"/>
      <c r="N18" s="29"/>
      <c r="O18" s="25"/>
      <c r="P18" s="29"/>
      <c r="Q18" s="25"/>
      <c r="R18" s="40"/>
      <c r="S18" s="25"/>
      <c r="T18" s="28"/>
      <c r="U18" s="26"/>
      <c r="V18" s="25"/>
      <c r="W18" s="25"/>
      <c r="X18" s="25"/>
      <c r="Y18" s="25"/>
      <c r="Z18" s="25"/>
      <c r="AA18" s="31"/>
      <c r="AB18" s="29"/>
      <c r="AC18" s="34"/>
      <c r="AD18" s="168"/>
      <c r="AE18" s="34"/>
      <c r="AF18" s="169"/>
      <c r="AG18" s="29"/>
      <c r="AH18" s="29"/>
      <c r="AI18" s="36"/>
      <c r="AJ18" s="29"/>
      <c r="AK18" s="29"/>
      <c r="AL18" s="29"/>
      <c r="AM18" s="29"/>
      <c r="AN18" s="37"/>
      <c r="AO18" s="37"/>
      <c r="AP18" s="37"/>
      <c r="AQ18" s="37"/>
      <c r="AR18" s="37"/>
      <c r="AS18" s="37"/>
      <c r="AT18" s="37"/>
      <c r="AU18" s="37"/>
      <c r="AV18" s="37"/>
      <c r="AW18" s="41"/>
      <c r="AX18" s="170">
        <f t="shared" si="0"/>
        <v>0</v>
      </c>
      <c r="AY18" s="170">
        <f t="shared" si="1"/>
        <v>0</v>
      </c>
      <c r="AZ18" s="170">
        <f t="shared" si="2"/>
        <v>0</v>
      </c>
      <c r="BA18" s="170">
        <f t="shared" si="3"/>
        <v>0</v>
      </c>
      <c r="BB18" s="170">
        <f t="shared" si="4"/>
        <v>0</v>
      </c>
      <c r="BC18" s="170">
        <f t="shared" si="5"/>
        <v>0</v>
      </c>
      <c r="BD18" s="170">
        <f t="shared" si="6"/>
        <v>0</v>
      </c>
      <c r="BE18" s="170">
        <f t="shared" si="7"/>
        <v>0</v>
      </c>
      <c r="BF18" s="170">
        <f t="shared" si="8"/>
        <v>0</v>
      </c>
      <c r="BG18" s="170">
        <f t="shared" si="9"/>
        <v>0</v>
      </c>
      <c r="BH18" s="171">
        <f t="shared" si="10"/>
        <v>0</v>
      </c>
      <c r="BI18" s="171">
        <f t="shared" si="11"/>
        <v>0</v>
      </c>
      <c r="BJ18" s="171">
        <f t="shared" si="12"/>
        <v>0</v>
      </c>
      <c r="BK18" s="171">
        <f t="shared" si="13"/>
        <v>0</v>
      </c>
      <c r="BL18" s="171">
        <f t="shared" si="14"/>
        <v>0</v>
      </c>
      <c r="BM18" s="171">
        <f t="shared" si="15"/>
        <v>0</v>
      </c>
      <c r="BN18" s="171">
        <f t="shared" si="16"/>
        <v>0</v>
      </c>
      <c r="BO18" s="171">
        <f t="shared" si="17"/>
        <v>0</v>
      </c>
      <c r="BP18" s="171">
        <f t="shared" si="18"/>
        <v>0</v>
      </c>
      <c r="BQ18" s="171">
        <f t="shared" si="19"/>
        <v>0</v>
      </c>
      <c r="BR18" s="171"/>
      <c r="BS18" s="29"/>
      <c r="BT18" s="32"/>
      <c r="BU18" s="38"/>
      <c r="BV18" s="29"/>
      <c r="BW18" s="29"/>
      <c r="BX18" s="29"/>
      <c r="BY18" s="29"/>
    </row>
    <row r="19" spans="1:77" s="167" customFormat="1">
      <c r="A19" s="39"/>
      <c r="B19" s="25"/>
      <c r="C19" s="26"/>
      <c r="D19" s="26"/>
      <c r="E19" s="25"/>
      <c r="F19" s="25"/>
      <c r="G19" s="25"/>
      <c r="H19" s="25"/>
      <c r="I19" s="25"/>
      <c r="J19" s="27"/>
      <c r="K19" s="29"/>
      <c r="L19" s="29"/>
      <c r="M19" s="29"/>
      <c r="N19" s="29"/>
      <c r="O19" s="25"/>
      <c r="P19" s="29"/>
      <c r="Q19" s="25"/>
      <c r="R19" s="40"/>
      <c r="S19" s="25"/>
      <c r="T19" s="28"/>
      <c r="U19" s="26"/>
      <c r="V19" s="25"/>
      <c r="W19" s="25"/>
      <c r="X19" s="25"/>
      <c r="Y19" s="25"/>
      <c r="Z19" s="25"/>
      <c r="AA19" s="31"/>
      <c r="AB19" s="29"/>
      <c r="AC19" s="34"/>
      <c r="AD19" s="168"/>
      <c r="AE19" s="34"/>
      <c r="AF19" s="169"/>
      <c r="AG19" s="29"/>
      <c r="AH19" s="29"/>
      <c r="AI19" s="36"/>
      <c r="AJ19" s="29"/>
      <c r="AK19" s="29"/>
      <c r="AL19" s="42"/>
      <c r="AM19" s="42"/>
      <c r="AN19" s="37"/>
      <c r="AO19" s="37"/>
      <c r="AP19" s="37"/>
      <c r="AQ19" s="37"/>
      <c r="AR19" s="37"/>
      <c r="AS19" s="37"/>
      <c r="AT19" s="37"/>
      <c r="AU19" s="37"/>
      <c r="AV19" s="37"/>
      <c r="AW19" s="41"/>
      <c r="AX19" s="170">
        <f t="shared" si="0"/>
        <v>0</v>
      </c>
      <c r="AY19" s="170">
        <f t="shared" si="1"/>
        <v>0</v>
      </c>
      <c r="AZ19" s="170">
        <f t="shared" si="2"/>
        <v>0</v>
      </c>
      <c r="BA19" s="170">
        <f t="shared" si="3"/>
        <v>0</v>
      </c>
      <c r="BB19" s="170">
        <f t="shared" si="4"/>
        <v>0</v>
      </c>
      <c r="BC19" s="170">
        <f t="shared" si="5"/>
        <v>0</v>
      </c>
      <c r="BD19" s="170">
        <f t="shared" si="6"/>
        <v>0</v>
      </c>
      <c r="BE19" s="170">
        <f t="shared" si="7"/>
        <v>0</v>
      </c>
      <c r="BF19" s="170">
        <f t="shared" si="8"/>
        <v>0</v>
      </c>
      <c r="BG19" s="170">
        <f t="shared" si="9"/>
        <v>0</v>
      </c>
      <c r="BH19" s="171">
        <f t="shared" si="10"/>
        <v>0</v>
      </c>
      <c r="BI19" s="171">
        <f t="shared" si="11"/>
        <v>0</v>
      </c>
      <c r="BJ19" s="171">
        <f t="shared" si="12"/>
        <v>0</v>
      </c>
      <c r="BK19" s="171">
        <f t="shared" si="13"/>
        <v>0</v>
      </c>
      <c r="BL19" s="171">
        <f t="shared" si="14"/>
        <v>0</v>
      </c>
      <c r="BM19" s="171">
        <f t="shared" si="15"/>
        <v>0</v>
      </c>
      <c r="BN19" s="171">
        <f t="shared" si="16"/>
        <v>0</v>
      </c>
      <c r="BO19" s="171">
        <f t="shared" si="17"/>
        <v>0</v>
      </c>
      <c r="BP19" s="171">
        <f t="shared" si="18"/>
        <v>0</v>
      </c>
      <c r="BQ19" s="171">
        <f t="shared" si="19"/>
        <v>0</v>
      </c>
      <c r="BR19" s="171"/>
      <c r="BS19" s="29"/>
      <c r="BT19" s="32"/>
      <c r="BU19" s="38"/>
      <c r="BV19" s="29"/>
      <c r="BW19" s="29"/>
      <c r="BX19" s="29"/>
      <c r="BY19" s="29"/>
    </row>
    <row r="20" spans="1:77" s="167" customFormat="1">
      <c r="A20" s="39"/>
      <c r="B20" s="25"/>
      <c r="C20" s="26"/>
      <c r="D20" s="26"/>
      <c r="E20" s="25"/>
      <c r="F20" s="25"/>
      <c r="G20" s="25"/>
      <c r="H20" s="25"/>
      <c r="I20" s="25"/>
      <c r="J20" s="27"/>
      <c r="K20" s="29"/>
      <c r="L20" s="29"/>
      <c r="M20" s="29"/>
      <c r="N20" s="29"/>
      <c r="O20" s="25"/>
      <c r="P20" s="29"/>
      <c r="Q20" s="25"/>
      <c r="R20" s="40"/>
      <c r="S20" s="25"/>
      <c r="T20" s="28"/>
      <c r="U20" s="26"/>
      <c r="V20" s="25"/>
      <c r="W20" s="25"/>
      <c r="X20" s="25"/>
      <c r="Y20" s="25"/>
      <c r="Z20" s="25"/>
      <c r="AA20" s="31"/>
      <c r="AB20" s="29"/>
      <c r="AC20" s="34"/>
      <c r="AD20" s="168"/>
      <c r="AE20" s="34"/>
      <c r="AF20" s="169"/>
      <c r="AG20" s="29"/>
      <c r="AH20" s="29"/>
      <c r="AI20" s="36"/>
      <c r="AJ20" s="29"/>
      <c r="AK20" s="29"/>
      <c r="AL20" s="42"/>
      <c r="AM20" s="42"/>
      <c r="AN20" s="37"/>
      <c r="AO20" s="37"/>
      <c r="AP20" s="37"/>
      <c r="AQ20" s="37"/>
      <c r="AR20" s="37"/>
      <c r="AS20" s="37"/>
      <c r="AT20" s="37"/>
      <c r="AU20" s="37"/>
      <c r="AV20" s="37"/>
      <c r="AW20" s="41"/>
      <c r="AX20" s="170">
        <f t="shared" si="0"/>
        <v>0</v>
      </c>
      <c r="AY20" s="170">
        <f t="shared" si="1"/>
        <v>0</v>
      </c>
      <c r="AZ20" s="170">
        <f t="shared" si="2"/>
        <v>0</v>
      </c>
      <c r="BA20" s="170">
        <f t="shared" si="3"/>
        <v>0</v>
      </c>
      <c r="BB20" s="170">
        <f t="shared" si="4"/>
        <v>0</v>
      </c>
      <c r="BC20" s="170">
        <f t="shared" si="5"/>
        <v>0</v>
      </c>
      <c r="BD20" s="170">
        <f t="shared" si="6"/>
        <v>0</v>
      </c>
      <c r="BE20" s="170">
        <f t="shared" si="7"/>
        <v>0</v>
      </c>
      <c r="BF20" s="170">
        <f t="shared" si="8"/>
        <v>0</v>
      </c>
      <c r="BG20" s="170">
        <f t="shared" si="9"/>
        <v>0</v>
      </c>
      <c r="BH20" s="171">
        <f t="shared" si="10"/>
        <v>0</v>
      </c>
      <c r="BI20" s="171">
        <f t="shared" si="11"/>
        <v>0</v>
      </c>
      <c r="BJ20" s="171">
        <f t="shared" si="12"/>
        <v>0</v>
      </c>
      <c r="BK20" s="171">
        <f t="shared" si="13"/>
        <v>0</v>
      </c>
      <c r="BL20" s="171">
        <f t="shared" si="14"/>
        <v>0</v>
      </c>
      <c r="BM20" s="171">
        <f t="shared" si="15"/>
        <v>0</v>
      </c>
      <c r="BN20" s="171">
        <f t="shared" si="16"/>
        <v>0</v>
      </c>
      <c r="BO20" s="171">
        <f t="shared" si="17"/>
        <v>0</v>
      </c>
      <c r="BP20" s="171">
        <f t="shared" si="18"/>
        <v>0</v>
      </c>
      <c r="BQ20" s="171">
        <f t="shared" si="19"/>
        <v>0</v>
      </c>
      <c r="BR20" s="171"/>
      <c r="BS20" s="38"/>
      <c r="BT20" s="43"/>
      <c r="BU20" s="38"/>
      <c r="BV20" s="29"/>
      <c r="BW20" s="29"/>
      <c r="BX20" s="29"/>
      <c r="BY20" s="29"/>
    </row>
    <row r="21" spans="1:77" s="167" customFormat="1">
      <c r="A21" s="39"/>
      <c r="B21" s="25"/>
      <c r="C21" s="26"/>
      <c r="D21" s="26"/>
      <c r="E21" s="25"/>
      <c r="F21" s="25"/>
      <c r="G21" s="25"/>
      <c r="H21" s="25"/>
      <c r="I21" s="25"/>
      <c r="J21" s="27"/>
      <c r="K21" s="29"/>
      <c r="L21" s="29"/>
      <c r="M21" s="29"/>
      <c r="N21" s="29"/>
      <c r="O21" s="25"/>
      <c r="P21" s="29"/>
      <c r="Q21" s="25"/>
      <c r="R21" s="40"/>
      <c r="S21" s="25"/>
      <c r="T21" s="44"/>
      <c r="U21" s="26"/>
      <c r="V21" s="25"/>
      <c r="W21" s="25"/>
      <c r="X21" s="25"/>
      <c r="Y21" s="25"/>
      <c r="Z21" s="25"/>
      <c r="AA21" s="31"/>
      <c r="AB21" s="29"/>
      <c r="AC21" s="34"/>
      <c r="AD21" s="168"/>
      <c r="AE21" s="33"/>
      <c r="AF21" s="169"/>
      <c r="AG21" s="29"/>
      <c r="AH21" s="29"/>
      <c r="AI21" s="36"/>
      <c r="AJ21" s="29"/>
      <c r="AK21" s="29"/>
      <c r="AL21" s="42"/>
      <c r="AM21" s="42"/>
      <c r="AN21" s="37"/>
      <c r="AO21" s="37"/>
      <c r="AP21" s="37"/>
      <c r="AQ21" s="37"/>
      <c r="AR21" s="37"/>
      <c r="AS21" s="37"/>
      <c r="AT21" s="37"/>
      <c r="AU21" s="37"/>
      <c r="AV21" s="37"/>
      <c r="AW21" s="28"/>
      <c r="AX21" s="170">
        <f t="shared" si="0"/>
        <v>0</v>
      </c>
      <c r="AY21" s="170">
        <f t="shared" si="1"/>
        <v>0</v>
      </c>
      <c r="AZ21" s="170">
        <f t="shared" si="2"/>
        <v>0</v>
      </c>
      <c r="BA21" s="170">
        <f t="shared" si="3"/>
        <v>0</v>
      </c>
      <c r="BB21" s="170">
        <f t="shared" si="4"/>
        <v>0</v>
      </c>
      <c r="BC21" s="170">
        <f t="shared" si="5"/>
        <v>0</v>
      </c>
      <c r="BD21" s="170">
        <f t="shared" si="6"/>
        <v>0</v>
      </c>
      <c r="BE21" s="170">
        <f t="shared" si="7"/>
        <v>0</v>
      </c>
      <c r="BF21" s="170">
        <f t="shared" si="8"/>
        <v>0</v>
      </c>
      <c r="BG21" s="170">
        <f t="shared" si="9"/>
        <v>0</v>
      </c>
      <c r="BH21" s="171">
        <f t="shared" si="10"/>
        <v>0</v>
      </c>
      <c r="BI21" s="171">
        <f t="shared" si="11"/>
        <v>0</v>
      </c>
      <c r="BJ21" s="171">
        <f t="shared" si="12"/>
        <v>0</v>
      </c>
      <c r="BK21" s="171">
        <f t="shared" si="13"/>
        <v>0</v>
      </c>
      <c r="BL21" s="171">
        <f t="shared" si="14"/>
        <v>0</v>
      </c>
      <c r="BM21" s="171">
        <f t="shared" si="15"/>
        <v>0</v>
      </c>
      <c r="BN21" s="171">
        <f t="shared" si="16"/>
        <v>0</v>
      </c>
      <c r="BO21" s="171">
        <f t="shared" si="17"/>
        <v>0</v>
      </c>
      <c r="BP21" s="171">
        <f t="shared" si="18"/>
        <v>0</v>
      </c>
      <c r="BQ21" s="171">
        <f t="shared" si="19"/>
        <v>0</v>
      </c>
      <c r="BR21" s="171"/>
      <c r="BS21" s="35"/>
      <c r="BT21" s="32"/>
      <c r="BU21" s="35"/>
      <c r="BV21" s="29"/>
      <c r="BW21" s="29"/>
      <c r="BX21" s="29"/>
      <c r="BY21" s="29"/>
    </row>
    <row r="22" spans="1:77" s="167" customFormat="1">
      <c r="A22" s="39"/>
      <c r="B22" s="45"/>
      <c r="C22" s="46"/>
      <c r="D22" s="46"/>
      <c r="E22" s="45"/>
      <c r="F22" s="45"/>
      <c r="G22" s="45"/>
      <c r="H22" s="45"/>
      <c r="I22" s="45"/>
      <c r="J22" s="27"/>
      <c r="K22" s="47"/>
      <c r="L22" s="47"/>
      <c r="M22" s="47"/>
      <c r="N22" s="47"/>
      <c r="O22" s="45"/>
      <c r="P22" s="29"/>
      <c r="Q22" s="45"/>
      <c r="R22" s="48"/>
      <c r="S22" s="25"/>
      <c r="T22" s="49"/>
      <c r="U22" s="46"/>
      <c r="V22" s="50"/>
      <c r="W22" s="50"/>
      <c r="X22" s="25"/>
      <c r="Y22" s="45"/>
      <c r="Z22" s="25"/>
      <c r="AA22" s="31"/>
      <c r="AB22" s="47"/>
      <c r="AC22" s="33"/>
      <c r="AD22" s="221"/>
      <c r="AE22" s="34"/>
      <c r="AF22" s="222"/>
      <c r="AG22" s="47"/>
      <c r="AH22" s="47"/>
      <c r="AI22" s="36"/>
      <c r="AJ22" s="47"/>
      <c r="AK22" s="47"/>
      <c r="AL22" s="47"/>
      <c r="AM22" s="47"/>
      <c r="AN22" s="37"/>
      <c r="AO22" s="37"/>
      <c r="AP22" s="37"/>
      <c r="AQ22" s="37"/>
      <c r="AR22" s="37"/>
      <c r="AS22" s="37"/>
      <c r="AT22" s="37"/>
      <c r="AU22" s="37"/>
      <c r="AV22" s="37"/>
      <c r="AW22" s="51"/>
      <c r="AX22" s="170">
        <f t="shared" si="0"/>
        <v>0</v>
      </c>
      <c r="AY22" s="170">
        <f t="shared" si="1"/>
        <v>0</v>
      </c>
      <c r="AZ22" s="170">
        <f t="shared" si="2"/>
        <v>0</v>
      </c>
      <c r="BA22" s="170">
        <f t="shared" si="3"/>
        <v>0</v>
      </c>
      <c r="BB22" s="170">
        <f t="shared" si="4"/>
        <v>0</v>
      </c>
      <c r="BC22" s="170">
        <f t="shared" si="5"/>
        <v>0</v>
      </c>
      <c r="BD22" s="170">
        <f t="shared" si="6"/>
        <v>0</v>
      </c>
      <c r="BE22" s="170">
        <f t="shared" si="7"/>
        <v>0</v>
      </c>
      <c r="BF22" s="170">
        <f t="shared" si="8"/>
        <v>0</v>
      </c>
      <c r="BG22" s="170">
        <f t="shared" si="9"/>
        <v>0</v>
      </c>
      <c r="BH22" s="171">
        <f t="shared" si="10"/>
        <v>0</v>
      </c>
      <c r="BI22" s="171">
        <f t="shared" si="11"/>
        <v>0</v>
      </c>
      <c r="BJ22" s="171">
        <f t="shared" si="12"/>
        <v>0</v>
      </c>
      <c r="BK22" s="171">
        <f t="shared" si="13"/>
        <v>0</v>
      </c>
      <c r="BL22" s="171">
        <f t="shared" si="14"/>
        <v>0</v>
      </c>
      <c r="BM22" s="171">
        <f t="shared" si="15"/>
        <v>0</v>
      </c>
      <c r="BN22" s="171">
        <f t="shared" si="16"/>
        <v>0</v>
      </c>
      <c r="BO22" s="171">
        <f t="shared" si="17"/>
        <v>0</v>
      </c>
      <c r="BP22" s="171">
        <f t="shared" si="18"/>
        <v>0</v>
      </c>
      <c r="BQ22" s="171">
        <f t="shared" si="19"/>
        <v>0</v>
      </c>
      <c r="BR22" s="171"/>
      <c r="BS22" s="35"/>
      <c r="BT22" s="52"/>
      <c r="BU22" s="53"/>
      <c r="BV22" s="47"/>
      <c r="BW22" s="29"/>
      <c r="BX22" s="47"/>
      <c r="BY22" s="47"/>
    </row>
    <row r="23" spans="1:77" s="167" customFormat="1">
      <c r="A23" s="39"/>
      <c r="B23" s="45"/>
      <c r="C23" s="46"/>
      <c r="D23" s="46"/>
      <c r="E23" s="45"/>
      <c r="F23" s="45"/>
      <c r="G23" s="45"/>
      <c r="H23" s="45"/>
      <c r="I23" s="45"/>
      <c r="J23" s="27"/>
      <c r="K23" s="47"/>
      <c r="L23" s="47"/>
      <c r="M23" s="47"/>
      <c r="N23" s="47"/>
      <c r="O23" s="45"/>
      <c r="P23" s="29"/>
      <c r="Q23" s="45"/>
      <c r="R23" s="48"/>
      <c r="S23" s="25"/>
      <c r="T23" s="49"/>
      <c r="U23" s="46"/>
      <c r="V23" s="50"/>
      <c r="W23" s="50"/>
      <c r="X23" s="25"/>
      <c r="Y23" s="45"/>
      <c r="Z23" s="25"/>
      <c r="AA23" s="31"/>
      <c r="AB23" s="47"/>
      <c r="AC23" s="34"/>
      <c r="AD23" s="221"/>
      <c r="AE23" s="34"/>
      <c r="AF23" s="222"/>
      <c r="AG23" s="47"/>
      <c r="AH23" s="47"/>
      <c r="AI23" s="47"/>
      <c r="AJ23" s="29"/>
      <c r="AK23" s="47"/>
      <c r="AL23" s="47"/>
      <c r="AM23" s="47"/>
      <c r="AN23" s="37"/>
      <c r="AO23" s="37"/>
      <c r="AP23" s="37"/>
      <c r="AQ23" s="37"/>
      <c r="AR23" s="37"/>
      <c r="AS23" s="37"/>
      <c r="AT23" s="37"/>
      <c r="AU23" s="37"/>
      <c r="AV23" s="37"/>
      <c r="AW23" s="51"/>
      <c r="AX23" s="170">
        <f t="shared" si="0"/>
        <v>0</v>
      </c>
      <c r="AY23" s="170">
        <f t="shared" si="1"/>
        <v>0</v>
      </c>
      <c r="AZ23" s="170">
        <f t="shared" si="2"/>
        <v>0</v>
      </c>
      <c r="BA23" s="170">
        <f t="shared" si="3"/>
        <v>0</v>
      </c>
      <c r="BB23" s="170">
        <f t="shared" si="4"/>
        <v>0</v>
      </c>
      <c r="BC23" s="170">
        <f t="shared" si="5"/>
        <v>0</v>
      </c>
      <c r="BD23" s="170">
        <f t="shared" si="6"/>
        <v>0</v>
      </c>
      <c r="BE23" s="170">
        <f t="shared" si="7"/>
        <v>0</v>
      </c>
      <c r="BF23" s="170">
        <f t="shared" si="8"/>
        <v>0</v>
      </c>
      <c r="BG23" s="170">
        <f t="shared" si="9"/>
        <v>0</v>
      </c>
      <c r="BH23" s="171">
        <f t="shared" si="10"/>
        <v>0</v>
      </c>
      <c r="BI23" s="171">
        <f t="shared" si="11"/>
        <v>0</v>
      </c>
      <c r="BJ23" s="171">
        <f t="shared" si="12"/>
        <v>0</v>
      </c>
      <c r="BK23" s="171">
        <f t="shared" si="13"/>
        <v>0</v>
      </c>
      <c r="BL23" s="171">
        <f t="shared" si="14"/>
        <v>0</v>
      </c>
      <c r="BM23" s="171">
        <f t="shared" si="15"/>
        <v>0</v>
      </c>
      <c r="BN23" s="171">
        <f t="shared" si="16"/>
        <v>0</v>
      </c>
      <c r="BO23" s="171">
        <f t="shared" si="17"/>
        <v>0</v>
      </c>
      <c r="BP23" s="171">
        <f t="shared" si="18"/>
        <v>0</v>
      </c>
      <c r="BQ23" s="171">
        <f t="shared" si="19"/>
        <v>0</v>
      </c>
      <c r="BR23" s="171"/>
      <c r="BS23" s="35"/>
      <c r="BT23" s="54"/>
      <c r="BU23" s="55"/>
      <c r="BV23" s="47"/>
      <c r="BW23" s="29"/>
      <c r="BX23" s="47"/>
      <c r="BY23" s="47"/>
    </row>
    <row r="24" spans="1:77" s="167" customFormat="1">
      <c r="A24" s="39"/>
      <c r="B24" s="45"/>
      <c r="C24" s="46"/>
      <c r="D24" s="46"/>
      <c r="E24" s="45"/>
      <c r="F24" s="45"/>
      <c r="G24" s="45"/>
      <c r="H24" s="45"/>
      <c r="I24" s="45"/>
      <c r="J24" s="27"/>
      <c r="K24" s="47"/>
      <c r="L24" s="47"/>
      <c r="M24" s="47"/>
      <c r="N24" s="47"/>
      <c r="O24" s="45"/>
      <c r="P24" s="29"/>
      <c r="Q24" s="45"/>
      <c r="R24" s="48"/>
      <c r="S24" s="25"/>
      <c r="T24" s="49"/>
      <c r="U24" s="46"/>
      <c r="V24" s="50"/>
      <c r="W24" s="50"/>
      <c r="X24" s="25"/>
      <c r="Y24" s="25"/>
      <c r="Z24" s="50"/>
      <c r="AA24" s="56"/>
      <c r="AB24" s="47"/>
      <c r="AC24" s="33"/>
      <c r="AD24" s="221"/>
      <c r="AE24" s="223"/>
      <c r="AF24" s="222"/>
      <c r="AG24" s="47"/>
      <c r="AH24" s="47"/>
      <c r="AI24" s="47"/>
      <c r="AJ24" s="47"/>
      <c r="AK24" s="47"/>
      <c r="AL24" s="47"/>
      <c r="AM24" s="47"/>
      <c r="AN24" s="57"/>
      <c r="AO24" s="57"/>
      <c r="AP24" s="57"/>
      <c r="AQ24" s="57"/>
      <c r="AR24" s="57"/>
      <c r="AS24" s="57"/>
      <c r="AT24" s="57"/>
      <c r="AU24" s="57"/>
      <c r="AV24" s="57"/>
      <c r="AW24" s="51"/>
      <c r="AX24" s="170">
        <f t="shared" si="0"/>
        <v>0</v>
      </c>
      <c r="AY24" s="170">
        <f t="shared" si="1"/>
        <v>0</v>
      </c>
      <c r="AZ24" s="170">
        <f t="shared" si="2"/>
        <v>0</v>
      </c>
      <c r="BA24" s="170">
        <f t="shared" si="3"/>
        <v>0</v>
      </c>
      <c r="BB24" s="170">
        <f t="shared" si="4"/>
        <v>0</v>
      </c>
      <c r="BC24" s="170">
        <f t="shared" si="5"/>
        <v>0</v>
      </c>
      <c r="BD24" s="170">
        <f t="shared" si="6"/>
        <v>0</v>
      </c>
      <c r="BE24" s="170">
        <f t="shared" si="7"/>
        <v>0</v>
      </c>
      <c r="BF24" s="170">
        <f t="shared" si="8"/>
        <v>0</v>
      </c>
      <c r="BG24" s="170">
        <f t="shared" si="9"/>
        <v>0</v>
      </c>
      <c r="BH24" s="171">
        <f t="shared" si="10"/>
        <v>0</v>
      </c>
      <c r="BI24" s="171">
        <f t="shared" si="11"/>
        <v>0</v>
      </c>
      <c r="BJ24" s="171">
        <f t="shared" si="12"/>
        <v>0</v>
      </c>
      <c r="BK24" s="171">
        <f t="shared" si="13"/>
        <v>0</v>
      </c>
      <c r="BL24" s="171">
        <f t="shared" si="14"/>
        <v>0</v>
      </c>
      <c r="BM24" s="171">
        <f t="shared" si="15"/>
        <v>0</v>
      </c>
      <c r="BN24" s="171">
        <f t="shared" si="16"/>
        <v>0</v>
      </c>
      <c r="BO24" s="171">
        <f t="shared" si="17"/>
        <v>0</v>
      </c>
      <c r="BP24" s="171">
        <f t="shared" si="18"/>
        <v>0</v>
      </c>
      <c r="BQ24" s="171">
        <f t="shared" si="19"/>
        <v>0</v>
      </c>
      <c r="BR24" s="171"/>
      <c r="BS24" s="53"/>
      <c r="BT24" s="52"/>
      <c r="BU24" s="53"/>
      <c r="BV24" s="47"/>
      <c r="BW24" s="47"/>
      <c r="BX24" s="53"/>
      <c r="BY24" s="53"/>
    </row>
    <row r="25" spans="1:77" s="167" customFormat="1">
      <c r="A25" s="39"/>
      <c r="B25" s="45"/>
      <c r="C25" s="46"/>
      <c r="D25" s="46"/>
      <c r="E25" s="58"/>
      <c r="F25" s="25"/>
      <c r="G25" s="25"/>
      <c r="H25" s="25"/>
      <c r="I25" s="25"/>
      <c r="J25" s="27"/>
      <c r="K25" s="47"/>
      <c r="L25" s="47"/>
      <c r="M25" s="47"/>
      <c r="N25" s="47"/>
      <c r="O25" s="47"/>
      <c r="P25" s="29"/>
      <c r="Q25" s="47"/>
      <c r="R25" s="59"/>
      <c r="S25" s="25"/>
      <c r="T25" s="49"/>
      <c r="U25" s="46"/>
      <c r="V25" s="50"/>
      <c r="W25" s="50"/>
      <c r="X25" s="25"/>
      <c r="Y25" s="45"/>
      <c r="Z25" s="25"/>
      <c r="AA25" s="56"/>
      <c r="AB25" s="47"/>
      <c r="AC25" s="33"/>
      <c r="AD25" s="221"/>
      <c r="AE25" s="223"/>
      <c r="AF25" s="222"/>
      <c r="AG25" s="47"/>
      <c r="AH25" s="47"/>
      <c r="AI25" s="47"/>
      <c r="AJ25" s="47"/>
      <c r="AK25" s="47"/>
      <c r="AL25" s="47"/>
      <c r="AM25" s="47"/>
      <c r="AN25" s="57"/>
      <c r="AO25" s="57"/>
      <c r="AP25" s="57"/>
      <c r="AQ25" s="57"/>
      <c r="AR25" s="57"/>
      <c r="AS25" s="57"/>
      <c r="AT25" s="57"/>
      <c r="AU25" s="57"/>
      <c r="AV25" s="57"/>
      <c r="AW25" s="60"/>
      <c r="AX25" s="170">
        <f t="shared" si="0"/>
        <v>0</v>
      </c>
      <c r="AY25" s="170">
        <f t="shared" si="1"/>
        <v>0</v>
      </c>
      <c r="AZ25" s="170">
        <f t="shared" si="2"/>
        <v>0</v>
      </c>
      <c r="BA25" s="170">
        <f t="shared" si="3"/>
        <v>0</v>
      </c>
      <c r="BB25" s="170">
        <f t="shared" si="4"/>
        <v>0</v>
      </c>
      <c r="BC25" s="170">
        <f t="shared" si="5"/>
        <v>0</v>
      </c>
      <c r="BD25" s="170">
        <f t="shared" si="6"/>
        <v>0</v>
      </c>
      <c r="BE25" s="170">
        <f t="shared" si="7"/>
        <v>0</v>
      </c>
      <c r="BF25" s="170">
        <f t="shared" si="8"/>
        <v>0</v>
      </c>
      <c r="BG25" s="170">
        <f t="shared" si="9"/>
        <v>0</v>
      </c>
      <c r="BH25" s="171">
        <f t="shared" si="10"/>
        <v>0</v>
      </c>
      <c r="BI25" s="171">
        <f t="shared" si="11"/>
        <v>0</v>
      </c>
      <c r="BJ25" s="171">
        <f t="shared" si="12"/>
        <v>0</v>
      </c>
      <c r="BK25" s="171">
        <f t="shared" si="13"/>
        <v>0</v>
      </c>
      <c r="BL25" s="171">
        <f t="shared" si="14"/>
        <v>0</v>
      </c>
      <c r="BM25" s="171">
        <f t="shared" si="15"/>
        <v>0</v>
      </c>
      <c r="BN25" s="171">
        <f t="shared" si="16"/>
        <v>0</v>
      </c>
      <c r="BO25" s="171">
        <f t="shared" si="17"/>
        <v>0</v>
      </c>
      <c r="BP25" s="171">
        <f t="shared" si="18"/>
        <v>0</v>
      </c>
      <c r="BQ25" s="171">
        <f t="shared" si="19"/>
        <v>0</v>
      </c>
      <c r="BR25" s="171"/>
      <c r="BS25" s="53"/>
      <c r="BT25" s="52"/>
      <c r="BU25" s="53"/>
      <c r="BV25" s="47"/>
      <c r="BW25" s="29"/>
      <c r="BX25" s="47"/>
      <c r="BY25" s="47"/>
    </row>
    <row r="26" spans="1:77" s="167" customFormat="1">
      <c r="A26" s="39"/>
      <c r="B26" s="45"/>
      <c r="C26" s="46"/>
      <c r="D26" s="46"/>
      <c r="E26" s="58"/>
      <c r="F26" s="58"/>
      <c r="G26" s="58"/>
      <c r="H26" s="58"/>
      <c r="I26" s="58"/>
      <c r="J26" s="61"/>
      <c r="K26" s="47"/>
      <c r="L26" s="47"/>
      <c r="M26" s="47"/>
      <c r="N26" s="47"/>
      <c r="O26" s="47"/>
      <c r="P26" s="47"/>
      <c r="Q26" s="47"/>
      <c r="R26" s="59"/>
      <c r="S26" s="47"/>
      <c r="T26" s="49"/>
      <c r="U26" s="46"/>
      <c r="V26" s="50"/>
      <c r="W26" s="50"/>
      <c r="X26" s="25"/>
      <c r="Y26" s="45"/>
      <c r="Z26" s="50"/>
      <c r="AA26" s="56"/>
      <c r="AB26" s="47"/>
      <c r="AC26" s="33"/>
      <c r="AD26" s="222"/>
      <c r="AE26" s="222"/>
      <c r="AF26" s="222"/>
      <c r="AG26" s="47"/>
      <c r="AH26" s="47"/>
      <c r="AI26" s="47"/>
      <c r="AJ26" s="47"/>
      <c r="AK26" s="47"/>
      <c r="AL26" s="47"/>
      <c r="AM26" s="47"/>
      <c r="AN26" s="47"/>
      <c r="AO26" s="47"/>
      <c r="AP26" s="47"/>
      <c r="AQ26" s="47"/>
      <c r="AR26" s="47"/>
      <c r="AS26" s="47"/>
      <c r="AT26" s="47"/>
      <c r="AU26" s="47"/>
      <c r="AV26" s="47"/>
      <c r="AW26" s="60"/>
      <c r="AX26" s="170">
        <f t="shared" si="0"/>
        <v>0</v>
      </c>
      <c r="AY26" s="170">
        <f t="shared" si="1"/>
        <v>0</v>
      </c>
      <c r="AZ26" s="170">
        <f t="shared" si="2"/>
        <v>0</v>
      </c>
      <c r="BA26" s="170">
        <f t="shared" si="3"/>
        <v>0</v>
      </c>
      <c r="BB26" s="170">
        <f t="shared" si="4"/>
        <v>0</v>
      </c>
      <c r="BC26" s="170">
        <f t="shared" si="5"/>
        <v>0</v>
      </c>
      <c r="BD26" s="170">
        <f t="shared" si="6"/>
        <v>0</v>
      </c>
      <c r="BE26" s="170">
        <f t="shared" si="7"/>
        <v>0</v>
      </c>
      <c r="BF26" s="170">
        <f t="shared" si="8"/>
        <v>0</v>
      </c>
      <c r="BG26" s="170">
        <f t="shared" si="9"/>
        <v>0</v>
      </c>
      <c r="BH26" s="171">
        <f t="shared" si="10"/>
        <v>0</v>
      </c>
      <c r="BI26" s="171">
        <f t="shared" si="11"/>
        <v>0</v>
      </c>
      <c r="BJ26" s="171">
        <f t="shared" si="12"/>
        <v>0</v>
      </c>
      <c r="BK26" s="171">
        <f t="shared" si="13"/>
        <v>0</v>
      </c>
      <c r="BL26" s="171">
        <f t="shared" si="14"/>
        <v>0</v>
      </c>
      <c r="BM26" s="171">
        <f t="shared" si="15"/>
        <v>0</v>
      </c>
      <c r="BN26" s="171">
        <f t="shared" si="16"/>
        <v>0</v>
      </c>
      <c r="BO26" s="171">
        <f t="shared" si="17"/>
        <v>0</v>
      </c>
      <c r="BP26" s="171">
        <f t="shared" si="18"/>
        <v>0</v>
      </c>
      <c r="BQ26" s="171">
        <f t="shared" si="19"/>
        <v>0</v>
      </c>
      <c r="BR26" s="171"/>
      <c r="BS26" s="53"/>
      <c r="BT26" s="52"/>
      <c r="BU26" s="53"/>
      <c r="BV26" s="47"/>
      <c r="BW26" s="62"/>
      <c r="BX26" s="47"/>
      <c r="BY26" s="47"/>
    </row>
    <row r="27" spans="1:77" s="167" customFormat="1">
      <c r="A27" s="39"/>
      <c r="B27" s="45"/>
      <c r="C27" s="46"/>
      <c r="D27" s="46"/>
      <c r="E27" s="58"/>
      <c r="F27" s="58"/>
      <c r="G27" s="58"/>
      <c r="H27" s="58"/>
      <c r="I27" s="58"/>
      <c r="J27" s="61"/>
      <c r="K27" s="47"/>
      <c r="L27" s="47"/>
      <c r="M27" s="47"/>
      <c r="N27" s="47"/>
      <c r="O27" s="47"/>
      <c r="P27" s="47"/>
      <c r="Q27" s="47"/>
      <c r="R27" s="59"/>
      <c r="S27" s="47"/>
      <c r="T27" s="49"/>
      <c r="U27" s="46"/>
      <c r="V27" s="50"/>
      <c r="W27" s="50"/>
      <c r="X27" s="25"/>
      <c r="Y27" s="45"/>
      <c r="Z27" s="50"/>
      <c r="AA27" s="56"/>
      <c r="AB27" s="47"/>
      <c r="AC27" s="33"/>
      <c r="AD27" s="222"/>
      <c r="AE27" s="222"/>
      <c r="AF27" s="222"/>
      <c r="AG27" s="47"/>
      <c r="AH27" s="47"/>
      <c r="AI27" s="47"/>
      <c r="AJ27" s="47"/>
      <c r="AK27" s="47"/>
      <c r="AL27" s="47"/>
      <c r="AM27" s="47"/>
      <c r="AN27" s="47"/>
      <c r="AO27" s="47"/>
      <c r="AP27" s="47"/>
      <c r="AQ27" s="47"/>
      <c r="AR27" s="47"/>
      <c r="AS27" s="47"/>
      <c r="AT27" s="47"/>
      <c r="AU27" s="47"/>
      <c r="AV27" s="47"/>
      <c r="AW27" s="60"/>
      <c r="AX27" s="170">
        <f t="shared" si="0"/>
        <v>0</v>
      </c>
      <c r="AY27" s="170">
        <f t="shared" si="1"/>
        <v>0</v>
      </c>
      <c r="AZ27" s="170">
        <f t="shared" si="2"/>
        <v>0</v>
      </c>
      <c r="BA27" s="170">
        <f t="shared" si="3"/>
        <v>0</v>
      </c>
      <c r="BB27" s="170">
        <f t="shared" si="4"/>
        <v>0</v>
      </c>
      <c r="BC27" s="170">
        <f t="shared" si="5"/>
        <v>0</v>
      </c>
      <c r="BD27" s="170">
        <f t="shared" si="6"/>
        <v>0</v>
      </c>
      <c r="BE27" s="170">
        <f t="shared" si="7"/>
        <v>0</v>
      </c>
      <c r="BF27" s="170">
        <f t="shared" si="8"/>
        <v>0</v>
      </c>
      <c r="BG27" s="170">
        <f t="shared" si="9"/>
        <v>0</v>
      </c>
      <c r="BH27" s="171">
        <f t="shared" si="10"/>
        <v>0</v>
      </c>
      <c r="BI27" s="171">
        <f t="shared" si="11"/>
        <v>0</v>
      </c>
      <c r="BJ27" s="171">
        <f t="shared" si="12"/>
        <v>0</v>
      </c>
      <c r="BK27" s="171">
        <f t="shared" si="13"/>
        <v>0</v>
      </c>
      <c r="BL27" s="171">
        <f t="shared" si="14"/>
        <v>0</v>
      </c>
      <c r="BM27" s="171">
        <f t="shared" si="15"/>
        <v>0</v>
      </c>
      <c r="BN27" s="171">
        <f t="shared" si="16"/>
        <v>0</v>
      </c>
      <c r="BO27" s="171">
        <f t="shared" si="17"/>
        <v>0</v>
      </c>
      <c r="BP27" s="171">
        <f t="shared" si="18"/>
        <v>0</v>
      </c>
      <c r="BQ27" s="171">
        <f t="shared" si="19"/>
        <v>0</v>
      </c>
      <c r="BR27" s="171"/>
      <c r="BS27" s="53"/>
      <c r="BT27" s="52"/>
      <c r="BU27" s="53"/>
      <c r="BV27" s="47"/>
      <c r="BW27" s="62"/>
      <c r="BX27" s="47"/>
      <c r="BY27" s="47"/>
    </row>
    <row r="28" spans="1:77" s="167" customFormat="1">
      <c r="A28" s="39"/>
      <c r="B28" s="47"/>
      <c r="C28" s="46"/>
      <c r="D28" s="46"/>
      <c r="E28" s="58"/>
      <c r="F28" s="58"/>
      <c r="G28" s="58"/>
      <c r="H28" s="58"/>
      <c r="I28" s="58"/>
      <c r="J28" s="61"/>
      <c r="K28" s="47"/>
      <c r="L28" s="47"/>
      <c r="M28" s="47"/>
      <c r="N28" s="47"/>
      <c r="O28" s="47"/>
      <c r="P28" s="47"/>
      <c r="Q28" s="47"/>
      <c r="R28" s="59"/>
      <c r="S28" s="47"/>
      <c r="T28" s="49"/>
      <c r="U28" s="46"/>
      <c r="V28" s="50"/>
      <c r="W28" s="50"/>
      <c r="X28" s="25"/>
      <c r="Y28" s="45"/>
      <c r="Z28" s="50"/>
      <c r="AA28" s="56"/>
      <c r="AB28" s="47"/>
      <c r="AC28" s="33"/>
      <c r="AD28" s="222"/>
      <c r="AE28" s="222"/>
      <c r="AF28" s="222"/>
      <c r="AG28" s="47"/>
      <c r="AH28" s="47"/>
      <c r="AI28" s="47"/>
      <c r="AJ28" s="47"/>
      <c r="AK28" s="47"/>
      <c r="AL28" s="47"/>
      <c r="AM28" s="47"/>
      <c r="AN28" s="47"/>
      <c r="AO28" s="47"/>
      <c r="AP28" s="47"/>
      <c r="AQ28" s="47"/>
      <c r="AR28" s="47"/>
      <c r="AS28" s="47"/>
      <c r="AT28" s="47"/>
      <c r="AU28" s="47"/>
      <c r="AV28" s="47"/>
      <c r="AW28" s="60"/>
      <c r="AX28" s="170">
        <f t="shared" si="0"/>
        <v>0</v>
      </c>
      <c r="AY28" s="170">
        <f t="shared" si="1"/>
        <v>0</v>
      </c>
      <c r="AZ28" s="170">
        <f t="shared" si="2"/>
        <v>0</v>
      </c>
      <c r="BA28" s="170">
        <f t="shared" si="3"/>
        <v>0</v>
      </c>
      <c r="BB28" s="170">
        <f t="shared" si="4"/>
        <v>0</v>
      </c>
      <c r="BC28" s="170">
        <f t="shared" si="5"/>
        <v>0</v>
      </c>
      <c r="BD28" s="170">
        <f t="shared" si="6"/>
        <v>0</v>
      </c>
      <c r="BE28" s="170">
        <f t="shared" si="7"/>
        <v>0</v>
      </c>
      <c r="BF28" s="170">
        <f t="shared" si="8"/>
        <v>0</v>
      </c>
      <c r="BG28" s="170">
        <f t="shared" si="9"/>
        <v>0</v>
      </c>
      <c r="BH28" s="171">
        <f t="shared" si="10"/>
        <v>0</v>
      </c>
      <c r="BI28" s="171">
        <f t="shared" si="11"/>
        <v>0</v>
      </c>
      <c r="BJ28" s="171">
        <f t="shared" si="12"/>
        <v>0</v>
      </c>
      <c r="BK28" s="171">
        <f t="shared" si="13"/>
        <v>0</v>
      </c>
      <c r="BL28" s="171">
        <f t="shared" si="14"/>
        <v>0</v>
      </c>
      <c r="BM28" s="171">
        <f t="shared" si="15"/>
        <v>0</v>
      </c>
      <c r="BN28" s="171">
        <f t="shared" si="16"/>
        <v>0</v>
      </c>
      <c r="BO28" s="171">
        <f t="shared" si="17"/>
        <v>0</v>
      </c>
      <c r="BP28" s="171">
        <f t="shared" si="18"/>
        <v>0</v>
      </c>
      <c r="BQ28" s="171">
        <f t="shared" si="19"/>
        <v>0</v>
      </c>
      <c r="BR28" s="171"/>
      <c r="BS28" s="53"/>
      <c r="BT28" s="52"/>
      <c r="BU28" s="53"/>
      <c r="BV28" s="47"/>
      <c r="BW28" s="62"/>
      <c r="BX28" s="47"/>
      <c r="BY28" s="47"/>
    </row>
    <row r="29" spans="1:77" s="167" customFormat="1">
      <c r="A29" s="39"/>
      <c r="B29" s="47"/>
      <c r="C29" s="46"/>
      <c r="D29" s="46"/>
      <c r="E29" s="58"/>
      <c r="F29" s="58"/>
      <c r="G29" s="58"/>
      <c r="H29" s="58"/>
      <c r="I29" s="58"/>
      <c r="J29" s="61"/>
      <c r="K29" s="47"/>
      <c r="L29" s="47"/>
      <c r="M29" s="47"/>
      <c r="N29" s="47"/>
      <c r="O29" s="47"/>
      <c r="P29" s="47"/>
      <c r="Q29" s="47"/>
      <c r="R29" s="59"/>
      <c r="S29" s="47"/>
      <c r="T29" s="49"/>
      <c r="U29" s="46"/>
      <c r="V29" s="50"/>
      <c r="W29" s="50"/>
      <c r="X29" s="25"/>
      <c r="Y29" s="45"/>
      <c r="Z29" s="50"/>
      <c r="AA29" s="56"/>
      <c r="AB29" s="47"/>
      <c r="AC29" s="33"/>
      <c r="AD29" s="222"/>
      <c r="AE29" s="222"/>
      <c r="AF29" s="222"/>
      <c r="AG29" s="47"/>
      <c r="AH29" s="47"/>
      <c r="AI29" s="47"/>
      <c r="AJ29" s="47"/>
      <c r="AK29" s="47"/>
      <c r="AL29" s="47"/>
      <c r="AM29" s="47"/>
      <c r="AN29" s="47"/>
      <c r="AO29" s="47"/>
      <c r="AP29" s="47"/>
      <c r="AQ29" s="47"/>
      <c r="AR29" s="47"/>
      <c r="AS29" s="47"/>
      <c r="AT29" s="47"/>
      <c r="AU29" s="47"/>
      <c r="AV29" s="47"/>
      <c r="AW29" s="60"/>
      <c r="AX29" s="170">
        <f t="shared" si="0"/>
        <v>0</v>
      </c>
      <c r="AY29" s="170">
        <f t="shared" si="1"/>
        <v>0</v>
      </c>
      <c r="AZ29" s="170">
        <f t="shared" si="2"/>
        <v>0</v>
      </c>
      <c r="BA29" s="170">
        <f t="shared" si="3"/>
        <v>0</v>
      </c>
      <c r="BB29" s="170">
        <f t="shared" si="4"/>
        <v>0</v>
      </c>
      <c r="BC29" s="170">
        <f t="shared" si="5"/>
        <v>0</v>
      </c>
      <c r="BD29" s="170">
        <f t="shared" si="6"/>
        <v>0</v>
      </c>
      <c r="BE29" s="170">
        <f t="shared" si="7"/>
        <v>0</v>
      </c>
      <c r="BF29" s="170">
        <f t="shared" si="8"/>
        <v>0</v>
      </c>
      <c r="BG29" s="170">
        <f t="shared" si="9"/>
        <v>0</v>
      </c>
      <c r="BH29" s="171">
        <f t="shared" si="10"/>
        <v>0</v>
      </c>
      <c r="BI29" s="171">
        <f t="shared" si="11"/>
        <v>0</v>
      </c>
      <c r="BJ29" s="171">
        <f t="shared" si="12"/>
        <v>0</v>
      </c>
      <c r="BK29" s="171">
        <f t="shared" si="13"/>
        <v>0</v>
      </c>
      <c r="BL29" s="171">
        <f t="shared" si="14"/>
        <v>0</v>
      </c>
      <c r="BM29" s="171">
        <f t="shared" si="15"/>
        <v>0</v>
      </c>
      <c r="BN29" s="171">
        <f t="shared" si="16"/>
        <v>0</v>
      </c>
      <c r="BO29" s="171">
        <f t="shared" si="17"/>
        <v>0</v>
      </c>
      <c r="BP29" s="171">
        <f t="shared" si="18"/>
        <v>0</v>
      </c>
      <c r="BQ29" s="171">
        <f t="shared" si="19"/>
        <v>0</v>
      </c>
      <c r="BR29" s="171"/>
      <c r="BS29" s="53"/>
      <c r="BT29" s="52"/>
      <c r="BU29" s="53"/>
      <c r="BV29" s="47"/>
      <c r="BW29" s="62"/>
      <c r="BX29" s="47"/>
      <c r="BY29" s="47"/>
    </row>
    <row r="30" spans="1:77" s="167" customFormat="1">
      <c r="A30" s="39"/>
      <c r="B30" s="47"/>
      <c r="C30" s="46"/>
      <c r="D30" s="46"/>
      <c r="E30" s="58"/>
      <c r="F30" s="58"/>
      <c r="G30" s="58"/>
      <c r="H30" s="58"/>
      <c r="I30" s="58"/>
      <c r="J30" s="61"/>
      <c r="K30" s="47"/>
      <c r="L30" s="47"/>
      <c r="M30" s="47"/>
      <c r="N30" s="47"/>
      <c r="O30" s="47"/>
      <c r="P30" s="47"/>
      <c r="Q30" s="47"/>
      <c r="R30" s="59"/>
      <c r="S30" s="47"/>
      <c r="T30" s="49"/>
      <c r="U30" s="46"/>
      <c r="V30" s="50"/>
      <c r="W30" s="50"/>
      <c r="X30" s="25"/>
      <c r="Y30" s="45"/>
      <c r="Z30" s="50"/>
      <c r="AA30" s="56"/>
      <c r="AB30" s="47"/>
      <c r="AC30" s="33"/>
      <c r="AD30" s="222"/>
      <c r="AE30" s="222"/>
      <c r="AF30" s="222"/>
      <c r="AG30" s="47"/>
      <c r="AH30" s="47"/>
      <c r="AI30" s="47"/>
      <c r="AJ30" s="47"/>
      <c r="AK30" s="47"/>
      <c r="AL30" s="47"/>
      <c r="AM30" s="47"/>
      <c r="AN30" s="47"/>
      <c r="AO30" s="47"/>
      <c r="AP30" s="47"/>
      <c r="AQ30" s="47"/>
      <c r="AR30" s="47"/>
      <c r="AS30" s="47"/>
      <c r="AT30" s="47"/>
      <c r="AU30" s="47"/>
      <c r="AV30" s="47"/>
      <c r="AW30" s="60"/>
      <c r="AX30" s="170">
        <f t="shared" si="0"/>
        <v>0</v>
      </c>
      <c r="AY30" s="170">
        <f t="shared" si="1"/>
        <v>0</v>
      </c>
      <c r="AZ30" s="170">
        <f t="shared" si="2"/>
        <v>0</v>
      </c>
      <c r="BA30" s="170">
        <f t="shared" si="3"/>
        <v>0</v>
      </c>
      <c r="BB30" s="170">
        <f t="shared" si="4"/>
        <v>0</v>
      </c>
      <c r="BC30" s="170">
        <f t="shared" si="5"/>
        <v>0</v>
      </c>
      <c r="BD30" s="170">
        <f t="shared" si="6"/>
        <v>0</v>
      </c>
      <c r="BE30" s="170">
        <f t="shared" si="7"/>
        <v>0</v>
      </c>
      <c r="BF30" s="170">
        <f t="shared" si="8"/>
        <v>0</v>
      </c>
      <c r="BG30" s="170">
        <f t="shared" si="9"/>
        <v>0</v>
      </c>
      <c r="BH30" s="171">
        <f t="shared" si="10"/>
        <v>0</v>
      </c>
      <c r="BI30" s="171">
        <f t="shared" si="11"/>
        <v>0</v>
      </c>
      <c r="BJ30" s="171">
        <f t="shared" si="12"/>
        <v>0</v>
      </c>
      <c r="BK30" s="171">
        <f t="shared" si="13"/>
        <v>0</v>
      </c>
      <c r="BL30" s="171">
        <f t="shared" si="14"/>
        <v>0</v>
      </c>
      <c r="BM30" s="171">
        <f t="shared" si="15"/>
        <v>0</v>
      </c>
      <c r="BN30" s="171">
        <f t="shared" si="16"/>
        <v>0</v>
      </c>
      <c r="BO30" s="171">
        <f t="shared" si="17"/>
        <v>0</v>
      </c>
      <c r="BP30" s="171">
        <f t="shared" si="18"/>
        <v>0</v>
      </c>
      <c r="BQ30" s="171">
        <f t="shared" si="19"/>
        <v>0</v>
      </c>
      <c r="BR30" s="171"/>
      <c r="BS30" s="53"/>
      <c r="BT30" s="52"/>
      <c r="BU30" s="53"/>
      <c r="BV30" s="47"/>
      <c r="BW30" s="62"/>
      <c r="BX30" s="47"/>
      <c r="BY30" s="47"/>
    </row>
    <row r="31" spans="1:77" s="167" customFormat="1">
      <c r="A31" s="39"/>
      <c r="B31" s="47"/>
      <c r="C31" s="46"/>
      <c r="D31" s="46"/>
      <c r="E31" s="58"/>
      <c r="F31" s="58"/>
      <c r="G31" s="58"/>
      <c r="H31" s="58"/>
      <c r="I31" s="58"/>
      <c r="J31" s="61"/>
      <c r="K31" s="47"/>
      <c r="L31" s="47"/>
      <c r="M31" s="47"/>
      <c r="N31" s="47"/>
      <c r="O31" s="47"/>
      <c r="P31" s="47"/>
      <c r="Q31" s="47"/>
      <c r="R31" s="59"/>
      <c r="S31" s="47"/>
      <c r="T31" s="49"/>
      <c r="U31" s="46"/>
      <c r="V31" s="50"/>
      <c r="W31" s="50"/>
      <c r="X31" s="25"/>
      <c r="Y31" s="45"/>
      <c r="Z31" s="50"/>
      <c r="AA31" s="56"/>
      <c r="AB31" s="47"/>
      <c r="AC31" s="33"/>
      <c r="AD31" s="222"/>
      <c r="AE31" s="222"/>
      <c r="AF31" s="222"/>
      <c r="AG31" s="47"/>
      <c r="AH31" s="47"/>
      <c r="AI31" s="47"/>
      <c r="AJ31" s="47"/>
      <c r="AK31" s="47"/>
      <c r="AL31" s="47"/>
      <c r="AM31" s="47"/>
      <c r="AN31" s="47"/>
      <c r="AO31" s="47"/>
      <c r="AP31" s="47"/>
      <c r="AQ31" s="47"/>
      <c r="AR31" s="47"/>
      <c r="AS31" s="47"/>
      <c r="AT31" s="47"/>
      <c r="AU31" s="47"/>
      <c r="AV31" s="47"/>
      <c r="AW31" s="60"/>
      <c r="AX31" s="170">
        <f t="shared" si="0"/>
        <v>0</v>
      </c>
      <c r="AY31" s="170">
        <f t="shared" si="1"/>
        <v>0</v>
      </c>
      <c r="AZ31" s="170">
        <f t="shared" si="2"/>
        <v>0</v>
      </c>
      <c r="BA31" s="170">
        <f t="shared" si="3"/>
        <v>0</v>
      </c>
      <c r="BB31" s="170">
        <f t="shared" si="4"/>
        <v>0</v>
      </c>
      <c r="BC31" s="170">
        <f t="shared" si="5"/>
        <v>0</v>
      </c>
      <c r="BD31" s="170">
        <f t="shared" si="6"/>
        <v>0</v>
      </c>
      <c r="BE31" s="170">
        <f t="shared" si="7"/>
        <v>0</v>
      </c>
      <c r="BF31" s="170">
        <f t="shared" si="8"/>
        <v>0</v>
      </c>
      <c r="BG31" s="170">
        <f t="shared" si="9"/>
        <v>0</v>
      </c>
      <c r="BH31" s="171">
        <f t="shared" si="10"/>
        <v>0</v>
      </c>
      <c r="BI31" s="171">
        <f t="shared" si="11"/>
        <v>0</v>
      </c>
      <c r="BJ31" s="171">
        <f t="shared" si="12"/>
        <v>0</v>
      </c>
      <c r="BK31" s="171">
        <f t="shared" si="13"/>
        <v>0</v>
      </c>
      <c r="BL31" s="171">
        <f t="shared" si="14"/>
        <v>0</v>
      </c>
      <c r="BM31" s="171">
        <f t="shared" si="15"/>
        <v>0</v>
      </c>
      <c r="BN31" s="171">
        <f t="shared" si="16"/>
        <v>0</v>
      </c>
      <c r="BO31" s="171">
        <f t="shared" si="17"/>
        <v>0</v>
      </c>
      <c r="BP31" s="171">
        <f t="shared" si="18"/>
        <v>0</v>
      </c>
      <c r="BQ31" s="171">
        <f t="shared" si="19"/>
        <v>0</v>
      </c>
      <c r="BR31" s="171"/>
      <c r="BS31" s="53"/>
      <c r="BT31" s="52"/>
      <c r="BU31" s="53"/>
      <c r="BV31" s="47"/>
      <c r="BW31" s="62"/>
      <c r="BX31" s="47"/>
      <c r="BY31" s="47"/>
    </row>
    <row r="32" spans="1:77" s="167" customFormat="1">
      <c r="A32" s="39"/>
      <c r="B32" s="47"/>
      <c r="C32" s="46"/>
      <c r="D32" s="46"/>
      <c r="E32" s="58"/>
      <c r="F32" s="58"/>
      <c r="G32" s="58"/>
      <c r="H32" s="58"/>
      <c r="I32" s="58"/>
      <c r="J32" s="61"/>
      <c r="K32" s="47"/>
      <c r="L32" s="47"/>
      <c r="M32" s="47"/>
      <c r="N32" s="47"/>
      <c r="O32" s="47"/>
      <c r="P32" s="47"/>
      <c r="Q32" s="47"/>
      <c r="R32" s="59"/>
      <c r="S32" s="47"/>
      <c r="T32" s="49"/>
      <c r="U32" s="46"/>
      <c r="V32" s="50"/>
      <c r="W32" s="50"/>
      <c r="X32" s="25"/>
      <c r="Y32" s="45"/>
      <c r="Z32" s="50"/>
      <c r="AA32" s="56"/>
      <c r="AB32" s="47"/>
      <c r="AC32" s="33"/>
      <c r="AD32" s="222"/>
      <c r="AE32" s="222"/>
      <c r="AF32" s="222"/>
      <c r="AG32" s="47"/>
      <c r="AH32" s="47"/>
      <c r="AI32" s="47"/>
      <c r="AJ32" s="47"/>
      <c r="AK32" s="47"/>
      <c r="AL32" s="47"/>
      <c r="AM32" s="47"/>
      <c r="AN32" s="47"/>
      <c r="AO32" s="47"/>
      <c r="AP32" s="47"/>
      <c r="AQ32" s="47"/>
      <c r="AR32" s="47"/>
      <c r="AS32" s="47"/>
      <c r="AT32" s="47"/>
      <c r="AU32" s="47"/>
      <c r="AV32" s="47"/>
      <c r="AW32" s="60"/>
      <c r="AX32" s="170">
        <f t="shared" si="0"/>
        <v>0</v>
      </c>
      <c r="AY32" s="170">
        <f t="shared" si="1"/>
        <v>0</v>
      </c>
      <c r="AZ32" s="170">
        <f t="shared" si="2"/>
        <v>0</v>
      </c>
      <c r="BA32" s="170">
        <f t="shared" si="3"/>
        <v>0</v>
      </c>
      <c r="BB32" s="170">
        <f t="shared" si="4"/>
        <v>0</v>
      </c>
      <c r="BC32" s="170">
        <f t="shared" si="5"/>
        <v>0</v>
      </c>
      <c r="BD32" s="170">
        <f t="shared" si="6"/>
        <v>0</v>
      </c>
      <c r="BE32" s="170">
        <f t="shared" si="7"/>
        <v>0</v>
      </c>
      <c r="BF32" s="170">
        <f t="shared" si="8"/>
        <v>0</v>
      </c>
      <c r="BG32" s="170">
        <f t="shared" si="9"/>
        <v>0</v>
      </c>
      <c r="BH32" s="171">
        <f t="shared" si="10"/>
        <v>0</v>
      </c>
      <c r="BI32" s="171">
        <f t="shared" si="11"/>
        <v>0</v>
      </c>
      <c r="BJ32" s="171">
        <f t="shared" si="12"/>
        <v>0</v>
      </c>
      <c r="BK32" s="171">
        <f t="shared" si="13"/>
        <v>0</v>
      </c>
      <c r="BL32" s="171">
        <f t="shared" si="14"/>
        <v>0</v>
      </c>
      <c r="BM32" s="171">
        <f t="shared" si="15"/>
        <v>0</v>
      </c>
      <c r="BN32" s="171">
        <f t="shared" si="16"/>
        <v>0</v>
      </c>
      <c r="BO32" s="171">
        <f t="shared" si="17"/>
        <v>0</v>
      </c>
      <c r="BP32" s="171">
        <f t="shared" si="18"/>
        <v>0</v>
      </c>
      <c r="BQ32" s="171">
        <f t="shared" si="19"/>
        <v>0</v>
      </c>
      <c r="BR32" s="171"/>
      <c r="BS32" s="53"/>
      <c r="BT32" s="52"/>
      <c r="BU32" s="53"/>
      <c r="BV32" s="47"/>
      <c r="BW32" s="62"/>
      <c r="BX32" s="47"/>
      <c r="BY32" s="47"/>
    </row>
    <row r="33" spans="1:77" s="167" customFormat="1">
      <c r="A33" s="39"/>
      <c r="B33" s="63"/>
      <c r="C33" s="46"/>
      <c r="D33" s="46"/>
      <c r="E33" s="58"/>
      <c r="F33" s="58"/>
      <c r="G33" s="58"/>
      <c r="H33" s="58"/>
      <c r="I33" s="58"/>
      <c r="J33" s="61"/>
      <c r="K33" s="47"/>
      <c r="L33" s="47"/>
      <c r="M33" s="47"/>
      <c r="N33" s="47"/>
      <c r="O33" s="47"/>
      <c r="P33" s="47"/>
      <c r="Q33" s="47"/>
      <c r="R33" s="59"/>
      <c r="S33" s="47"/>
      <c r="T33" s="49"/>
      <c r="U33" s="46"/>
      <c r="V33" s="50"/>
      <c r="W33" s="50"/>
      <c r="X33" s="25"/>
      <c r="Y33" s="45"/>
      <c r="Z33" s="50"/>
      <c r="AA33" s="56"/>
      <c r="AB33" s="47"/>
      <c r="AC33" s="33"/>
      <c r="AD33" s="222"/>
      <c r="AE33" s="222"/>
      <c r="AF33" s="222"/>
      <c r="AG33" s="47"/>
      <c r="AH33" s="47"/>
      <c r="AI33" s="47"/>
      <c r="AJ33" s="47"/>
      <c r="AK33" s="47"/>
      <c r="AL33" s="47"/>
      <c r="AM33" s="47"/>
      <c r="AN33" s="47"/>
      <c r="AO33" s="47"/>
      <c r="AP33" s="47"/>
      <c r="AQ33" s="47"/>
      <c r="AR33" s="47"/>
      <c r="AS33" s="47"/>
      <c r="AT33" s="47"/>
      <c r="AU33" s="47"/>
      <c r="AV33" s="47"/>
      <c r="AW33" s="60"/>
      <c r="AX33" s="170">
        <f t="shared" si="0"/>
        <v>0</v>
      </c>
      <c r="AY33" s="170">
        <f t="shared" si="1"/>
        <v>0</v>
      </c>
      <c r="AZ33" s="170">
        <f t="shared" si="2"/>
        <v>0</v>
      </c>
      <c r="BA33" s="170">
        <f t="shared" si="3"/>
        <v>0</v>
      </c>
      <c r="BB33" s="170">
        <f t="shared" si="4"/>
        <v>0</v>
      </c>
      <c r="BC33" s="170">
        <f t="shared" si="5"/>
        <v>0</v>
      </c>
      <c r="BD33" s="170">
        <f t="shared" si="6"/>
        <v>0</v>
      </c>
      <c r="BE33" s="170">
        <f t="shared" si="7"/>
        <v>0</v>
      </c>
      <c r="BF33" s="170">
        <f t="shared" si="8"/>
        <v>0</v>
      </c>
      <c r="BG33" s="170">
        <f t="shared" si="9"/>
        <v>0</v>
      </c>
      <c r="BH33" s="171">
        <f t="shared" si="10"/>
        <v>0</v>
      </c>
      <c r="BI33" s="171">
        <f t="shared" si="11"/>
        <v>0</v>
      </c>
      <c r="BJ33" s="171">
        <f t="shared" si="12"/>
        <v>0</v>
      </c>
      <c r="BK33" s="171">
        <f t="shared" si="13"/>
        <v>0</v>
      </c>
      <c r="BL33" s="171">
        <f t="shared" si="14"/>
        <v>0</v>
      </c>
      <c r="BM33" s="171">
        <f t="shared" si="15"/>
        <v>0</v>
      </c>
      <c r="BN33" s="171">
        <f t="shared" si="16"/>
        <v>0</v>
      </c>
      <c r="BO33" s="171">
        <f t="shared" si="17"/>
        <v>0</v>
      </c>
      <c r="BP33" s="171">
        <f t="shared" si="18"/>
        <v>0</v>
      </c>
      <c r="BQ33" s="171">
        <f t="shared" si="19"/>
        <v>0</v>
      </c>
      <c r="BR33" s="171"/>
      <c r="BS33" s="53"/>
      <c r="BT33" s="64"/>
      <c r="BU33" s="53"/>
      <c r="BV33" s="47"/>
      <c r="BW33" s="62"/>
      <c r="BX33" s="47"/>
      <c r="BY33" s="47"/>
    </row>
    <row r="34" spans="1:77" s="167" customFormat="1">
      <c r="A34" s="39"/>
      <c r="B34" s="63"/>
      <c r="C34" s="46"/>
      <c r="D34" s="46"/>
      <c r="E34" s="58"/>
      <c r="F34" s="58"/>
      <c r="G34" s="58"/>
      <c r="H34" s="58"/>
      <c r="I34" s="58"/>
      <c r="J34" s="61"/>
      <c r="K34" s="47"/>
      <c r="L34" s="47"/>
      <c r="M34" s="47"/>
      <c r="N34" s="47"/>
      <c r="O34" s="47"/>
      <c r="P34" s="47"/>
      <c r="Q34" s="47"/>
      <c r="R34" s="59"/>
      <c r="S34" s="47"/>
      <c r="T34" s="49"/>
      <c r="U34" s="46"/>
      <c r="V34" s="50"/>
      <c r="W34" s="50"/>
      <c r="X34" s="25"/>
      <c r="Y34" s="45"/>
      <c r="Z34" s="50"/>
      <c r="AA34" s="56"/>
      <c r="AB34" s="47"/>
      <c r="AC34" s="33"/>
      <c r="AD34" s="222"/>
      <c r="AE34" s="222"/>
      <c r="AF34" s="222"/>
      <c r="AG34" s="47"/>
      <c r="AH34" s="47"/>
      <c r="AI34" s="47"/>
      <c r="AJ34" s="47"/>
      <c r="AK34" s="47"/>
      <c r="AL34" s="47"/>
      <c r="AM34" s="47"/>
      <c r="AN34" s="47"/>
      <c r="AO34" s="47"/>
      <c r="AP34" s="47"/>
      <c r="AQ34" s="47"/>
      <c r="AR34" s="47"/>
      <c r="AS34" s="47"/>
      <c r="AT34" s="47"/>
      <c r="AU34" s="47"/>
      <c r="AV34" s="47"/>
      <c r="AW34" s="60"/>
      <c r="AX34" s="170">
        <f t="shared" si="0"/>
        <v>0</v>
      </c>
      <c r="AY34" s="170">
        <f t="shared" si="1"/>
        <v>0</v>
      </c>
      <c r="AZ34" s="170">
        <f t="shared" si="2"/>
        <v>0</v>
      </c>
      <c r="BA34" s="170">
        <f t="shared" si="3"/>
        <v>0</v>
      </c>
      <c r="BB34" s="170">
        <f t="shared" si="4"/>
        <v>0</v>
      </c>
      <c r="BC34" s="170">
        <f t="shared" si="5"/>
        <v>0</v>
      </c>
      <c r="BD34" s="170">
        <f t="shared" si="6"/>
        <v>0</v>
      </c>
      <c r="BE34" s="170">
        <f t="shared" si="7"/>
        <v>0</v>
      </c>
      <c r="BF34" s="170">
        <f t="shared" si="8"/>
        <v>0</v>
      </c>
      <c r="BG34" s="170">
        <f t="shared" si="9"/>
        <v>0</v>
      </c>
      <c r="BH34" s="171">
        <f t="shared" si="10"/>
        <v>0</v>
      </c>
      <c r="BI34" s="171">
        <f t="shared" si="11"/>
        <v>0</v>
      </c>
      <c r="BJ34" s="171">
        <f t="shared" si="12"/>
        <v>0</v>
      </c>
      <c r="BK34" s="171">
        <f t="shared" si="13"/>
        <v>0</v>
      </c>
      <c r="BL34" s="171">
        <f t="shared" si="14"/>
        <v>0</v>
      </c>
      <c r="BM34" s="171">
        <f t="shared" si="15"/>
        <v>0</v>
      </c>
      <c r="BN34" s="171">
        <f t="shared" si="16"/>
        <v>0</v>
      </c>
      <c r="BO34" s="171">
        <f t="shared" si="17"/>
        <v>0</v>
      </c>
      <c r="BP34" s="171">
        <f t="shared" si="18"/>
        <v>0</v>
      </c>
      <c r="BQ34" s="171">
        <f t="shared" si="19"/>
        <v>0</v>
      </c>
      <c r="BR34" s="171"/>
      <c r="BS34" s="53"/>
      <c r="BT34" s="64"/>
      <c r="BU34" s="53"/>
      <c r="BV34" s="47"/>
      <c r="BW34" s="62"/>
      <c r="BX34" s="47"/>
      <c r="BY34" s="47"/>
    </row>
    <row r="35" spans="1:77" s="167" customFormat="1">
      <c r="A35" s="39"/>
      <c r="B35" s="63"/>
      <c r="C35" s="46"/>
      <c r="D35" s="46"/>
      <c r="E35" s="58"/>
      <c r="F35" s="58"/>
      <c r="G35" s="58"/>
      <c r="H35" s="58"/>
      <c r="I35" s="58"/>
      <c r="J35" s="61"/>
      <c r="K35" s="47"/>
      <c r="L35" s="47"/>
      <c r="M35" s="47"/>
      <c r="N35" s="47"/>
      <c r="O35" s="47"/>
      <c r="P35" s="47"/>
      <c r="Q35" s="47"/>
      <c r="R35" s="59"/>
      <c r="S35" s="47"/>
      <c r="T35" s="49"/>
      <c r="U35" s="46"/>
      <c r="V35" s="50"/>
      <c r="W35" s="50"/>
      <c r="X35" s="25"/>
      <c r="Y35" s="45"/>
      <c r="Z35" s="50"/>
      <c r="AA35" s="56"/>
      <c r="AB35" s="47"/>
      <c r="AC35" s="33"/>
      <c r="AD35" s="222"/>
      <c r="AE35" s="222"/>
      <c r="AF35" s="222"/>
      <c r="AG35" s="47"/>
      <c r="AH35" s="47"/>
      <c r="AI35" s="47"/>
      <c r="AJ35" s="47"/>
      <c r="AK35" s="47"/>
      <c r="AL35" s="47"/>
      <c r="AM35" s="47"/>
      <c r="AN35" s="47"/>
      <c r="AO35" s="47"/>
      <c r="AP35" s="47"/>
      <c r="AQ35" s="47"/>
      <c r="AR35" s="47"/>
      <c r="AS35" s="47"/>
      <c r="AT35" s="47"/>
      <c r="AU35" s="47"/>
      <c r="AV35" s="47"/>
      <c r="AW35" s="60"/>
      <c r="AX35" s="170">
        <f t="shared" si="0"/>
        <v>0</v>
      </c>
      <c r="AY35" s="170">
        <f t="shared" si="1"/>
        <v>0</v>
      </c>
      <c r="AZ35" s="170">
        <f t="shared" si="2"/>
        <v>0</v>
      </c>
      <c r="BA35" s="170">
        <f t="shared" si="3"/>
        <v>0</v>
      </c>
      <c r="BB35" s="170">
        <f t="shared" si="4"/>
        <v>0</v>
      </c>
      <c r="BC35" s="170">
        <f t="shared" si="5"/>
        <v>0</v>
      </c>
      <c r="BD35" s="170">
        <f t="shared" si="6"/>
        <v>0</v>
      </c>
      <c r="BE35" s="170">
        <f t="shared" si="7"/>
        <v>0</v>
      </c>
      <c r="BF35" s="170">
        <f t="shared" si="8"/>
        <v>0</v>
      </c>
      <c r="BG35" s="170">
        <f t="shared" si="9"/>
        <v>0</v>
      </c>
      <c r="BH35" s="171">
        <f t="shared" si="10"/>
        <v>0</v>
      </c>
      <c r="BI35" s="171">
        <f t="shared" si="11"/>
        <v>0</v>
      </c>
      <c r="BJ35" s="171">
        <f t="shared" si="12"/>
        <v>0</v>
      </c>
      <c r="BK35" s="171">
        <f t="shared" si="13"/>
        <v>0</v>
      </c>
      <c r="BL35" s="171">
        <f t="shared" si="14"/>
        <v>0</v>
      </c>
      <c r="BM35" s="171">
        <f t="shared" si="15"/>
        <v>0</v>
      </c>
      <c r="BN35" s="171">
        <f t="shared" si="16"/>
        <v>0</v>
      </c>
      <c r="BO35" s="171">
        <f t="shared" si="17"/>
        <v>0</v>
      </c>
      <c r="BP35" s="171">
        <f t="shared" si="18"/>
        <v>0</v>
      </c>
      <c r="BQ35" s="171">
        <f t="shared" si="19"/>
        <v>0</v>
      </c>
      <c r="BR35" s="171"/>
      <c r="BS35" s="53"/>
      <c r="BT35" s="64"/>
      <c r="BU35" s="53"/>
      <c r="BV35" s="47"/>
      <c r="BW35" s="62"/>
      <c r="BX35" s="47"/>
      <c r="BY35" s="47"/>
    </row>
    <row r="36" spans="1:77" s="167" customFormat="1">
      <c r="A36" s="39"/>
      <c r="B36" s="63"/>
      <c r="C36" s="46"/>
      <c r="D36" s="46"/>
      <c r="E36" s="58"/>
      <c r="F36" s="58"/>
      <c r="G36" s="58"/>
      <c r="H36" s="58"/>
      <c r="I36" s="58"/>
      <c r="J36" s="61"/>
      <c r="K36" s="47"/>
      <c r="L36" s="47"/>
      <c r="M36" s="47"/>
      <c r="N36" s="47"/>
      <c r="O36" s="47"/>
      <c r="P36" s="47"/>
      <c r="Q36" s="47"/>
      <c r="R36" s="59"/>
      <c r="S36" s="47"/>
      <c r="T36" s="49"/>
      <c r="U36" s="46"/>
      <c r="V36" s="50"/>
      <c r="W36" s="50"/>
      <c r="X36" s="25"/>
      <c r="Y36" s="45"/>
      <c r="Z36" s="50"/>
      <c r="AA36" s="56"/>
      <c r="AB36" s="47"/>
      <c r="AC36" s="33"/>
      <c r="AD36" s="222"/>
      <c r="AE36" s="222"/>
      <c r="AF36" s="222"/>
      <c r="AG36" s="47"/>
      <c r="AH36" s="47"/>
      <c r="AI36" s="47"/>
      <c r="AJ36" s="47"/>
      <c r="AK36" s="47"/>
      <c r="AL36" s="47"/>
      <c r="AM36" s="47"/>
      <c r="AN36" s="47"/>
      <c r="AO36" s="47"/>
      <c r="AP36" s="47"/>
      <c r="AQ36" s="47"/>
      <c r="AR36" s="47"/>
      <c r="AS36" s="47"/>
      <c r="AT36" s="47"/>
      <c r="AU36" s="47"/>
      <c r="AV36" s="47"/>
      <c r="AW36" s="60"/>
      <c r="AX36" s="170">
        <f t="shared" si="0"/>
        <v>0</v>
      </c>
      <c r="AY36" s="170">
        <f t="shared" si="1"/>
        <v>0</v>
      </c>
      <c r="AZ36" s="170">
        <f t="shared" si="2"/>
        <v>0</v>
      </c>
      <c r="BA36" s="170">
        <f t="shared" si="3"/>
        <v>0</v>
      </c>
      <c r="BB36" s="170">
        <f t="shared" si="4"/>
        <v>0</v>
      </c>
      <c r="BC36" s="170">
        <f t="shared" si="5"/>
        <v>0</v>
      </c>
      <c r="BD36" s="170">
        <f t="shared" si="6"/>
        <v>0</v>
      </c>
      <c r="BE36" s="170">
        <f t="shared" si="7"/>
        <v>0</v>
      </c>
      <c r="BF36" s="170">
        <f t="shared" si="8"/>
        <v>0</v>
      </c>
      <c r="BG36" s="170">
        <f t="shared" si="9"/>
        <v>0</v>
      </c>
      <c r="BH36" s="171">
        <f t="shared" si="10"/>
        <v>0</v>
      </c>
      <c r="BI36" s="171">
        <f t="shared" si="11"/>
        <v>0</v>
      </c>
      <c r="BJ36" s="171">
        <f t="shared" si="12"/>
        <v>0</v>
      </c>
      <c r="BK36" s="171">
        <f t="shared" si="13"/>
        <v>0</v>
      </c>
      <c r="BL36" s="171">
        <f t="shared" si="14"/>
        <v>0</v>
      </c>
      <c r="BM36" s="171">
        <f t="shared" si="15"/>
        <v>0</v>
      </c>
      <c r="BN36" s="171">
        <f t="shared" si="16"/>
        <v>0</v>
      </c>
      <c r="BO36" s="171">
        <f t="shared" si="17"/>
        <v>0</v>
      </c>
      <c r="BP36" s="171">
        <f t="shared" si="18"/>
        <v>0</v>
      </c>
      <c r="BQ36" s="171">
        <f t="shared" si="19"/>
        <v>0</v>
      </c>
      <c r="BR36" s="171"/>
      <c r="BS36" s="53"/>
      <c r="BT36" s="64"/>
      <c r="BU36" s="53"/>
      <c r="BV36" s="47"/>
      <c r="BW36" s="62"/>
      <c r="BX36" s="47"/>
      <c r="BY36" s="47"/>
    </row>
    <row r="37" spans="1:77" s="167" customFormat="1">
      <c r="A37" s="39"/>
      <c r="B37" s="63"/>
      <c r="C37" s="46"/>
      <c r="D37" s="46"/>
      <c r="E37" s="58"/>
      <c r="F37" s="58"/>
      <c r="G37" s="58"/>
      <c r="H37" s="58"/>
      <c r="I37" s="58"/>
      <c r="J37" s="61"/>
      <c r="K37" s="47"/>
      <c r="L37" s="47"/>
      <c r="M37" s="47"/>
      <c r="N37" s="47"/>
      <c r="O37" s="47"/>
      <c r="P37" s="47"/>
      <c r="Q37" s="47"/>
      <c r="R37" s="59"/>
      <c r="S37" s="47"/>
      <c r="T37" s="49"/>
      <c r="U37" s="46"/>
      <c r="V37" s="50"/>
      <c r="W37" s="50"/>
      <c r="X37" s="25"/>
      <c r="Y37" s="45"/>
      <c r="Z37" s="50"/>
      <c r="AA37" s="56"/>
      <c r="AB37" s="47"/>
      <c r="AC37" s="33"/>
      <c r="AD37" s="222"/>
      <c r="AE37" s="222"/>
      <c r="AF37" s="222"/>
      <c r="AG37" s="47"/>
      <c r="AH37" s="47"/>
      <c r="AI37" s="47"/>
      <c r="AJ37" s="47"/>
      <c r="AK37" s="47"/>
      <c r="AL37" s="47"/>
      <c r="AM37" s="47"/>
      <c r="AN37" s="47"/>
      <c r="AO37" s="47"/>
      <c r="AP37" s="47"/>
      <c r="AQ37" s="47"/>
      <c r="AR37" s="47"/>
      <c r="AS37" s="47"/>
      <c r="AT37" s="47"/>
      <c r="AU37" s="47"/>
      <c r="AV37" s="47"/>
      <c r="AW37" s="60"/>
      <c r="AX37" s="170">
        <f t="shared" si="0"/>
        <v>0</v>
      </c>
      <c r="AY37" s="170">
        <f t="shared" si="1"/>
        <v>0</v>
      </c>
      <c r="AZ37" s="170">
        <f t="shared" si="2"/>
        <v>0</v>
      </c>
      <c r="BA37" s="170">
        <f t="shared" si="3"/>
        <v>0</v>
      </c>
      <c r="BB37" s="170">
        <f t="shared" si="4"/>
        <v>0</v>
      </c>
      <c r="BC37" s="170">
        <f t="shared" si="5"/>
        <v>0</v>
      </c>
      <c r="BD37" s="170">
        <f t="shared" si="6"/>
        <v>0</v>
      </c>
      <c r="BE37" s="170">
        <f t="shared" si="7"/>
        <v>0</v>
      </c>
      <c r="BF37" s="170">
        <f t="shared" si="8"/>
        <v>0</v>
      </c>
      <c r="BG37" s="170">
        <f t="shared" si="9"/>
        <v>0</v>
      </c>
      <c r="BH37" s="171">
        <f t="shared" si="10"/>
        <v>0</v>
      </c>
      <c r="BI37" s="171">
        <f t="shared" si="11"/>
        <v>0</v>
      </c>
      <c r="BJ37" s="171">
        <f t="shared" si="12"/>
        <v>0</v>
      </c>
      <c r="BK37" s="171">
        <f t="shared" si="13"/>
        <v>0</v>
      </c>
      <c r="BL37" s="171">
        <f t="shared" si="14"/>
        <v>0</v>
      </c>
      <c r="BM37" s="171">
        <f t="shared" si="15"/>
        <v>0</v>
      </c>
      <c r="BN37" s="171">
        <f t="shared" si="16"/>
        <v>0</v>
      </c>
      <c r="BO37" s="171">
        <f t="shared" si="17"/>
        <v>0</v>
      </c>
      <c r="BP37" s="171">
        <f t="shared" si="18"/>
        <v>0</v>
      </c>
      <c r="BQ37" s="171">
        <f t="shared" si="19"/>
        <v>0</v>
      </c>
      <c r="BR37" s="171"/>
      <c r="BS37" s="53"/>
      <c r="BT37" s="64"/>
      <c r="BU37" s="53"/>
      <c r="BV37" s="47"/>
      <c r="BW37" s="62"/>
      <c r="BX37" s="47"/>
      <c r="BY37" s="47"/>
    </row>
    <row r="38" spans="1:77" s="167" customFormat="1">
      <c r="A38" s="39"/>
      <c r="B38" s="63"/>
      <c r="C38" s="46"/>
      <c r="D38" s="46"/>
      <c r="E38" s="58"/>
      <c r="F38" s="58"/>
      <c r="G38" s="58"/>
      <c r="H38" s="58"/>
      <c r="I38" s="58"/>
      <c r="J38" s="61"/>
      <c r="K38" s="47"/>
      <c r="L38" s="47"/>
      <c r="M38" s="47"/>
      <c r="N38" s="47"/>
      <c r="O38" s="47"/>
      <c r="P38" s="47"/>
      <c r="Q38" s="47"/>
      <c r="R38" s="59"/>
      <c r="S38" s="47"/>
      <c r="T38" s="49"/>
      <c r="U38" s="46"/>
      <c r="V38" s="50"/>
      <c r="W38" s="50"/>
      <c r="X38" s="25"/>
      <c r="Y38" s="45"/>
      <c r="Z38" s="50"/>
      <c r="AA38" s="56"/>
      <c r="AB38" s="47"/>
      <c r="AC38" s="33"/>
      <c r="AD38" s="222"/>
      <c r="AE38" s="222"/>
      <c r="AF38" s="222"/>
      <c r="AG38" s="47"/>
      <c r="AH38" s="47"/>
      <c r="AI38" s="47"/>
      <c r="AJ38" s="47"/>
      <c r="AK38" s="47"/>
      <c r="AL38" s="47"/>
      <c r="AM38" s="47"/>
      <c r="AN38" s="47"/>
      <c r="AO38" s="47"/>
      <c r="AP38" s="47"/>
      <c r="AQ38" s="47"/>
      <c r="AR38" s="47"/>
      <c r="AS38" s="47"/>
      <c r="AT38" s="47"/>
      <c r="AU38" s="47"/>
      <c r="AV38" s="47"/>
      <c r="AW38" s="60"/>
      <c r="AX38" s="170">
        <f t="shared" si="0"/>
        <v>0</v>
      </c>
      <c r="AY38" s="170">
        <f t="shared" si="1"/>
        <v>0</v>
      </c>
      <c r="AZ38" s="170">
        <f t="shared" si="2"/>
        <v>0</v>
      </c>
      <c r="BA38" s="170">
        <f t="shared" si="3"/>
        <v>0</v>
      </c>
      <c r="BB38" s="170">
        <f t="shared" si="4"/>
        <v>0</v>
      </c>
      <c r="BC38" s="170">
        <f t="shared" si="5"/>
        <v>0</v>
      </c>
      <c r="BD38" s="170">
        <f t="shared" si="6"/>
        <v>0</v>
      </c>
      <c r="BE38" s="170">
        <f t="shared" si="7"/>
        <v>0</v>
      </c>
      <c r="BF38" s="170">
        <f t="shared" si="8"/>
        <v>0</v>
      </c>
      <c r="BG38" s="170">
        <f t="shared" si="9"/>
        <v>0</v>
      </c>
      <c r="BH38" s="171">
        <f t="shared" si="10"/>
        <v>0</v>
      </c>
      <c r="BI38" s="171">
        <f t="shared" si="11"/>
        <v>0</v>
      </c>
      <c r="BJ38" s="171">
        <f t="shared" si="12"/>
        <v>0</v>
      </c>
      <c r="BK38" s="171">
        <f t="shared" si="13"/>
        <v>0</v>
      </c>
      <c r="BL38" s="171">
        <f t="shared" si="14"/>
        <v>0</v>
      </c>
      <c r="BM38" s="171">
        <f t="shared" si="15"/>
        <v>0</v>
      </c>
      <c r="BN38" s="171">
        <f t="shared" si="16"/>
        <v>0</v>
      </c>
      <c r="BO38" s="171">
        <f t="shared" si="17"/>
        <v>0</v>
      </c>
      <c r="BP38" s="171">
        <f t="shared" si="18"/>
        <v>0</v>
      </c>
      <c r="BQ38" s="171">
        <f t="shared" si="19"/>
        <v>0</v>
      </c>
      <c r="BR38" s="171"/>
      <c r="BS38" s="53"/>
      <c r="BT38" s="64"/>
      <c r="BU38" s="53"/>
      <c r="BV38" s="47"/>
      <c r="BW38" s="62"/>
      <c r="BX38" s="47"/>
      <c r="BY38" s="47"/>
    </row>
    <row r="39" spans="1:77" s="167" customFormat="1">
      <c r="A39" s="39"/>
      <c r="B39" s="63"/>
      <c r="C39" s="46"/>
      <c r="D39" s="46"/>
      <c r="E39" s="58"/>
      <c r="F39" s="58"/>
      <c r="G39" s="58"/>
      <c r="H39" s="58"/>
      <c r="I39" s="58"/>
      <c r="J39" s="61"/>
      <c r="K39" s="47"/>
      <c r="L39" s="47"/>
      <c r="M39" s="47"/>
      <c r="N39" s="47"/>
      <c r="O39" s="47"/>
      <c r="P39" s="47"/>
      <c r="Q39" s="47"/>
      <c r="R39" s="59"/>
      <c r="S39" s="47"/>
      <c r="T39" s="49"/>
      <c r="U39" s="46"/>
      <c r="V39" s="50"/>
      <c r="W39" s="50"/>
      <c r="X39" s="25"/>
      <c r="Y39" s="45"/>
      <c r="Z39" s="50"/>
      <c r="AA39" s="56"/>
      <c r="AB39" s="47"/>
      <c r="AC39" s="33"/>
      <c r="AD39" s="222"/>
      <c r="AE39" s="222"/>
      <c r="AF39" s="222"/>
      <c r="AG39" s="47"/>
      <c r="AH39" s="47"/>
      <c r="AI39" s="47"/>
      <c r="AJ39" s="47"/>
      <c r="AK39" s="47"/>
      <c r="AL39" s="47"/>
      <c r="AM39" s="47"/>
      <c r="AN39" s="47"/>
      <c r="AO39" s="47"/>
      <c r="AP39" s="47"/>
      <c r="AQ39" s="47"/>
      <c r="AR39" s="47"/>
      <c r="AS39" s="47"/>
      <c r="AT39" s="47"/>
      <c r="AU39" s="47"/>
      <c r="AV39" s="47"/>
      <c r="AW39" s="60"/>
      <c r="AX39" s="170">
        <f t="shared" si="0"/>
        <v>0</v>
      </c>
      <c r="AY39" s="170">
        <f t="shared" si="1"/>
        <v>0</v>
      </c>
      <c r="AZ39" s="170">
        <f t="shared" si="2"/>
        <v>0</v>
      </c>
      <c r="BA39" s="170">
        <f t="shared" si="3"/>
        <v>0</v>
      </c>
      <c r="BB39" s="170">
        <f t="shared" si="4"/>
        <v>0</v>
      </c>
      <c r="BC39" s="170">
        <f t="shared" si="5"/>
        <v>0</v>
      </c>
      <c r="BD39" s="170">
        <f t="shared" si="6"/>
        <v>0</v>
      </c>
      <c r="BE39" s="170">
        <f t="shared" si="7"/>
        <v>0</v>
      </c>
      <c r="BF39" s="170">
        <f t="shared" si="8"/>
        <v>0</v>
      </c>
      <c r="BG39" s="170">
        <f t="shared" si="9"/>
        <v>0</v>
      </c>
      <c r="BH39" s="171">
        <f t="shared" si="10"/>
        <v>0</v>
      </c>
      <c r="BI39" s="171">
        <f t="shared" si="11"/>
        <v>0</v>
      </c>
      <c r="BJ39" s="171">
        <f t="shared" si="12"/>
        <v>0</v>
      </c>
      <c r="BK39" s="171">
        <f t="shared" si="13"/>
        <v>0</v>
      </c>
      <c r="BL39" s="171">
        <f t="shared" si="14"/>
        <v>0</v>
      </c>
      <c r="BM39" s="171">
        <f t="shared" si="15"/>
        <v>0</v>
      </c>
      <c r="BN39" s="171">
        <f t="shared" si="16"/>
        <v>0</v>
      </c>
      <c r="BO39" s="171">
        <f t="shared" si="17"/>
        <v>0</v>
      </c>
      <c r="BP39" s="171">
        <f t="shared" si="18"/>
        <v>0</v>
      </c>
      <c r="BQ39" s="171">
        <f t="shared" si="19"/>
        <v>0</v>
      </c>
      <c r="BR39" s="171"/>
      <c r="BS39" s="53"/>
      <c r="BT39" s="64"/>
      <c r="BU39" s="53"/>
      <c r="BV39" s="47"/>
      <c r="BW39" s="62"/>
      <c r="BX39" s="47"/>
      <c r="BY39" s="47"/>
    </row>
    <row r="40" spans="1:77" s="167" customFormat="1">
      <c r="A40" s="39"/>
      <c r="B40" s="63"/>
      <c r="C40" s="46"/>
      <c r="D40" s="46"/>
      <c r="E40" s="58"/>
      <c r="F40" s="58"/>
      <c r="G40" s="58"/>
      <c r="H40" s="58"/>
      <c r="I40" s="58"/>
      <c r="J40" s="61"/>
      <c r="K40" s="47"/>
      <c r="L40" s="47"/>
      <c r="M40" s="47"/>
      <c r="N40" s="47"/>
      <c r="O40" s="47"/>
      <c r="P40" s="47"/>
      <c r="Q40" s="47"/>
      <c r="R40" s="59"/>
      <c r="S40" s="47"/>
      <c r="T40" s="49"/>
      <c r="U40" s="46"/>
      <c r="V40" s="50"/>
      <c r="W40" s="50"/>
      <c r="X40" s="25"/>
      <c r="Y40" s="45"/>
      <c r="Z40" s="50"/>
      <c r="AA40" s="56"/>
      <c r="AB40" s="47"/>
      <c r="AC40" s="33"/>
      <c r="AD40" s="222"/>
      <c r="AE40" s="222"/>
      <c r="AF40" s="222"/>
      <c r="AG40" s="47"/>
      <c r="AH40" s="47"/>
      <c r="AI40" s="47"/>
      <c r="AJ40" s="47"/>
      <c r="AK40" s="47"/>
      <c r="AL40" s="47"/>
      <c r="AM40" s="47"/>
      <c r="AN40" s="47"/>
      <c r="AO40" s="47"/>
      <c r="AP40" s="47"/>
      <c r="AQ40" s="47"/>
      <c r="AR40" s="47"/>
      <c r="AS40" s="47"/>
      <c r="AT40" s="47"/>
      <c r="AU40" s="47"/>
      <c r="AV40" s="47"/>
      <c r="AW40" s="60"/>
      <c r="AX40" s="170">
        <f t="shared" si="0"/>
        <v>0</v>
      </c>
      <c r="AY40" s="170">
        <f t="shared" si="1"/>
        <v>0</v>
      </c>
      <c r="AZ40" s="170">
        <f t="shared" si="2"/>
        <v>0</v>
      </c>
      <c r="BA40" s="170">
        <f t="shared" si="3"/>
        <v>0</v>
      </c>
      <c r="BB40" s="170">
        <f t="shared" si="4"/>
        <v>0</v>
      </c>
      <c r="BC40" s="170">
        <f t="shared" si="5"/>
        <v>0</v>
      </c>
      <c r="BD40" s="170">
        <f t="shared" si="6"/>
        <v>0</v>
      </c>
      <c r="BE40" s="170">
        <f t="shared" si="7"/>
        <v>0</v>
      </c>
      <c r="BF40" s="170">
        <f t="shared" si="8"/>
        <v>0</v>
      </c>
      <c r="BG40" s="170">
        <f t="shared" si="9"/>
        <v>0</v>
      </c>
      <c r="BH40" s="171">
        <f t="shared" si="10"/>
        <v>0</v>
      </c>
      <c r="BI40" s="171">
        <f t="shared" si="11"/>
        <v>0</v>
      </c>
      <c r="BJ40" s="171">
        <f t="shared" si="12"/>
        <v>0</v>
      </c>
      <c r="BK40" s="171">
        <f t="shared" si="13"/>
        <v>0</v>
      </c>
      <c r="BL40" s="171">
        <f t="shared" si="14"/>
        <v>0</v>
      </c>
      <c r="BM40" s="171">
        <f t="shared" si="15"/>
        <v>0</v>
      </c>
      <c r="BN40" s="171">
        <f t="shared" si="16"/>
        <v>0</v>
      </c>
      <c r="BO40" s="171">
        <f t="shared" si="17"/>
        <v>0</v>
      </c>
      <c r="BP40" s="171">
        <f t="shared" si="18"/>
        <v>0</v>
      </c>
      <c r="BQ40" s="171">
        <f t="shared" si="19"/>
        <v>0</v>
      </c>
      <c r="BR40" s="171"/>
      <c r="BS40" s="53"/>
      <c r="BT40" s="64"/>
      <c r="BU40" s="53"/>
      <c r="BV40" s="47"/>
      <c r="BW40" s="62"/>
      <c r="BX40" s="47"/>
      <c r="BY40" s="47"/>
    </row>
    <row r="41" spans="1:77" s="167" customFormat="1">
      <c r="A41" s="39"/>
      <c r="B41" s="63"/>
      <c r="C41" s="46"/>
      <c r="D41" s="46"/>
      <c r="E41" s="58"/>
      <c r="F41" s="58"/>
      <c r="G41" s="58"/>
      <c r="H41" s="58"/>
      <c r="I41" s="58"/>
      <c r="J41" s="61"/>
      <c r="K41" s="47"/>
      <c r="L41" s="47"/>
      <c r="M41" s="47"/>
      <c r="N41" s="47"/>
      <c r="O41" s="47"/>
      <c r="P41" s="47"/>
      <c r="Q41" s="47"/>
      <c r="R41" s="59"/>
      <c r="S41" s="47"/>
      <c r="T41" s="49"/>
      <c r="U41" s="46"/>
      <c r="V41" s="50"/>
      <c r="W41" s="50"/>
      <c r="X41" s="25"/>
      <c r="Y41" s="45"/>
      <c r="Z41" s="50"/>
      <c r="AA41" s="56"/>
      <c r="AB41" s="47"/>
      <c r="AC41" s="33"/>
      <c r="AD41" s="222"/>
      <c r="AE41" s="222"/>
      <c r="AF41" s="222"/>
      <c r="AG41" s="47"/>
      <c r="AH41" s="47"/>
      <c r="AI41" s="47"/>
      <c r="AJ41" s="47"/>
      <c r="AK41" s="47"/>
      <c r="AL41" s="47"/>
      <c r="AM41" s="47"/>
      <c r="AN41" s="47"/>
      <c r="AO41" s="47"/>
      <c r="AP41" s="47"/>
      <c r="AQ41" s="47"/>
      <c r="AR41" s="47"/>
      <c r="AS41" s="47"/>
      <c r="AT41" s="47"/>
      <c r="AU41" s="47"/>
      <c r="AV41" s="47"/>
      <c r="AW41" s="60"/>
      <c r="AX41" s="170">
        <f t="shared" si="0"/>
        <v>0</v>
      </c>
      <c r="AY41" s="170">
        <f t="shared" si="1"/>
        <v>0</v>
      </c>
      <c r="AZ41" s="170">
        <f t="shared" si="2"/>
        <v>0</v>
      </c>
      <c r="BA41" s="170">
        <f t="shared" si="3"/>
        <v>0</v>
      </c>
      <c r="BB41" s="170">
        <f t="shared" si="4"/>
        <v>0</v>
      </c>
      <c r="BC41" s="170">
        <f t="shared" si="5"/>
        <v>0</v>
      </c>
      <c r="BD41" s="170">
        <f t="shared" si="6"/>
        <v>0</v>
      </c>
      <c r="BE41" s="170">
        <f t="shared" si="7"/>
        <v>0</v>
      </c>
      <c r="BF41" s="170">
        <f t="shared" si="8"/>
        <v>0</v>
      </c>
      <c r="BG41" s="170">
        <f t="shared" si="9"/>
        <v>0</v>
      </c>
      <c r="BH41" s="171">
        <f t="shared" si="10"/>
        <v>0</v>
      </c>
      <c r="BI41" s="171">
        <f t="shared" si="11"/>
        <v>0</v>
      </c>
      <c r="BJ41" s="171">
        <f t="shared" si="12"/>
        <v>0</v>
      </c>
      <c r="BK41" s="171">
        <f t="shared" si="13"/>
        <v>0</v>
      </c>
      <c r="BL41" s="171">
        <f t="shared" si="14"/>
        <v>0</v>
      </c>
      <c r="BM41" s="171">
        <f t="shared" si="15"/>
        <v>0</v>
      </c>
      <c r="BN41" s="171">
        <f t="shared" si="16"/>
        <v>0</v>
      </c>
      <c r="BO41" s="171">
        <f t="shared" si="17"/>
        <v>0</v>
      </c>
      <c r="BP41" s="171">
        <f t="shared" si="18"/>
        <v>0</v>
      </c>
      <c r="BQ41" s="171">
        <f t="shared" si="19"/>
        <v>0</v>
      </c>
      <c r="BR41" s="171"/>
      <c r="BS41" s="53"/>
      <c r="BT41" s="64"/>
      <c r="BU41" s="53"/>
      <c r="BV41" s="47"/>
      <c r="BW41" s="62"/>
      <c r="BX41" s="47"/>
      <c r="BY41" s="47"/>
    </row>
    <row r="43" spans="1:77">
      <c r="B43" s="224"/>
    </row>
    <row r="44" spans="1:77">
      <c r="B44" s="224"/>
    </row>
    <row r="45" spans="1:77">
      <c r="B45" s="224"/>
    </row>
  </sheetData>
  <mergeCells count="53">
    <mergeCell ref="AN9:AW9"/>
    <mergeCell ref="AX10:BG10"/>
    <mergeCell ref="BH10:BQ10"/>
    <mergeCell ref="BW10:BW11"/>
    <mergeCell ref="BX10:BX11"/>
    <mergeCell ref="BT10:BT11"/>
    <mergeCell ref="BV10:BV11"/>
    <mergeCell ref="BU10:BU11"/>
    <mergeCell ref="BS10:BS11"/>
    <mergeCell ref="AX9:BQ9"/>
    <mergeCell ref="AN10:AW10"/>
    <mergeCell ref="BR10:BR11"/>
    <mergeCell ref="O10:O11"/>
    <mergeCell ref="AH10:AH11"/>
    <mergeCell ref="AJ10:AJ11"/>
    <mergeCell ref="AK10:AK11"/>
    <mergeCell ref="M10:M11"/>
    <mergeCell ref="N10:N11"/>
    <mergeCell ref="Z10:Z11"/>
    <mergeCell ref="AA10:AA11"/>
    <mergeCell ref="AB10:AB11"/>
    <mergeCell ref="S10:S11"/>
    <mergeCell ref="T10:T11"/>
    <mergeCell ref="U10:U11"/>
    <mergeCell ref="Q10:Q11"/>
    <mergeCell ref="P10:P11"/>
    <mergeCell ref="R10:R11"/>
    <mergeCell ref="A8:L8"/>
    <mergeCell ref="A10:A11"/>
    <mergeCell ref="B10:B11"/>
    <mergeCell ref="C10:C11"/>
    <mergeCell ref="E10:E11"/>
    <mergeCell ref="J10:J11"/>
    <mergeCell ref="L10:L11"/>
    <mergeCell ref="K10:K11"/>
    <mergeCell ref="F10:F11"/>
    <mergeCell ref="G10:G11"/>
    <mergeCell ref="H10:H11"/>
    <mergeCell ref="I10:I11"/>
    <mergeCell ref="D10:D11"/>
    <mergeCell ref="BY10:BY11"/>
    <mergeCell ref="AL10:AL11"/>
    <mergeCell ref="V10:V11"/>
    <mergeCell ref="W10:W11"/>
    <mergeCell ref="AE10:AE11"/>
    <mergeCell ref="AF10:AF11"/>
    <mergeCell ref="Y10:Y11"/>
    <mergeCell ref="AI10:AI11"/>
    <mergeCell ref="AC10:AC11"/>
    <mergeCell ref="AG10:AG11"/>
    <mergeCell ref="X10:X11"/>
    <mergeCell ref="AD10:AD11"/>
    <mergeCell ref="AM10:AM11"/>
  </mergeCells>
  <phoneticPr fontId="7" type="noConversion"/>
  <dataValidations count="11">
    <dataValidation type="list" allowBlank="1" showInputMessage="1" showErrorMessage="1" sqref="W13:X13">
      <formula1>"Budha, Hindu, Islam, Katolik, Kristen"</formula1>
    </dataValidation>
    <dataValidation type="list" allowBlank="1" showInputMessage="1" showErrorMessage="1" sqref="W17:W41">
      <formula1>"Budha, Hindu, Islam, Katolik, Kristen"</formula1>
    </dataValidation>
    <dataValidation type="list" allowBlank="1" showInputMessage="1" showErrorMessage="1" sqref="Y13:Y41">
      <formula1>"Single, Married"</formula1>
    </dataValidation>
    <dataValidation type="list" allowBlank="1" showInputMessage="1" showErrorMessage="1" sqref="Z13:Z41">
      <formula1>"0, 1, 2, 3"</formula1>
    </dataValidation>
    <dataValidation type="list" allowBlank="1" showInputMessage="1" showErrorMessage="1" sqref="AC13:AC41">
      <formula1>"Yes, No"</formula1>
    </dataValidation>
    <dataValidation type="list" allowBlank="1" showInputMessage="1" showErrorMessage="1" sqref="AE13:AE23">
      <formula1>"Yes, No"</formula1>
    </dataValidation>
    <dataValidation type="list" allowBlank="1" showInputMessage="1" showErrorMessage="1" sqref="AA13:AA41">
      <formula1>"Yes, No"</formula1>
    </dataValidation>
    <dataValidation type="list" allowBlank="1" showInputMessage="1" showErrorMessage="1" sqref="V13">
      <formula1>"M, F"</formula1>
    </dataValidation>
    <dataValidation type="list" allowBlank="1" showInputMessage="1" showErrorMessage="1" sqref="V17:V41">
      <formula1>"M, F"</formula1>
    </dataValidation>
    <dataValidation type="list" allowBlank="1" showInputMessage="1" showErrorMessage="1" sqref="X14:X41">
      <formula1>"A, B, O, AB"</formula1>
    </dataValidation>
    <dataValidation type="list" allowBlank="1" showInputMessage="1" showErrorMessage="1" promptTitle="Permanent, Contract, Probation" sqref="J13:J41">
      <formula1>"Permanent, Probation, Contract, Intern, Daily Worker"</formula1>
    </dataValidation>
  </dataValidations>
  <hyperlinks>
    <hyperlink ref="AL15" r:id="rId1"/>
    <hyperlink ref="AL14" r:id="rId2"/>
    <hyperlink ref="AL16" r:id="rId3"/>
  </hyperlinks>
  <pageMargins left="0.98425196850393704" right="0.19685039370078741" top="0.59055118110236227" bottom="0.70866141732283472" header="0.51181102362204722" footer="0.51181102362204722"/>
  <pageSetup paperSize="5" scale="60" orientation="landscape"/>
  <headerFooter alignWithMargins="0"/>
  <legacyDrawing r:id="rId4"/>
  <extLst>
    <x:ext xmlns:x="http://schemas.openxmlformats.org/spreadsheetml/2006/main" xmlns:mx="http://schemas.microsoft.com/office/mac/excel/2008/main" uri="{64002731-A6B0-56B0-2670-7721B7C09600}">
      <mx:PLV Mode="0" OnePage="0" WScale="0"/>
    </x: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71"/>
  <sheetViews>
    <sheetView topLeftCell="AB1" zoomScale="70" zoomScaleNormal="70" workbookViewId="0">
      <selection activeCell="AL11" sqref="AL11 AL11"/>
    </sheetView>
  </sheetViews>
  <sheetFormatPr defaultColWidth="8.85546875" defaultRowHeight="15.75"/>
  <cols>
    <col min="1" max="1" width="17.28515625" style="166" customWidth="1"/>
    <col min="2" max="2" width="31.28515625" style="166" customWidth="1"/>
    <col min="3" max="3" width="41.28515625" style="166" customWidth="1"/>
    <col min="4" max="4" width="13.42578125" style="252" bestFit="1" customWidth="1"/>
    <col min="5" max="5" width="10.5703125" style="252" bestFit="1" customWidth="1"/>
    <col min="6" max="6" width="21.140625" style="252" bestFit="1" customWidth="1"/>
    <col min="7" max="7" width="15.7109375" style="252" bestFit="1" customWidth="1"/>
    <col min="8" max="8" width="22" style="252" bestFit="1" customWidth="1"/>
    <col min="9" max="9" width="13.28515625" style="252" bestFit="1" customWidth="1"/>
    <col min="10" max="10" width="25.85546875" style="252" bestFit="1" customWidth="1"/>
    <col min="11" max="11" width="18.85546875" style="252" bestFit="1" customWidth="1"/>
    <col min="12" max="12" width="20.42578125" style="252" bestFit="1" customWidth="1"/>
    <col min="13" max="13" width="27.28515625" style="252" bestFit="1" customWidth="1"/>
    <col min="14" max="14" width="19.42578125" style="252" bestFit="1" customWidth="1"/>
    <col min="15" max="15" width="32.7109375" style="252" bestFit="1" customWidth="1"/>
    <col min="16" max="16" width="16.5703125" style="252" bestFit="1" customWidth="1"/>
    <col min="17" max="17" width="21.85546875" style="252" bestFit="1" customWidth="1"/>
    <col min="18" max="18" width="19.7109375" style="252" bestFit="1" customWidth="1"/>
    <col min="19" max="19" width="28.140625" style="252" bestFit="1" customWidth="1"/>
    <col min="20" max="20" width="20.85546875" style="252" bestFit="1" customWidth="1"/>
    <col min="21" max="21" width="18.5703125" style="252" bestFit="1" customWidth="1"/>
    <col min="22" max="22" width="14.5703125" style="252" bestFit="1" customWidth="1"/>
    <col min="23" max="23" width="22.7109375" style="252" bestFit="1" customWidth="1"/>
    <col min="24" max="24" width="18.5703125" style="252" bestFit="1" customWidth="1"/>
    <col min="25" max="25" width="21.140625" style="252" bestFit="1" customWidth="1"/>
    <col min="26" max="26" width="18.28515625" style="252" bestFit="1" customWidth="1"/>
    <col min="27" max="27" width="21" style="252" bestFit="1" customWidth="1"/>
    <col min="28" max="28" width="45.140625" style="252" bestFit="1" customWidth="1"/>
    <col min="29" max="29" width="30" style="252" bestFit="1" customWidth="1"/>
    <col min="30" max="30" width="19.140625" style="252" bestFit="1" customWidth="1"/>
    <col min="31" max="31" width="19.7109375" style="252" bestFit="1" customWidth="1"/>
    <col min="32" max="32" width="17.7109375" style="252" customWidth="1"/>
    <col min="33" max="33" width="20.42578125" style="252" bestFit="1" customWidth="1"/>
    <col min="34" max="34" width="27.28515625" style="252" bestFit="1" customWidth="1"/>
    <col min="35" max="35" width="19.7109375" style="252" bestFit="1" customWidth="1"/>
    <col min="36" max="36" width="26.42578125" style="252" bestFit="1" customWidth="1"/>
    <col min="37" max="37" width="23.28515625" style="252" bestFit="1" customWidth="1"/>
    <col min="38" max="38" width="9.85546875" style="166" bestFit="1" customWidth="1"/>
    <col min="39" max="39" width="9.7109375" style="166" customWidth="1"/>
    <col min="40" max="40" width="8.85546875" style="166" customWidth="1"/>
    <col min="41" max="16384" width="8.85546875" style="166"/>
  </cols>
  <sheetData>
    <row r="1" spans="1:39" s="167" customFormat="1" ht="14.25" customHeight="1">
      <c r="A1" s="238" t="s">
        <v>502</v>
      </c>
      <c r="B1" s="239"/>
      <c r="C1" s="239"/>
      <c r="D1" s="240"/>
      <c r="E1" s="240"/>
      <c r="F1" s="240"/>
      <c r="G1" s="240"/>
      <c r="H1" s="240"/>
      <c r="I1" s="240"/>
      <c r="J1" s="240"/>
      <c r="K1" s="240"/>
      <c r="L1" s="240"/>
      <c r="M1" s="240"/>
      <c r="N1" s="240"/>
      <c r="O1" s="240"/>
      <c r="P1" s="240"/>
      <c r="Q1" s="240"/>
      <c r="R1" s="240"/>
      <c r="S1" s="240"/>
      <c r="T1" s="240"/>
      <c r="U1" s="240"/>
      <c r="V1" s="240"/>
      <c r="W1" s="240"/>
      <c r="X1" s="240"/>
      <c r="Y1" s="240"/>
      <c r="Z1" s="240"/>
      <c r="AA1" s="240"/>
      <c r="AB1" s="240"/>
      <c r="AC1" s="240"/>
      <c r="AD1" s="240"/>
      <c r="AE1" s="240"/>
      <c r="AF1" s="240"/>
      <c r="AG1" s="240"/>
      <c r="AH1" s="240"/>
      <c r="AI1" s="240"/>
      <c r="AJ1" s="240"/>
      <c r="AK1" s="240"/>
      <c r="AL1" s="239"/>
    </row>
    <row r="2" spans="1:39" s="167" customFormat="1" ht="14.25" customHeight="1">
      <c r="A2" s="241" t="s">
        <v>359</v>
      </c>
      <c r="B2" s="174" t="s">
        <v>360</v>
      </c>
      <c r="C2" s="242" t="str">
        <f>'1. New Employee Data'!D2</f>
        <v>PT ARCHROMA INDONESIA</v>
      </c>
      <c r="D2" s="240"/>
      <c r="E2" s="240"/>
      <c r="F2" s="240"/>
      <c r="G2" s="240"/>
      <c r="H2" s="240"/>
      <c r="I2" s="240"/>
      <c r="J2" s="240"/>
      <c r="K2" s="240"/>
      <c r="L2" s="240"/>
      <c r="M2" s="240"/>
      <c r="N2" s="240"/>
      <c r="O2" s="240"/>
      <c r="P2" s="240"/>
      <c r="Q2" s="240"/>
      <c r="R2" s="240"/>
      <c r="S2" s="240"/>
      <c r="T2" s="240"/>
      <c r="U2" s="240"/>
      <c r="V2" s="240"/>
      <c r="W2" s="240"/>
      <c r="X2" s="240"/>
      <c r="Y2" s="240"/>
      <c r="Z2" s="240"/>
      <c r="AA2" s="240"/>
      <c r="AB2" s="240"/>
      <c r="AC2" s="240"/>
      <c r="AD2" s="240"/>
      <c r="AE2" s="240"/>
      <c r="AF2" s="240"/>
      <c r="AG2" s="240"/>
      <c r="AH2" s="240"/>
      <c r="AI2" s="240"/>
      <c r="AJ2" s="240"/>
      <c r="AK2" s="240"/>
      <c r="AL2" s="239"/>
    </row>
    <row r="3" spans="1:39" s="167" customFormat="1" ht="14.25" customHeight="1">
      <c r="A3" s="241" t="s">
        <v>42</v>
      </c>
      <c r="B3" s="174" t="s">
        <v>360</v>
      </c>
      <c r="C3" s="176">
        <f>'1. New Employee Data'!D3</f>
        <v>43831</v>
      </c>
      <c r="D3" s="240"/>
      <c r="E3" s="240"/>
      <c r="F3" s="240"/>
      <c r="G3" s="240"/>
      <c r="H3" s="240"/>
      <c r="I3" s="240"/>
      <c r="J3" s="240"/>
      <c r="K3" s="240"/>
      <c r="L3" s="240"/>
      <c r="M3" s="240"/>
      <c r="N3" s="240"/>
      <c r="O3" s="240"/>
      <c r="P3" s="240"/>
      <c r="Q3" s="240"/>
      <c r="R3" s="240"/>
      <c r="S3" s="240"/>
      <c r="T3" s="240"/>
      <c r="U3" s="240"/>
      <c r="V3" s="240"/>
      <c r="W3" s="240"/>
      <c r="X3" s="240"/>
      <c r="Y3" s="240"/>
      <c r="Z3" s="240"/>
      <c r="AA3" s="240"/>
      <c r="AB3" s="240"/>
      <c r="AC3" s="240"/>
      <c r="AD3" s="240"/>
      <c r="AE3" s="240"/>
      <c r="AF3" s="240"/>
      <c r="AG3" s="240"/>
      <c r="AH3" s="240"/>
      <c r="AI3" s="240"/>
      <c r="AJ3" s="240"/>
      <c r="AK3" s="240"/>
      <c r="AL3" s="239"/>
    </row>
    <row r="4" spans="1:39" s="167" customFormat="1" ht="14.25" customHeight="1">
      <c r="A4" s="241" t="s">
        <v>361</v>
      </c>
      <c r="B4" s="174" t="s">
        <v>360</v>
      </c>
      <c r="C4" s="242" t="str">
        <f>'1. New Employee Data'!D4</f>
        <v>IDR</v>
      </c>
      <c r="D4" s="240"/>
      <c r="E4" s="240"/>
      <c r="F4" s="240"/>
      <c r="G4" s="240"/>
      <c r="H4" s="240"/>
      <c r="I4" s="240"/>
      <c r="J4" s="240"/>
      <c r="K4" s="240"/>
      <c r="L4" s="240"/>
      <c r="M4" s="240"/>
      <c r="N4" s="240"/>
      <c r="O4" s="240"/>
      <c r="P4" s="240"/>
      <c r="Q4" s="240"/>
      <c r="R4" s="240"/>
      <c r="S4" s="240"/>
      <c r="T4" s="240"/>
      <c r="U4" s="240"/>
      <c r="V4" s="240"/>
      <c r="W4" s="240"/>
      <c r="X4" s="240"/>
      <c r="Y4" s="240"/>
      <c r="Z4" s="240"/>
      <c r="AA4" s="240"/>
      <c r="AB4" s="240"/>
      <c r="AC4" s="240"/>
      <c r="AD4" s="240"/>
      <c r="AE4" s="240"/>
      <c r="AF4" s="240"/>
      <c r="AG4" s="240"/>
      <c r="AH4" s="240"/>
      <c r="AI4" s="240"/>
      <c r="AJ4" s="240"/>
      <c r="AK4" s="240"/>
      <c r="AL4" s="239"/>
    </row>
    <row r="5" spans="1:39" s="167" customFormat="1" ht="14.25" customHeight="1">
      <c r="A5" s="241" t="s">
        <v>363</v>
      </c>
      <c r="B5" s="174" t="s">
        <v>360</v>
      </c>
      <c r="C5" s="242" t="s">
        <v>503</v>
      </c>
      <c r="D5" s="240"/>
      <c r="E5" s="240"/>
      <c r="F5" s="240"/>
      <c r="G5" s="240"/>
      <c r="H5" s="240"/>
      <c r="I5" s="240"/>
      <c r="J5" s="240"/>
      <c r="K5" s="240"/>
      <c r="L5" s="240"/>
      <c r="M5" s="240"/>
      <c r="N5" s="240"/>
      <c r="O5" s="240"/>
      <c r="P5" s="240"/>
      <c r="Q5" s="240"/>
      <c r="R5" s="240"/>
      <c r="S5" s="240"/>
      <c r="T5" s="240"/>
      <c r="U5" s="240"/>
      <c r="V5" s="240"/>
      <c r="W5" s="240"/>
      <c r="X5" s="240"/>
      <c r="Y5" s="240"/>
      <c r="Z5" s="240"/>
      <c r="AA5" s="240"/>
      <c r="AB5" s="240"/>
      <c r="AC5" s="240"/>
      <c r="AD5" s="240"/>
      <c r="AE5" s="240"/>
      <c r="AF5" s="240"/>
      <c r="AG5" s="240"/>
      <c r="AH5" s="240"/>
      <c r="AI5" s="240"/>
      <c r="AJ5" s="240"/>
      <c r="AK5" s="240"/>
      <c r="AL5" s="239"/>
    </row>
    <row r="6" spans="1:39" s="167" customFormat="1" ht="14.25" customHeight="1">
      <c r="A6" s="173" t="s">
        <v>365</v>
      </c>
      <c r="B6" s="174" t="s">
        <v>360</v>
      </c>
      <c r="C6" s="178" t="s">
        <v>366</v>
      </c>
      <c r="D6" s="180"/>
      <c r="E6" s="240"/>
      <c r="F6" s="240"/>
      <c r="G6" s="240"/>
      <c r="H6" s="240"/>
      <c r="I6" s="240"/>
      <c r="J6" s="240"/>
      <c r="K6" s="240"/>
      <c r="L6" s="240"/>
      <c r="M6" s="240"/>
      <c r="N6" s="240"/>
      <c r="O6" s="240"/>
      <c r="P6" s="240"/>
      <c r="Q6" s="240"/>
      <c r="R6" s="240"/>
      <c r="S6" s="240"/>
      <c r="T6" s="240"/>
      <c r="U6" s="240"/>
      <c r="V6" s="240"/>
      <c r="W6" s="240"/>
      <c r="X6" s="240"/>
      <c r="Y6" s="240"/>
      <c r="Z6" s="240"/>
      <c r="AA6" s="240"/>
      <c r="AB6" s="240"/>
      <c r="AC6" s="240"/>
      <c r="AD6" s="240"/>
      <c r="AE6" s="240"/>
      <c r="AF6" s="240"/>
      <c r="AG6" s="240"/>
      <c r="AH6" s="240"/>
      <c r="AI6" s="240"/>
      <c r="AJ6" s="240"/>
      <c r="AK6" s="240"/>
      <c r="AL6" s="239"/>
    </row>
    <row r="7" spans="1:39" s="253" customFormat="1" ht="14.25" customHeight="1">
      <c r="A7" s="534" t="s">
        <v>367</v>
      </c>
      <c r="B7" s="534"/>
      <c r="C7" s="534"/>
      <c r="D7" s="534"/>
      <c r="E7" s="534"/>
      <c r="F7" s="534"/>
      <c r="G7" s="534"/>
      <c r="H7" s="534"/>
      <c r="I7" s="534"/>
      <c r="J7" s="534"/>
      <c r="K7" s="534"/>
      <c r="L7" s="534"/>
      <c r="M7" s="534"/>
      <c r="N7" s="534"/>
      <c r="O7" s="534"/>
      <c r="P7" s="534"/>
      <c r="Q7" s="534"/>
      <c r="R7" s="534"/>
      <c r="S7" s="534"/>
      <c r="T7" s="534"/>
      <c r="U7" s="534"/>
      <c r="V7" s="534"/>
      <c r="W7" s="534"/>
      <c r="X7" s="534"/>
      <c r="Y7" s="534"/>
      <c r="Z7" s="534"/>
      <c r="AA7" s="534"/>
      <c r="AB7" s="534"/>
      <c r="AC7" s="534"/>
      <c r="AD7" s="534"/>
      <c r="AE7" s="534"/>
      <c r="AF7" s="534"/>
      <c r="AG7" s="534"/>
      <c r="AH7" s="534"/>
      <c r="AI7" s="534"/>
      <c r="AJ7" s="534"/>
      <c r="AK7" s="534"/>
      <c r="AL7" s="534"/>
    </row>
    <row r="8" spans="1:39" s="167" customFormat="1">
      <c r="A8" s="243"/>
      <c r="B8" s="243"/>
      <c r="C8" s="553" t="s">
        <v>504</v>
      </c>
      <c r="D8" s="553"/>
      <c r="E8" s="553"/>
      <c r="F8" s="553"/>
      <c r="G8" s="553"/>
      <c r="H8" s="553"/>
      <c r="I8" s="553"/>
      <c r="J8" s="553"/>
      <c r="K8" s="553"/>
      <c r="L8" s="553"/>
      <c r="M8" s="553"/>
      <c r="N8" s="553"/>
      <c r="O8" s="553"/>
      <c r="P8" s="553"/>
      <c r="Q8" s="553"/>
      <c r="R8" s="553"/>
      <c r="S8" s="553"/>
      <c r="T8" s="553"/>
      <c r="U8" s="553"/>
      <c r="V8" s="553"/>
      <c r="W8" s="553"/>
      <c r="X8" s="553"/>
      <c r="Y8" s="553"/>
      <c r="Z8" s="553"/>
      <c r="AA8" s="553"/>
      <c r="AB8" s="244"/>
      <c r="AC8" s="244"/>
      <c r="AD8" s="244"/>
      <c r="AE8" s="244"/>
      <c r="AF8" s="244"/>
      <c r="AG8" s="244"/>
      <c r="AH8" s="244"/>
      <c r="AI8" s="244"/>
      <c r="AJ8" s="244"/>
      <c r="AK8" s="244"/>
      <c r="AL8" s="245"/>
    </row>
    <row r="9" spans="1:39" s="167" customFormat="1">
      <c r="A9" s="239"/>
      <c r="B9" s="239"/>
      <c r="C9" s="246"/>
      <c r="D9" s="246"/>
      <c r="E9" s="246"/>
      <c r="F9" s="246"/>
      <c r="G9" s="246"/>
      <c r="H9" s="246"/>
      <c r="I9" s="246"/>
      <c r="J9" s="246"/>
      <c r="K9" s="246"/>
      <c r="L9" s="246"/>
      <c r="M9" s="246"/>
      <c r="N9" s="246"/>
      <c r="O9" s="246"/>
      <c r="P9" s="246"/>
      <c r="Q9" s="246"/>
      <c r="R9" s="246"/>
      <c r="S9" s="246"/>
      <c r="T9" s="246"/>
      <c r="U9" s="246"/>
      <c r="V9" s="246"/>
      <c r="W9" s="246"/>
      <c r="X9" s="246"/>
      <c r="Y9" s="246"/>
      <c r="Z9" s="246"/>
      <c r="AA9" s="246"/>
      <c r="AB9" s="246"/>
      <c r="AC9" s="246"/>
      <c r="AD9" s="246"/>
      <c r="AE9" s="246"/>
      <c r="AF9" s="246"/>
      <c r="AG9" s="246"/>
      <c r="AH9" s="246"/>
      <c r="AI9" s="246"/>
      <c r="AJ9" s="246"/>
      <c r="AK9" s="246"/>
      <c r="AL9" s="246"/>
    </row>
    <row r="10" spans="1:39" s="167" customFormat="1" ht="19.5" customHeight="1">
      <c r="A10" s="239"/>
      <c r="B10" s="239"/>
      <c r="C10" s="554" t="s">
        <v>505</v>
      </c>
      <c r="D10" s="555"/>
      <c r="E10" s="555"/>
      <c r="F10" s="555"/>
      <c r="G10" s="555"/>
      <c r="H10" s="555"/>
      <c r="I10" s="555"/>
      <c r="J10" s="555"/>
      <c r="K10" s="555"/>
      <c r="L10" s="555"/>
      <c r="M10" s="555"/>
      <c r="N10" s="555"/>
      <c r="O10" s="555"/>
      <c r="P10" s="555"/>
      <c r="Q10" s="555"/>
      <c r="R10" s="555"/>
      <c r="S10" s="555"/>
      <c r="T10" s="555"/>
      <c r="U10" s="555"/>
      <c r="V10" s="555"/>
      <c r="W10" s="555"/>
      <c r="X10" s="555"/>
      <c r="Y10" s="556"/>
      <c r="Z10" s="557" t="s">
        <v>506</v>
      </c>
      <c r="AA10" s="558"/>
      <c r="AB10" s="558"/>
      <c r="AC10" s="558"/>
      <c r="AD10" s="558"/>
      <c r="AE10" s="558"/>
      <c r="AF10" s="558"/>
      <c r="AG10" s="558"/>
      <c r="AH10" s="558"/>
      <c r="AI10" s="558"/>
      <c r="AJ10" s="558"/>
      <c r="AK10" s="558"/>
      <c r="AL10" s="247"/>
    </row>
    <row r="11" spans="1:39" s="230" customFormat="1" ht="32.25" customHeight="1">
      <c r="A11" s="231" t="s">
        <v>507</v>
      </c>
      <c r="B11" s="232" t="s">
        <v>46</v>
      </c>
      <c r="C11" s="233" t="s">
        <v>508</v>
      </c>
      <c r="D11" s="233" t="s">
        <v>509</v>
      </c>
      <c r="E11" s="233" t="s">
        <v>510</v>
      </c>
      <c r="F11" s="233" t="s">
        <v>511</v>
      </c>
      <c r="G11" s="233" t="s">
        <v>512</v>
      </c>
      <c r="H11" s="234" t="s">
        <v>513</v>
      </c>
      <c r="I11" s="233" t="s">
        <v>514</v>
      </c>
      <c r="J11" s="235" t="s">
        <v>515</v>
      </c>
      <c r="K11" s="235" t="s">
        <v>516</v>
      </c>
      <c r="L11" s="235" t="s">
        <v>517</v>
      </c>
      <c r="M11" s="235" t="s">
        <v>518</v>
      </c>
      <c r="N11" s="235" t="s">
        <v>519</v>
      </c>
      <c r="O11" s="235" t="s">
        <v>520</v>
      </c>
      <c r="P11" s="235" t="s">
        <v>521</v>
      </c>
      <c r="Q11" s="235" t="s">
        <v>522</v>
      </c>
      <c r="R11" s="235" t="s">
        <v>523</v>
      </c>
      <c r="S11" s="235" t="s">
        <v>524</v>
      </c>
      <c r="T11" s="235" t="s">
        <v>525</v>
      </c>
      <c r="U11" s="235" t="s">
        <v>526</v>
      </c>
      <c r="V11" s="235" t="s">
        <v>527</v>
      </c>
      <c r="W11" s="235" t="s">
        <v>528</v>
      </c>
      <c r="X11" s="235" t="s">
        <v>529</v>
      </c>
      <c r="Y11" s="235" t="s">
        <v>530</v>
      </c>
      <c r="Z11" s="236" t="s">
        <v>531</v>
      </c>
      <c r="AA11" s="236" t="s">
        <v>532</v>
      </c>
      <c r="AB11" s="236" t="s">
        <v>533</v>
      </c>
      <c r="AC11" s="236" t="s">
        <v>534</v>
      </c>
      <c r="AD11" s="236" t="s">
        <v>535</v>
      </c>
      <c r="AE11" s="236" t="s">
        <v>536</v>
      </c>
      <c r="AF11" s="236" t="s">
        <v>537</v>
      </c>
      <c r="AG11" s="236" t="s">
        <v>538</v>
      </c>
      <c r="AH11" s="236" t="s">
        <v>539</v>
      </c>
      <c r="AI11" s="236" t="s">
        <v>540</v>
      </c>
      <c r="AJ11" s="236" t="s">
        <v>541</v>
      </c>
      <c r="AK11" s="237" t="s">
        <v>542</v>
      </c>
      <c r="AM11" s="230" t="s">
        <v>543</v>
      </c>
    </row>
    <row r="12" spans="1:39" s="167" customFormat="1" ht="31.5" customHeight="1">
      <c r="A12" s="248">
        <v>1</v>
      </c>
      <c r="B12" s="206" t="s">
        <v>544</v>
      </c>
      <c r="C12" s="28">
        <v>100000</v>
      </c>
      <c r="D12" s="28"/>
      <c r="E12" s="28"/>
      <c r="F12" s="28"/>
      <c r="G12" s="28"/>
      <c r="H12" s="28"/>
      <c r="I12" s="28"/>
      <c r="J12" s="28"/>
      <c r="K12" s="28"/>
      <c r="L12" s="28"/>
      <c r="M12" s="28"/>
      <c r="N12" s="28"/>
      <c r="O12" s="28"/>
      <c r="P12" s="28"/>
      <c r="Q12" s="28"/>
      <c r="R12" s="28"/>
      <c r="S12" s="28"/>
      <c r="T12" s="28"/>
      <c r="U12" s="28"/>
      <c r="V12" s="28"/>
      <c r="W12" s="28"/>
      <c r="X12" s="249">
        <v>1085822</v>
      </c>
      <c r="Y12" s="28"/>
      <c r="Z12" s="28">
        <v>60000</v>
      </c>
      <c r="AA12" s="28">
        <v>60000</v>
      </c>
      <c r="AB12" s="28">
        <v>60000</v>
      </c>
      <c r="AC12" s="28">
        <v>60000</v>
      </c>
      <c r="AD12" s="28">
        <v>60000</v>
      </c>
      <c r="AE12" s="28">
        <v>60000</v>
      </c>
      <c r="AF12" s="28">
        <v>60000</v>
      </c>
      <c r="AG12" s="28">
        <v>60000</v>
      </c>
      <c r="AH12" s="28">
        <v>60000</v>
      </c>
      <c r="AI12" s="28">
        <v>60000</v>
      </c>
      <c r="AJ12" s="28">
        <v>60000</v>
      </c>
      <c r="AK12" s="28"/>
      <c r="AL12" s="47"/>
      <c r="AM12" s="250" t="s">
        <v>545</v>
      </c>
    </row>
    <row r="13" spans="1:39" s="167" customFormat="1" ht="31.5" customHeight="1">
      <c r="A13" s="248">
        <v>2</v>
      </c>
      <c r="B13" s="206" t="s">
        <v>546</v>
      </c>
      <c r="C13" s="28"/>
      <c r="D13" s="28">
        <v>100000</v>
      </c>
      <c r="E13" s="28"/>
      <c r="F13" s="28"/>
      <c r="G13" s="28"/>
      <c r="H13" s="28"/>
      <c r="I13" s="28"/>
      <c r="J13" s="28"/>
      <c r="K13" s="28"/>
      <c r="L13" s="28"/>
      <c r="M13" s="28"/>
      <c r="N13" s="28"/>
      <c r="O13" s="28"/>
      <c r="P13" s="28"/>
      <c r="Q13" s="28"/>
      <c r="R13" s="28"/>
      <c r="S13" s="28"/>
      <c r="T13" s="28"/>
      <c r="U13" s="28"/>
      <c r="V13" s="28"/>
      <c r="W13" s="28"/>
      <c r="X13" s="249">
        <v>32138472</v>
      </c>
      <c r="Y13" s="28"/>
      <c r="Z13" s="28">
        <f t="shared" ref="Z13:Z44" si="0">J13</f>
        <v>0</v>
      </c>
      <c r="AA13" s="28"/>
      <c r="AB13" s="28"/>
      <c r="AC13" s="28"/>
      <c r="AD13" s="28"/>
      <c r="AE13" s="28"/>
      <c r="AF13" s="28"/>
      <c r="AG13" s="28"/>
      <c r="AH13" s="28"/>
      <c r="AI13" s="28"/>
      <c r="AJ13" s="28"/>
      <c r="AK13" s="28"/>
      <c r="AL13" s="47"/>
      <c r="AM13" s="250" t="s">
        <v>545</v>
      </c>
    </row>
    <row r="14" spans="1:39" s="167" customFormat="1" ht="31.5" customHeight="1">
      <c r="A14" s="248">
        <v>3</v>
      </c>
      <c r="B14" s="206" t="s">
        <v>547</v>
      </c>
      <c r="C14" s="28"/>
      <c r="D14" s="28"/>
      <c r="E14" s="28"/>
      <c r="F14" s="28"/>
      <c r="G14" s="28"/>
      <c r="H14" s="28"/>
      <c r="I14" s="28"/>
      <c r="J14" s="28"/>
      <c r="K14" s="28"/>
      <c r="L14" s="28"/>
      <c r="M14" s="28"/>
      <c r="N14" s="28"/>
      <c r="O14" s="28"/>
      <c r="P14" s="28"/>
      <c r="Q14" s="28"/>
      <c r="R14" s="28"/>
      <c r="S14" s="28"/>
      <c r="T14" s="28"/>
      <c r="U14" s="28"/>
      <c r="V14" s="28"/>
      <c r="W14" s="28"/>
      <c r="X14" s="249">
        <v>10224492</v>
      </c>
      <c r="Y14" s="28"/>
      <c r="Z14" s="28">
        <f t="shared" si="0"/>
        <v>0</v>
      </c>
      <c r="AA14" s="28"/>
      <c r="AB14" s="28"/>
      <c r="AC14" s="28"/>
      <c r="AD14" s="28"/>
      <c r="AE14" s="28"/>
      <c r="AF14" s="28"/>
      <c r="AG14" s="28"/>
      <c r="AH14" s="28"/>
      <c r="AI14" s="28"/>
      <c r="AJ14" s="28"/>
      <c r="AK14" s="28"/>
      <c r="AL14" s="47"/>
      <c r="AM14" s="250" t="s">
        <v>545</v>
      </c>
    </row>
    <row r="15" spans="1:39" s="167" customFormat="1" ht="31.5" customHeight="1">
      <c r="A15" s="248">
        <v>4</v>
      </c>
      <c r="B15" s="206" t="s">
        <v>430</v>
      </c>
      <c r="C15" s="28"/>
      <c r="D15" s="28"/>
      <c r="E15" s="28">
        <v>200000</v>
      </c>
      <c r="F15" s="28"/>
      <c r="G15" s="28"/>
      <c r="H15" s="28"/>
      <c r="I15" s="28"/>
      <c r="J15" s="28"/>
      <c r="K15" s="28"/>
      <c r="L15" s="28"/>
      <c r="M15" s="28"/>
      <c r="N15" s="28"/>
      <c r="O15" s="28"/>
      <c r="P15" s="28"/>
      <c r="Q15" s="28"/>
      <c r="R15" s="28"/>
      <c r="S15" s="28"/>
      <c r="T15" s="28"/>
      <c r="U15" s="28"/>
      <c r="V15" s="28"/>
      <c r="W15" s="28"/>
      <c r="X15" s="249">
        <v>976032</v>
      </c>
      <c r="Y15" s="28"/>
      <c r="Z15" s="28">
        <f t="shared" si="0"/>
        <v>0</v>
      </c>
      <c r="AA15" s="28"/>
      <c r="AB15" s="28"/>
      <c r="AC15" s="28"/>
      <c r="AD15" s="28"/>
      <c r="AE15" s="28"/>
      <c r="AF15" s="28"/>
      <c r="AG15" s="28"/>
      <c r="AH15" s="28"/>
      <c r="AI15" s="28"/>
      <c r="AJ15" s="28"/>
      <c r="AK15" s="28"/>
      <c r="AL15" s="47"/>
      <c r="AM15" s="250" t="s">
        <v>545</v>
      </c>
    </row>
    <row r="16" spans="1:39" s="167" customFormat="1" ht="31.5" customHeight="1">
      <c r="A16" s="248">
        <v>5</v>
      </c>
      <c r="B16" s="206" t="s">
        <v>461</v>
      </c>
      <c r="C16" s="28"/>
      <c r="D16" s="28"/>
      <c r="E16" s="28"/>
      <c r="F16" s="28"/>
      <c r="G16" s="28"/>
      <c r="H16" s="28"/>
      <c r="I16" s="28"/>
      <c r="J16" s="28"/>
      <c r="K16" s="28"/>
      <c r="L16" s="28"/>
      <c r="M16" s="28"/>
      <c r="N16" s="28"/>
      <c r="O16" s="28"/>
      <c r="P16" s="28"/>
      <c r="Q16" s="28"/>
      <c r="R16" s="28"/>
      <c r="S16" s="28"/>
      <c r="T16" s="28"/>
      <c r="U16" s="28"/>
      <c r="V16" s="28"/>
      <c r="W16" s="28"/>
      <c r="X16" s="249">
        <v>21663960</v>
      </c>
      <c r="Y16" s="28"/>
      <c r="Z16" s="28">
        <f t="shared" si="0"/>
        <v>0</v>
      </c>
      <c r="AA16" s="28"/>
      <c r="AB16" s="28"/>
      <c r="AC16" s="28"/>
      <c r="AD16" s="28"/>
      <c r="AE16" s="28"/>
      <c r="AF16" s="28"/>
      <c r="AG16" s="28"/>
      <c r="AH16" s="28"/>
      <c r="AI16" s="28"/>
      <c r="AJ16" s="28"/>
      <c r="AK16" s="28"/>
      <c r="AL16" s="47"/>
      <c r="AM16" s="250" t="s">
        <v>545</v>
      </c>
    </row>
    <row r="17" spans="1:38" s="167" customFormat="1" ht="15" customHeight="1">
      <c r="A17" s="27"/>
      <c r="B17" s="65"/>
      <c r="C17" s="28"/>
      <c r="D17" s="28"/>
      <c r="E17" s="28"/>
      <c r="F17" s="28"/>
      <c r="G17" s="28"/>
      <c r="H17" s="28"/>
      <c r="I17" s="28"/>
      <c r="J17" s="28"/>
      <c r="K17" s="28"/>
      <c r="L17" s="28"/>
      <c r="M17" s="28"/>
      <c r="N17" s="28"/>
      <c r="O17" s="28"/>
      <c r="P17" s="28"/>
      <c r="Q17" s="28"/>
      <c r="R17" s="28"/>
      <c r="S17" s="28"/>
      <c r="T17" s="28"/>
      <c r="U17" s="28"/>
      <c r="V17" s="28"/>
      <c r="W17" s="28"/>
      <c r="X17" s="28"/>
      <c r="Y17" s="28"/>
      <c r="Z17" s="28">
        <f t="shared" si="0"/>
        <v>0</v>
      </c>
      <c r="AA17" s="28"/>
      <c r="AB17" s="28"/>
      <c r="AC17" s="28"/>
      <c r="AD17" s="28"/>
      <c r="AE17" s="28"/>
      <c r="AF17" s="28"/>
      <c r="AG17" s="28"/>
      <c r="AH17" s="28"/>
      <c r="AI17" s="28"/>
      <c r="AJ17" s="28"/>
      <c r="AK17" s="28"/>
      <c r="AL17" s="47"/>
    </row>
    <row r="18" spans="1:38" s="167" customFormat="1">
      <c r="A18" s="27"/>
      <c r="B18" s="65"/>
      <c r="C18" s="28"/>
      <c r="D18" s="28"/>
      <c r="E18" s="28"/>
      <c r="F18" s="28"/>
      <c r="G18" s="28"/>
      <c r="H18" s="28"/>
      <c r="I18" s="28"/>
      <c r="J18" s="28"/>
      <c r="K18" s="28"/>
      <c r="L18" s="28"/>
      <c r="M18" s="28"/>
      <c r="N18" s="28"/>
      <c r="O18" s="28"/>
      <c r="P18" s="28"/>
      <c r="Q18" s="28"/>
      <c r="R18" s="28"/>
      <c r="S18" s="28"/>
      <c r="T18" s="28"/>
      <c r="U18" s="28"/>
      <c r="V18" s="28"/>
      <c r="W18" s="28"/>
      <c r="X18" s="28"/>
      <c r="Y18" s="28"/>
      <c r="Z18" s="28">
        <f t="shared" si="0"/>
        <v>0</v>
      </c>
      <c r="AA18" s="28"/>
      <c r="AB18" s="28"/>
      <c r="AC18" s="28"/>
      <c r="AD18" s="28"/>
      <c r="AE18" s="28"/>
      <c r="AF18" s="28"/>
      <c r="AG18" s="28"/>
      <c r="AH18" s="28"/>
      <c r="AI18" s="28"/>
      <c r="AJ18" s="28"/>
      <c r="AK18" s="28"/>
      <c r="AL18" s="47"/>
    </row>
    <row r="19" spans="1:38" s="167" customFormat="1">
      <c r="A19" s="27"/>
      <c r="B19" s="65"/>
      <c r="C19" s="28"/>
      <c r="D19" s="28"/>
      <c r="E19" s="28"/>
      <c r="F19" s="28"/>
      <c r="G19" s="28"/>
      <c r="H19" s="28"/>
      <c r="I19" s="28"/>
      <c r="J19" s="28"/>
      <c r="K19" s="28"/>
      <c r="L19" s="28"/>
      <c r="M19" s="28"/>
      <c r="N19" s="28"/>
      <c r="O19" s="28"/>
      <c r="P19" s="28"/>
      <c r="Q19" s="28"/>
      <c r="R19" s="28"/>
      <c r="S19" s="28"/>
      <c r="T19" s="28"/>
      <c r="U19" s="28"/>
      <c r="V19" s="28"/>
      <c r="W19" s="28"/>
      <c r="X19" s="28"/>
      <c r="Y19" s="28"/>
      <c r="Z19" s="28">
        <f t="shared" si="0"/>
        <v>0</v>
      </c>
      <c r="AA19" s="28"/>
      <c r="AB19" s="28"/>
      <c r="AC19" s="28"/>
      <c r="AD19" s="28"/>
      <c r="AE19" s="28"/>
      <c r="AF19" s="28"/>
      <c r="AG19" s="28"/>
      <c r="AH19" s="28"/>
      <c r="AI19" s="28"/>
      <c r="AJ19" s="28"/>
      <c r="AK19" s="28"/>
      <c r="AL19" s="47"/>
    </row>
    <row r="20" spans="1:38" s="167" customFormat="1">
      <c r="A20" s="27"/>
      <c r="B20" s="65"/>
      <c r="C20" s="28"/>
      <c r="D20" s="28"/>
      <c r="E20" s="28"/>
      <c r="F20" s="28"/>
      <c r="G20" s="28"/>
      <c r="H20" s="28"/>
      <c r="I20" s="28"/>
      <c r="J20" s="28"/>
      <c r="K20" s="28"/>
      <c r="L20" s="28"/>
      <c r="M20" s="28"/>
      <c r="N20" s="28"/>
      <c r="O20" s="28"/>
      <c r="P20" s="28"/>
      <c r="Q20" s="28"/>
      <c r="R20" s="28"/>
      <c r="S20" s="28"/>
      <c r="T20" s="28"/>
      <c r="U20" s="28"/>
      <c r="V20" s="28"/>
      <c r="W20" s="28"/>
      <c r="X20" s="28"/>
      <c r="Y20" s="28"/>
      <c r="Z20" s="28">
        <f t="shared" si="0"/>
        <v>0</v>
      </c>
      <c r="AA20" s="28"/>
      <c r="AB20" s="28"/>
      <c r="AC20" s="28"/>
      <c r="AD20" s="28"/>
      <c r="AE20" s="28"/>
      <c r="AF20" s="28"/>
      <c r="AG20" s="28"/>
      <c r="AH20" s="28"/>
      <c r="AI20" s="28"/>
      <c r="AJ20" s="28"/>
      <c r="AK20" s="28"/>
      <c r="AL20" s="47"/>
    </row>
    <row r="21" spans="1:38" s="167" customFormat="1">
      <c r="A21" s="27"/>
      <c r="B21" s="65"/>
      <c r="C21" s="28"/>
      <c r="D21" s="28"/>
      <c r="E21" s="28"/>
      <c r="F21" s="28"/>
      <c r="G21" s="28"/>
      <c r="H21" s="28"/>
      <c r="I21" s="28"/>
      <c r="J21" s="28"/>
      <c r="K21" s="28"/>
      <c r="L21" s="28"/>
      <c r="M21" s="28"/>
      <c r="N21" s="28"/>
      <c r="O21" s="28"/>
      <c r="P21" s="28"/>
      <c r="Q21" s="28"/>
      <c r="R21" s="28"/>
      <c r="S21" s="28"/>
      <c r="T21" s="28"/>
      <c r="U21" s="28"/>
      <c r="V21" s="28"/>
      <c r="W21" s="28"/>
      <c r="X21" s="28"/>
      <c r="Y21" s="28"/>
      <c r="Z21" s="28">
        <f t="shared" si="0"/>
        <v>0</v>
      </c>
      <c r="AA21" s="28"/>
      <c r="AB21" s="28"/>
      <c r="AC21" s="28"/>
      <c r="AD21" s="28"/>
      <c r="AE21" s="28"/>
      <c r="AF21" s="28"/>
      <c r="AG21" s="28"/>
      <c r="AH21" s="28"/>
      <c r="AI21" s="28"/>
      <c r="AJ21" s="28"/>
      <c r="AK21" s="28"/>
      <c r="AL21" s="47"/>
    </row>
    <row r="22" spans="1:38" s="167" customFormat="1">
      <c r="A22" s="27"/>
      <c r="B22" s="65"/>
      <c r="C22" s="28"/>
      <c r="D22" s="28"/>
      <c r="E22" s="28"/>
      <c r="F22" s="28"/>
      <c r="G22" s="28"/>
      <c r="H22" s="28"/>
      <c r="I22" s="28"/>
      <c r="J22" s="28"/>
      <c r="K22" s="28"/>
      <c r="L22" s="28"/>
      <c r="M22" s="28"/>
      <c r="N22" s="28"/>
      <c r="O22" s="28"/>
      <c r="P22" s="28"/>
      <c r="Q22" s="28"/>
      <c r="R22" s="28"/>
      <c r="S22" s="28"/>
      <c r="T22" s="28"/>
      <c r="U22" s="28"/>
      <c r="V22" s="28"/>
      <c r="W22" s="28"/>
      <c r="X22" s="28"/>
      <c r="Y22" s="28"/>
      <c r="Z22" s="28">
        <f t="shared" si="0"/>
        <v>0</v>
      </c>
      <c r="AA22" s="28"/>
      <c r="AB22" s="28"/>
      <c r="AC22" s="28"/>
      <c r="AD22" s="28"/>
      <c r="AE22" s="28"/>
      <c r="AF22" s="28"/>
      <c r="AG22" s="28"/>
      <c r="AH22" s="28"/>
      <c r="AI22" s="28"/>
      <c r="AJ22" s="28"/>
      <c r="AK22" s="28"/>
      <c r="AL22" s="47"/>
    </row>
    <row r="23" spans="1:38" s="167" customFormat="1">
      <c r="A23" s="27"/>
      <c r="B23" s="65"/>
      <c r="C23" s="28"/>
      <c r="D23" s="28"/>
      <c r="E23" s="28"/>
      <c r="F23" s="28"/>
      <c r="G23" s="28"/>
      <c r="H23" s="28"/>
      <c r="I23" s="28"/>
      <c r="J23" s="28"/>
      <c r="K23" s="28"/>
      <c r="L23" s="28"/>
      <c r="M23" s="28"/>
      <c r="N23" s="28"/>
      <c r="O23" s="28"/>
      <c r="P23" s="28"/>
      <c r="Q23" s="28"/>
      <c r="R23" s="28"/>
      <c r="S23" s="28"/>
      <c r="T23" s="28"/>
      <c r="U23" s="28"/>
      <c r="V23" s="28"/>
      <c r="W23" s="28"/>
      <c r="X23" s="28"/>
      <c r="Y23" s="28"/>
      <c r="Z23" s="28">
        <f t="shared" si="0"/>
        <v>0</v>
      </c>
      <c r="AA23" s="28"/>
      <c r="AB23" s="28"/>
      <c r="AC23" s="28"/>
      <c r="AD23" s="28"/>
      <c r="AE23" s="28"/>
      <c r="AF23" s="28"/>
      <c r="AG23" s="28"/>
      <c r="AH23" s="28"/>
      <c r="AI23" s="28"/>
      <c r="AJ23" s="28"/>
      <c r="AK23" s="28"/>
      <c r="AL23" s="47"/>
    </row>
    <row r="24" spans="1:38" s="167" customFormat="1">
      <c r="A24" s="27"/>
      <c r="B24" s="65"/>
      <c r="C24" s="28"/>
      <c r="D24" s="28"/>
      <c r="E24" s="28"/>
      <c r="F24" s="28"/>
      <c r="G24" s="28"/>
      <c r="H24" s="28"/>
      <c r="I24" s="28"/>
      <c r="J24" s="28"/>
      <c r="K24" s="28"/>
      <c r="L24" s="28"/>
      <c r="M24" s="28"/>
      <c r="N24" s="28"/>
      <c r="O24" s="28"/>
      <c r="P24" s="28"/>
      <c r="Q24" s="28"/>
      <c r="R24" s="28"/>
      <c r="S24" s="28"/>
      <c r="T24" s="28"/>
      <c r="U24" s="28"/>
      <c r="V24" s="28"/>
      <c r="W24" s="28"/>
      <c r="X24" s="28"/>
      <c r="Y24" s="28"/>
      <c r="Z24" s="28">
        <f t="shared" si="0"/>
        <v>0</v>
      </c>
      <c r="AA24" s="28"/>
      <c r="AB24" s="28"/>
      <c r="AC24" s="28"/>
      <c r="AD24" s="28"/>
      <c r="AE24" s="28"/>
      <c r="AF24" s="28"/>
      <c r="AG24" s="28"/>
      <c r="AH24" s="28"/>
      <c r="AI24" s="28"/>
      <c r="AJ24" s="28"/>
      <c r="AK24" s="28"/>
      <c r="AL24" s="47"/>
    </row>
    <row r="25" spans="1:38" s="167" customFormat="1">
      <c r="A25" s="27"/>
      <c r="B25" s="65"/>
      <c r="C25" s="28"/>
      <c r="D25" s="28"/>
      <c r="E25" s="28"/>
      <c r="F25" s="28"/>
      <c r="G25" s="28"/>
      <c r="H25" s="28"/>
      <c r="I25" s="28"/>
      <c r="J25" s="28"/>
      <c r="K25" s="28"/>
      <c r="L25" s="28"/>
      <c r="M25" s="28"/>
      <c r="N25" s="28"/>
      <c r="O25" s="28"/>
      <c r="P25" s="28"/>
      <c r="Q25" s="28"/>
      <c r="R25" s="28"/>
      <c r="S25" s="28"/>
      <c r="T25" s="28"/>
      <c r="U25" s="28"/>
      <c r="V25" s="28"/>
      <c r="W25" s="28"/>
      <c r="X25" s="28"/>
      <c r="Y25" s="28"/>
      <c r="Z25" s="28">
        <f t="shared" si="0"/>
        <v>0</v>
      </c>
      <c r="AA25" s="28"/>
      <c r="AB25" s="28"/>
      <c r="AC25" s="28"/>
      <c r="AD25" s="28"/>
      <c r="AE25" s="28"/>
      <c r="AF25" s="28"/>
      <c r="AG25" s="28"/>
      <c r="AH25" s="28"/>
      <c r="AI25" s="28"/>
      <c r="AJ25" s="28"/>
      <c r="AK25" s="28"/>
      <c r="AL25" s="47"/>
    </row>
    <row r="26" spans="1:38" s="167" customFormat="1">
      <c r="A26" s="27"/>
      <c r="B26" s="65"/>
      <c r="C26" s="28"/>
      <c r="D26" s="28"/>
      <c r="E26" s="28"/>
      <c r="F26" s="28"/>
      <c r="G26" s="28"/>
      <c r="H26" s="28"/>
      <c r="I26" s="28"/>
      <c r="J26" s="28"/>
      <c r="K26" s="28"/>
      <c r="L26" s="28"/>
      <c r="M26" s="28"/>
      <c r="N26" s="28"/>
      <c r="O26" s="28"/>
      <c r="P26" s="28"/>
      <c r="Q26" s="28"/>
      <c r="R26" s="28"/>
      <c r="S26" s="28"/>
      <c r="T26" s="28"/>
      <c r="U26" s="28"/>
      <c r="V26" s="28"/>
      <c r="W26" s="28"/>
      <c r="X26" s="28"/>
      <c r="Y26" s="28"/>
      <c r="Z26" s="28">
        <f t="shared" si="0"/>
        <v>0</v>
      </c>
      <c r="AA26" s="28"/>
      <c r="AB26" s="28"/>
      <c r="AC26" s="28"/>
      <c r="AD26" s="28"/>
      <c r="AE26" s="28"/>
      <c r="AF26" s="28"/>
      <c r="AG26" s="28"/>
      <c r="AH26" s="28"/>
      <c r="AI26" s="28"/>
      <c r="AJ26" s="28"/>
      <c r="AK26" s="28"/>
      <c r="AL26" s="47"/>
    </row>
    <row r="27" spans="1:38" s="167" customFormat="1">
      <c r="A27" s="27"/>
      <c r="B27" s="65"/>
      <c r="C27" s="28"/>
      <c r="D27" s="28"/>
      <c r="E27" s="28"/>
      <c r="F27" s="28"/>
      <c r="G27" s="28"/>
      <c r="H27" s="28"/>
      <c r="I27" s="28"/>
      <c r="J27" s="28"/>
      <c r="K27" s="28"/>
      <c r="L27" s="28"/>
      <c r="M27" s="28"/>
      <c r="N27" s="28"/>
      <c r="O27" s="28"/>
      <c r="P27" s="28"/>
      <c r="Q27" s="28"/>
      <c r="R27" s="28"/>
      <c r="S27" s="28"/>
      <c r="T27" s="28"/>
      <c r="U27" s="28"/>
      <c r="V27" s="28"/>
      <c r="W27" s="28"/>
      <c r="X27" s="28"/>
      <c r="Y27" s="28"/>
      <c r="Z27" s="28">
        <f t="shared" si="0"/>
        <v>0</v>
      </c>
      <c r="AA27" s="28"/>
      <c r="AB27" s="28"/>
      <c r="AC27" s="28"/>
      <c r="AD27" s="28"/>
      <c r="AE27" s="28"/>
      <c r="AF27" s="28"/>
      <c r="AG27" s="28"/>
      <c r="AH27" s="28"/>
      <c r="AI27" s="28"/>
      <c r="AJ27" s="28"/>
      <c r="AK27" s="28"/>
      <c r="AL27" s="47"/>
    </row>
    <row r="28" spans="1:38" s="167" customFormat="1">
      <c r="A28" s="27"/>
      <c r="B28" s="65"/>
      <c r="C28" s="28"/>
      <c r="D28" s="28"/>
      <c r="E28" s="28"/>
      <c r="F28" s="28"/>
      <c r="G28" s="28"/>
      <c r="H28" s="28"/>
      <c r="I28" s="28"/>
      <c r="J28" s="28"/>
      <c r="K28" s="28"/>
      <c r="L28" s="28"/>
      <c r="M28" s="28"/>
      <c r="N28" s="28"/>
      <c r="O28" s="28"/>
      <c r="P28" s="28"/>
      <c r="Q28" s="28"/>
      <c r="R28" s="28"/>
      <c r="S28" s="28"/>
      <c r="T28" s="28"/>
      <c r="U28" s="28"/>
      <c r="V28" s="28"/>
      <c r="W28" s="28"/>
      <c r="X28" s="28"/>
      <c r="Y28" s="28"/>
      <c r="Z28" s="28">
        <f t="shared" si="0"/>
        <v>0</v>
      </c>
      <c r="AA28" s="28"/>
      <c r="AB28" s="28"/>
      <c r="AC28" s="28"/>
      <c r="AD28" s="28"/>
      <c r="AE28" s="28"/>
      <c r="AF28" s="28"/>
      <c r="AG28" s="28"/>
      <c r="AH28" s="28"/>
      <c r="AI28" s="28"/>
      <c r="AJ28" s="28"/>
      <c r="AK28" s="28"/>
      <c r="AL28" s="47"/>
    </row>
    <row r="29" spans="1:38" s="167" customFormat="1">
      <c r="A29" s="27"/>
      <c r="B29" s="65"/>
      <c r="C29" s="28"/>
      <c r="D29" s="28"/>
      <c r="E29" s="28"/>
      <c r="F29" s="28"/>
      <c r="G29" s="28"/>
      <c r="H29" s="28"/>
      <c r="I29" s="28"/>
      <c r="J29" s="28"/>
      <c r="K29" s="28"/>
      <c r="L29" s="28"/>
      <c r="M29" s="28"/>
      <c r="N29" s="28"/>
      <c r="O29" s="28"/>
      <c r="P29" s="28"/>
      <c r="Q29" s="28"/>
      <c r="R29" s="28"/>
      <c r="S29" s="28"/>
      <c r="T29" s="28"/>
      <c r="U29" s="28"/>
      <c r="V29" s="28"/>
      <c r="W29" s="28"/>
      <c r="X29" s="28"/>
      <c r="Y29" s="28"/>
      <c r="Z29" s="28">
        <f t="shared" si="0"/>
        <v>0</v>
      </c>
      <c r="AA29" s="28"/>
      <c r="AB29" s="28"/>
      <c r="AC29" s="28"/>
      <c r="AD29" s="28"/>
      <c r="AE29" s="28"/>
      <c r="AF29" s="28"/>
      <c r="AG29" s="28"/>
      <c r="AH29" s="28"/>
      <c r="AI29" s="28"/>
      <c r="AJ29" s="28"/>
      <c r="AK29" s="28"/>
      <c r="AL29" s="47"/>
    </row>
    <row r="30" spans="1:38" s="167" customFormat="1">
      <c r="A30" s="27"/>
      <c r="B30" s="65"/>
      <c r="C30" s="28"/>
      <c r="D30" s="28"/>
      <c r="E30" s="28"/>
      <c r="F30" s="28"/>
      <c r="G30" s="28"/>
      <c r="H30" s="28"/>
      <c r="I30" s="28"/>
      <c r="J30" s="28"/>
      <c r="K30" s="28"/>
      <c r="L30" s="28"/>
      <c r="M30" s="28"/>
      <c r="N30" s="28"/>
      <c r="O30" s="28"/>
      <c r="P30" s="28"/>
      <c r="Q30" s="28"/>
      <c r="R30" s="28"/>
      <c r="S30" s="28"/>
      <c r="T30" s="28"/>
      <c r="U30" s="28"/>
      <c r="V30" s="28"/>
      <c r="W30" s="28"/>
      <c r="X30" s="28"/>
      <c r="Y30" s="28"/>
      <c r="Z30" s="28">
        <f t="shared" si="0"/>
        <v>0</v>
      </c>
      <c r="AA30" s="28"/>
      <c r="AB30" s="28"/>
      <c r="AC30" s="28"/>
      <c r="AD30" s="28"/>
      <c r="AE30" s="28"/>
      <c r="AF30" s="28"/>
      <c r="AG30" s="28"/>
      <c r="AH30" s="28"/>
      <c r="AI30" s="28"/>
      <c r="AJ30" s="28"/>
      <c r="AK30" s="28"/>
      <c r="AL30" s="47"/>
    </row>
    <row r="31" spans="1:38" s="167" customFormat="1">
      <c r="A31" s="27"/>
      <c r="B31" s="65"/>
      <c r="C31" s="28"/>
      <c r="D31" s="28"/>
      <c r="E31" s="28"/>
      <c r="F31" s="28"/>
      <c r="G31" s="28"/>
      <c r="H31" s="28"/>
      <c r="I31" s="28"/>
      <c r="J31" s="28"/>
      <c r="K31" s="28"/>
      <c r="L31" s="28"/>
      <c r="M31" s="28"/>
      <c r="N31" s="28"/>
      <c r="O31" s="28"/>
      <c r="P31" s="28"/>
      <c r="Q31" s="28"/>
      <c r="R31" s="28"/>
      <c r="S31" s="28"/>
      <c r="T31" s="28"/>
      <c r="U31" s="28"/>
      <c r="V31" s="28"/>
      <c r="W31" s="28"/>
      <c r="X31" s="28"/>
      <c r="Y31" s="28"/>
      <c r="Z31" s="28">
        <f t="shared" si="0"/>
        <v>0</v>
      </c>
      <c r="AA31" s="28"/>
      <c r="AB31" s="28"/>
      <c r="AC31" s="28"/>
      <c r="AD31" s="28"/>
      <c r="AE31" s="28"/>
      <c r="AF31" s="28"/>
      <c r="AG31" s="28"/>
      <c r="AH31" s="28"/>
      <c r="AI31" s="28"/>
      <c r="AJ31" s="28"/>
      <c r="AK31" s="28"/>
      <c r="AL31" s="47"/>
    </row>
    <row r="32" spans="1:38" s="167" customFormat="1">
      <c r="A32" s="27"/>
      <c r="B32" s="65"/>
      <c r="C32" s="28"/>
      <c r="D32" s="28"/>
      <c r="E32" s="28"/>
      <c r="F32" s="28"/>
      <c r="G32" s="28"/>
      <c r="H32" s="28"/>
      <c r="I32" s="28"/>
      <c r="J32" s="28"/>
      <c r="K32" s="28"/>
      <c r="L32" s="28"/>
      <c r="M32" s="28"/>
      <c r="N32" s="28"/>
      <c r="O32" s="28"/>
      <c r="P32" s="28"/>
      <c r="Q32" s="28"/>
      <c r="R32" s="28"/>
      <c r="S32" s="28"/>
      <c r="T32" s="28"/>
      <c r="U32" s="28"/>
      <c r="V32" s="28"/>
      <c r="W32" s="28"/>
      <c r="X32" s="28"/>
      <c r="Y32" s="28"/>
      <c r="Z32" s="28">
        <f t="shared" si="0"/>
        <v>0</v>
      </c>
      <c r="AA32" s="28"/>
      <c r="AB32" s="28"/>
      <c r="AC32" s="28"/>
      <c r="AD32" s="28"/>
      <c r="AE32" s="28"/>
      <c r="AF32" s="28"/>
      <c r="AG32" s="28"/>
      <c r="AH32" s="28"/>
      <c r="AI32" s="28"/>
      <c r="AJ32" s="28"/>
      <c r="AK32" s="28"/>
      <c r="AL32" s="47"/>
    </row>
    <row r="33" spans="1:38" s="167" customFormat="1">
      <c r="A33" s="27"/>
      <c r="B33" s="65"/>
      <c r="C33" s="28"/>
      <c r="D33" s="28"/>
      <c r="E33" s="28"/>
      <c r="F33" s="28"/>
      <c r="G33" s="28"/>
      <c r="H33" s="28"/>
      <c r="I33" s="28"/>
      <c r="J33" s="28"/>
      <c r="K33" s="28"/>
      <c r="L33" s="28"/>
      <c r="M33" s="28"/>
      <c r="N33" s="28"/>
      <c r="O33" s="28"/>
      <c r="P33" s="28"/>
      <c r="Q33" s="28"/>
      <c r="R33" s="28"/>
      <c r="S33" s="28"/>
      <c r="T33" s="28"/>
      <c r="U33" s="28"/>
      <c r="V33" s="28"/>
      <c r="W33" s="28"/>
      <c r="X33" s="28"/>
      <c r="Y33" s="28"/>
      <c r="Z33" s="28">
        <f t="shared" si="0"/>
        <v>0</v>
      </c>
      <c r="AA33" s="28"/>
      <c r="AB33" s="28"/>
      <c r="AC33" s="28"/>
      <c r="AD33" s="28"/>
      <c r="AE33" s="28"/>
      <c r="AF33" s="28"/>
      <c r="AG33" s="28"/>
      <c r="AH33" s="28"/>
      <c r="AI33" s="28"/>
      <c r="AJ33" s="28"/>
      <c r="AK33" s="28"/>
      <c r="AL33" s="47"/>
    </row>
    <row r="34" spans="1:38" s="167" customFormat="1">
      <c r="A34" s="27"/>
      <c r="B34" s="65"/>
      <c r="C34" s="28"/>
      <c r="D34" s="28"/>
      <c r="E34" s="28"/>
      <c r="F34" s="28"/>
      <c r="G34" s="28"/>
      <c r="H34" s="28"/>
      <c r="I34" s="28"/>
      <c r="J34" s="28"/>
      <c r="K34" s="28"/>
      <c r="L34" s="28"/>
      <c r="M34" s="28"/>
      <c r="N34" s="28"/>
      <c r="O34" s="28"/>
      <c r="P34" s="28"/>
      <c r="Q34" s="28"/>
      <c r="R34" s="28"/>
      <c r="S34" s="28"/>
      <c r="T34" s="28"/>
      <c r="U34" s="28"/>
      <c r="V34" s="28"/>
      <c r="W34" s="28"/>
      <c r="X34" s="28"/>
      <c r="Y34" s="28"/>
      <c r="Z34" s="28">
        <f t="shared" si="0"/>
        <v>0</v>
      </c>
      <c r="AA34" s="28"/>
      <c r="AB34" s="28"/>
      <c r="AC34" s="28"/>
      <c r="AD34" s="28"/>
      <c r="AE34" s="28"/>
      <c r="AF34" s="28"/>
      <c r="AG34" s="28"/>
      <c r="AH34" s="28"/>
      <c r="AI34" s="28"/>
      <c r="AJ34" s="28"/>
      <c r="AK34" s="28"/>
      <c r="AL34" s="47"/>
    </row>
    <row r="35" spans="1:38" s="167" customFormat="1">
      <c r="A35" s="27"/>
      <c r="B35" s="65"/>
      <c r="C35" s="28"/>
      <c r="D35" s="28"/>
      <c r="E35" s="28"/>
      <c r="F35" s="28"/>
      <c r="G35" s="28"/>
      <c r="H35" s="28"/>
      <c r="I35" s="28"/>
      <c r="J35" s="28"/>
      <c r="K35" s="28"/>
      <c r="L35" s="28"/>
      <c r="M35" s="28"/>
      <c r="N35" s="28"/>
      <c r="O35" s="28"/>
      <c r="P35" s="28"/>
      <c r="Q35" s="28"/>
      <c r="R35" s="28"/>
      <c r="S35" s="28"/>
      <c r="T35" s="28"/>
      <c r="U35" s="28"/>
      <c r="V35" s="28"/>
      <c r="W35" s="28"/>
      <c r="X35" s="28"/>
      <c r="Y35" s="28"/>
      <c r="Z35" s="28">
        <f t="shared" si="0"/>
        <v>0</v>
      </c>
      <c r="AA35" s="28"/>
      <c r="AB35" s="28"/>
      <c r="AC35" s="28"/>
      <c r="AD35" s="28"/>
      <c r="AE35" s="28"/>
      <c r="AF35" s="28"/>
      <c r="AG35" s="28"/>
      <c r="AH35" s="28"/>
      <c r="AI35" s="28"/>
      <c r="AJ35" s="28"/>
      <c r="AK35" s="28"/>
      <c r="AL35" s="47"/>
    </row>
    <row r="36" spans="1:38" s="167" customFormat="1">
      <c r="A36" s="27"/>
      <c r="B36" s="65"/>
      <c r="C36" s="28"/>
      <c r="D36" s="28"/>
      <c r="E36" s="28"/>
      <c r="F36" s="28"/>
      <c r="G36" s="28"/>
      <c r="H36" s="28"/>
      <c r="I36" s="28"/>
      <c r="J36" s="28"/>
      <c r="K36" s="28"/>
      <c r="L36" s="28"/>
      <c r="M36" s="28"/>
      <c r="N36" s="28"/>
      <c r="O36" s="28"/>
      <c r="P36" s="28"/>
      <c r="Q36" s="28"/>
      <c r="R36" s="28"/>
      <c r="S36" s="28"/>
      <c r="T36" s="28"/>
      <c r="U36" s="28"/>
      <c r="V36" s="28"/>
      <c r="W36" s="28"/>
      <c r="X36" s="28"/>
      <c r="Y36" s="28"/>
      <c r="Z36" s="28">
        <f t="shared" si="0"/>
        <v>0</v>
      </c>
      <c r="AA36" s="28"/>
      <c r="AB36" s="28"/>
      <c r="AC36" s="28"/>
      <c r="AD36" s="28"/>
      <c r="AE36" s="28"/>
      <c r="AF36" s="28"/>
      <c r="AG36" s="28"/>
      <c r="AH36" s="28"/>
      <c r="AI36" s="28"/>
      <c r="AJ36" s="28"/>
      <c r="AK36" s="28"/>
      <c r="AL36" s="47"/>
    </row>
    <row r="37" spans="1:38" s="167" customFormat="1">
      <c r="A37" s="27"/>
      <c r="B37" s="65"/>
      <c r="C37" s="28"/>
      <c r="D37" s="28"/>
      <c r="E37" s="28"/>
      <c r="F37" s="28"/>
      <c r="G37" s="28"/>
      <c r="H37" s="28"/>
      <c r="I37" s="28"/>
      <c r="J37" s="28"/>
      <c r="K37" s="28"/>
      <c r="L37" s="28"/>
      <c r="M37" s="28"/>
      <c r="N37" s="28"/>
      <c r="O37" s="28"/>
      <c r="P37" s="28"/>
      <c r="Q37" s="28"/>
      <c r="R37" s="28"/>
      <c r="S37" s="28"/>
      <c r="T37" s="28"/>
      <c r="U37" s="28"/>
      <c r="V37" s="28"/>
      <c r="W37" s="28"/>
      <c r="X37" s="28"/>
      <c r="Y37" s="28"/>
      <c r="Z37" s="28">
        <f t="shared" si="0"/>
        <v>0</v>
      </c>
      <c r="AA37" s="28"/>
      <c r="AB37" s="28"/>
      <c r="AC37" s="28"/>
      <c r="AD37" s="28"/>
      <c r="AE37" s="28"/>
      <c r="AF37" s="28"/>
      <c r="AG37" s="28"/>
      <c r="AH37" s="28"/>
      <c r="AI37" s="28"/>
      <c r="AJ37" s="28"/>
      <c r="AK37" s="28"/>
      <c r="AL37" s="47"/>
    </row>
    <row r="38" spans="1:38" s="167" customFormat="1">
      <c r="A38" s="27"/>
      <c r="B38" s="65"/>
      <c r="C38" s="28"/>
      <c r="D38" s="28"/>
      <c r="E38" s="28"/>
      <c r="F38" s="28"/>
      <c r="G38" s="28"/>
      <c r="H38" s="28"/>
      <c r="I38" s="28"/>
      <c r="J38" s="28"/>
      <c r="K38" s="28"/>
      <c r="L38" s="28"/>
      <c r="M38" s="28"/>
      <c r="N38" s="28"/>
      <c r="O38" s="28"/>
      <c r="P38" s="28"/>
      <c r="Q38" s="28"/>
      <c r="R38" s="28"/>
      <c r="S38" s="28"/>
      <c r="T38" s="28"/>
      <c r="U38" s="28"/>
      <c r="V38" s="28"/>
      <c r="W38" s="28"/>
      <c r="X38" s="28"/>
      <c r="Y38" s="28"/>
      <c r="Z38" s="28">
        <f t="shared" si="0"/>
        <v>0</v>
      </c>
      <c r="AA38" s="28"/>
      <c r="AB38" s="28"/>
      <c r="AC38" s="28"/>
      <c r="AD38" s="28"/>
      <c r="AE38" s="28"/>
      <c r="AF38" s="28"/>
      <c r="AG38" s="28"/>
      <c r="AH38" s="28"/>
      <c r="AI38" s="28"/>
      <c r="AJ38" s="28"/>
      <c r="AK38" s="28"/>
      <c r="AL38" s="47"/>
    </row>
    <row r="39" spans="1:38" s="167" customFormat="1">
      <c r="A39" s="27"/>
      <c r="B39" s="65"/>
      <c r="C39" s="28"/>
      <c r="D39" s="28"/>
      <c r="E39" s="28"/>
      <c r="F39" s="28"/>
      <c r="G39" s="28"/>
      <c r="H39" s="28"/>
      <c r="I39" s="28"/>
      <c r="J39" s="28"/>
      <c r="K39" s="28"/>
      <c r="L39" s="28"/>
      <c r="M39" s="28"/>
      <c r="N39" s="28"/>
      <c r="O39" s="28"/>
      <c r="P39" s="28"/>
      <c r="Q39" s="28"/>
      <c r="R39" s="28"/>
      <c r="S39" s="28"/>
      <c r="T39" s="28"/>
      <c r="U39" s="28"/>
      <c r="V39" s="28"/>
      <c r="W39" s="28"/>
      <c r="X39" s="28"/>
      <c r="Y39" s="28"/>
      <c r="Z39" s="28">
        <f t="shared" si="0"/>
        <v>0</v>
      </c>
      <c r="AA39" s="28"/>
      <c r="AB39" s="28"/>
      <c r="AC39" s="28"/>
      <c r="AD39" s="28"/>
      <c r="AE39" s="28"/>
      <c r="AF39" s="28"/>
      <c r="AG39" s="28"/>
      <c r="AH39" s="28"/>
      <c r="AI39" s="28"/>
      <c r="AJ39" s="28"/>
      <c r="AK39" s="28"/>
      <c r="AL39" s="47"/>
    </row>
    <row r="40" spans="1:38" s="167" customFormat="1">
      <c r="A40" s="27"/>
      <c r="B40" s="65"/>
      <c r="C40" s="28"/>
      <c r="D40" s="28"/>
      <c r="E40" s="28"/>
      <c r="F40" s="28"/>
      <c r="G40" s="28"/>
      <c r="H40" s="28"/>
      <c r="I40" s="28"/>
      <c r="J40" s="28"/>
      <c r="K40" s="28"/>
      <c r="L40" s="28"/>
      <c r="M40" s="28"/>
      <c r="N40" s="28"/>
      <c r="O40" s="28"/>
      <c r="P40" s="28"/>
      <c r="Q40" s="28"/>
      <c r="R40" s="28"/>
      <c r="S40" s="28"/>
      <c r="T40" s="28"/>
      <c r="U40" s="28"/>
      <c r="V40" s="28"/>
      <c r="W40" s="28"/>
      <c r="X40" s="28"/>
      <c r="Y40" s="28"/>
      <c r="Z40" s="28">
        <f t="shared" si="0"/>
        <v>0</v>
      </c>
      <c r="AA40" s="28"/>
      <c r="AB40" s="28"/>
      <c r="AC40" s="28"/>
      <c r="AD40" s="28"/>
      <c r="AE40" s="28"/>
      <c r="AF40" s="28"/>
      <c r="AG40" s="28"/>
      <c r="AH40" s="28"/>
      <c r="AI40" s="28"/>
      <c r="AJ40" s="28"/>
      <c r="AK40" s="28"/>
      <c r="AL40" s="47"/>
    </row>
    <row r="41" spans="1:38" s="167" customFormat="1">
      <c r="A41" s="27"/>
      <c r="B41" s="65"/>
      <c r="C41" s="28"/>
      <c r="D41" s="28"/>
      <c r="E41" s="28"/>
      <c r="F41" s="28"/>
      <c r="G41" s="28"/>
      <c r="H41" s="28"/>
      <c r="I41" s="28"/>
      <c r="J41" s="28"/>
      <c r="K41" s="28"/>
      <c r="L41" s="28"/>
      <c r="M41" s="28"/>
      <c r="N41" s="28"/>
      <c r="O41" s="28"/>
      <c r="P41" s="28"/>
      <c r="Q41" s="28"/>
      <c r="R41" s="28"/>
      <c r="S41" s="28"/>
      <c r="T41" s="28"/>
      <c r="U41" s="28"/>
      <c r="V41" s="28"/>
      <c r="W41" s="28"/>
      <c r="X41" s="28"/>
      <c r="Y41" s="28"/>
      <c r="Z41" s="28">
        <f t="shared" si="0"/>
        <v>0</v>
      </c>
      <c r="AA41" s="28"/>
      <c r="AB41" s="28"/>
      <c r="AC41" s="28"/>
      <c r="AD41" s="28"/>
      <c r="AE41" s="28"/>
      <c r="AF41" s="28"/>
      <c r="AG41" s="28"/>
      <c r="AH41" s="28"/>
      <c r="AI41" s="28"/>
      <c r="AJ41" s="28"/>
      <c r="AK41" s="28"/>
      <c r="AL41" s="47"/>
    </row>
    <row r="42" spans="1:38" s="167" customFormat="1">
      <c r="A42" s="27"/>
      <c r="B42" s="65"/>
      <c r="C42" s="28"/>
      <c r="D42" s="28"/>
      <c r="E42" s="28"/>
      <c r="F42" s="28"/>
      <c r="G42" s="28"/>
      <c r="H42" s="28"/>
      <c r="I42" s="28"/>
      <c r="J42" s="28"/>
      <c r="K42" s="28"/>
      <c r="L42" s="28"/>
      <c r="M42" s="28"/>
      <c r="N42" s="28"/>
      <c r="O42" s="28"/>
      <c r="P42" s="28"/>
      <c r="Q42" s="28"/>
      <c r="R42" s="28"/>
      <c r="S42" s="28"/>
      <c r="T42" s="28"/>
      <c r="U42" s="28"/>
      <c r="V42" s="28"/>
      <c r="W42" s="28"/>
      <c r="X42" s="28"/>
      <c r="Y42" s="28"/>
      <c r="Z42" s="28">
        <f t="shared" si="0"/>
        <v>0</v>
      </c>
      <c r="AA42" s="28"/>
      <c r="AB42" s="28"/>
      <c r="AC42" s="28"/>
      <c r="AD42" s="28"/>
      <c r="AE42" s="28"/>
      <c r="AF42" s="28"/>
      <c r="AG42" s="28"/>
      <c r="AH42" s="28"/>
      <c r="AI42" s="28"/>
      <c r="AJ42" s="28"/>
      <c r="AK42" s="28"/>
      <c r="AL42" s="47"/>
    </row>
    <row r="43" spans="1:38" s="167" customFormat="1">
      <c r="A43" s="27"/>
      <c r="B43" s="65"/>
      <c r="C43" s="28"/>
      <c r="D43" s="28"/>
      <c r="E43" s="28"/>
      <c r="F43" s="28"/>
      <c r="G43" s="28"/>
      <c r="H43" s="28"/>
      <c r="I43" s="28"/>
      <c r="J43" s="28"/>
      <c r="K43" s="28"/>
      <c r="L43" s="28"/>
      <c r="M43" s="28"/>
      <c r="N43" s="28"/>
      <c r="O43" s="28"/>
      <c r="P43" s="28"/>
      <c r="Q43" s="28"/>
      <c r="R43" s="28"/>
      <c r="S43" s="28"/>
      <c r="T43" s="28"/>
      <c r="U43" s="28"/>
      <c r="V43" s="28"/>
      <c r="W43" s="28"/>
      <c r="X43" s="28"/>
      <c r="Y43" s="28"/>
      <c r="Z43" s="28">
        <f t="shared" si="0"/>
        <v>0</v>
      </c>
      <c r="AA43" s="28"/>
      <c r="AB43" s="28"/>
      <c r="AC43" s="28"/>
      <c r="AD43" s="28"/>
      <c r="AE43" s="28"/>
      <c r="AF43" s="28"/>
      <c r="AG43" s="28"/>
      <c r="AH43" s="28"/>
      <c r="AI43" s="28"/>
      <c r="AJ43" s="28"/>
      <c r="AK43" s="28"/>
      <c r="AL43" s="47"/>
    </row>
    <row r="44" spans="1:38" s="167" customFormat="1">
      <c r="A44" s="27"/>
      <c r="B44" s="65"/>
      <c r="C44" s="28"/>
      <c r="D44" s="28"/>
      <c r="E44" s="28"/>
      <c r="F44" s="28"/>
      <c r="G44" s="28"/>
      <c r="H44" s="28"/>
      <c r="I44" s="28"/>
      <c r="J44" s="28"/>
      <c r="K44" s="28"/>
      <c r="L44" s="28"/>
      <c r="M44" s="28"/>
      <c r="N44" s="28"/>
      <c r="O44" s="28"/>
      <c r="P44" s="28"/>
      <c r="Q44" s="28"/>
      <c r="R44" s="28"/>
      <c r="S44" s="28"/>
      <c r="T44" s="28"/>
      <c r="U44" s="28"/>
      <c r="V44" s="28"/>
      <c r="W44" s="28"/>
      <c r="X44" s="28"/>
      <c r="Y44" s="28"/>
      <c r="Z44" s="28">
        <f t="shared" si="0"/>
        <v>0</v>
      </c>
      <c r="AA44" s="28"/>
      <c r="AB44" s="28"/>
      <c r="AC44" s="28"/>
      <c r="AD44" s="28"/>
      <c r="AE44" s="28"/>
      <c r="AF44" s="28"/>
      <c r="AG44" s="28"/>
      <c r="AH44" s="28"/>
      <c r="AI44" s="28"/>
      <c r="AJ44" s="28"/>
      <c r="AK44" s="28"/>
      <c r="AL44" s="47"/>
    </row>
    <row r="45" spans="1:38" s="167" customFormat="1">
      <c r="A45" s="27"/>
      <c r="B45" s="65"/>
      <c r="C45" s="28"/>
      <c r="D45" s="28"/>
      <c r="E45" s="28"/>
      <c r="F45" s="28"/>
      <c r="G45" s="28"/>
      <c r="H45" s="28"/>
      <c r="I45" s="28"/>
      <c r="J45" s="28"/>
      <c r="K45" s="28"/>
      <c r="L45" s="28"/>
      <c r="M45" s="28"/>
      <c r="N45" s="28"/>
      <c r="O45" s="28"/>
      <c r="P45" s="28"/>
      <c r="Q45" s="28"/>
      <c r="R45" s="28"/>
      <c r="S45" s="28"/>
      <c r="T45" s="28"/>
      <c r="U45" s="28"/>
      <c r="V45" s="28"/>
      <c r="W45" s="28"/>
      <c r="X45" s="28"/>
      <c r="Y45" s="28"/>
      <c r="Z45" s="28">
        <f t="shared" ref="Z45:Z71" si="1">J45</f>
        <v>0</v>
      </c>
      <c r="AA45" s="28"/>
      <c r="AB45" s="28"/>
      <c r="AC45" s="28"/>
      <c r="AD45" s="28"/>
      <c r="AE45" s="28"/>
      <c r="AF45" s="28"/>
      <c r="AG45" s="28"/>
      <c r="AH45" s="28"/>
      <c r="AI45" s="28"/>
      <c r="AJ45" s="28"/>
      <c r="AK45" s="28"/>
      <c r="AL45" s="47"/>
    </row>
    <row r="46" spans="1:38" s="167" customFormat="1">
      <c r="A46" s="27"/>
      <c r="B46" s="65"/>
      <c r="C46" s="28"/>
      <c r="D46" s="28"/>
      <c r="E46" s="28"/>
      <c r="F46" s="28"/>
      <c r="G46" s="28"/>
      <c r="H46" s="28"/>
      <c r="I46" s="28"/>
      <c r="J46" s="28"/>
      <c r="K46" s="28"/>
      <c r="L46" s="28"/>
      <c r="M46" s="28"/>
      <c r="N46" s="28"/>
      <c r="O46" s="28"/>
      <c r="P46" s="28"/>
      <c r="Q46" s="28"/>
      <c r="R46" s="28"/>
      <c r="S46" s="28"/>
      <c r="T46" s="28"/>
      <c r="U46" s="28"/>
      <c r="V46" s="28"/>
      <c r="W46" s="28"/>
      <c r="X46" s="28"/>
      <c r="Y46" s="28"/>
      <c r="Z46" s="28">
        <f t="shared" si="1"/>
        <v>0</v>
      </c>
      <c r="AA46" s="28"/>
      <c r="AB46" s="28"/>
      <c r="AC46" s="28"/>
      <c r="AD46" s="28"/>
      <c r="AE46" s="28"/>
      <c r="AF46" s="28"/>
      <c r="AG46" s="28"/>
      <c r="AH46" s="28"/>
      <c r="AI46" s="28"/>
      <c r="AJ46" s="28"/>
      <c r="AK46" s="28"/>
      <c r="AL46" s="47"/>
    </row>
    <row r="47" spans="1:38" s="167" customFormat="1">
      <c r="A47" s="27"/>
      <c r="B47" s="65"/>
      <c r="C47" s="28"/>
      <c r="D47" s="28"/>
      <c r="E47" s="28"/>
      <c r="F47" s="28"/>
      <c r="G47" s="28"/>
      <c r="H47" s="28"/>
      <c r="I47" s="28"/>
      <c r="J47" s="28"/>
      <c r="K47" s="28"/>
      <c r="L47" s="28"/>
      <c r="M47" s="28"/>
      <c r="N47" s="28"/>
      <c r="O47" s="28"/>
      <c r="P47" s="28"/>
      <c r="Q47" s="28"/>
      <c r="R47" s="28"/>
      <c r="S47" s="28"/>
      <c r="T47" s="28"/>
      <c r="U47" s="28"/>
      <c r="V47" s="28"/>
      <c r="W47" s="28"/>
      <c r="X47" s="28"/>
      <c r="Y47" s="28"/>
      <c r="Z47" s="28">
        <f t="shared" si="1"/>
        <v>0</v>
      </c>
      <c r="AA47" s="28"/>
      <c r="AB47" s="28"/>
      <c r="AC47" s="28"/>
      <c r="AD47" s="28"/>
      <c r="AE47" s="28"/>
      <c r="AF47" s="28"/>
      <c r="AG47" s="28"/>
      <c r="AH47" s="28"/>
      <c r="AI47" s="28"/>
      <c r="AJ47" s="28"/>
      <c r="AK47" s="28"/>
      <c r="AL47" s="47"/>
    </row>
    <row r="48" spans="1:38" s="167" customFormat="1">
      <c r="A48" s="27"/>
      <c r="B48" s="65"/>
      <c r="C48" s="28"/>
      <c r="D48" s="28"/>
      <c r="E48" s="28"/>
      <c r="F48" s="28"/>
      <c r="G48" s="28"/>
      <c r="H48" s="28"/>
      <c r="I48" s="28"/>
      <c r="J48" s="28"/>
      <c r="K48" s="28"/>
      <c r="L48" s="28"/>
      <c r="M48" s="28"/>
      <c r="N48" s="28"/>
      <c r="O48" s="28"/>
      <c r="P48" s="28"/>
      <c r="Q48" s="28"/>
      <c r="R48" s="28"/>
      <c r="S48" s="28"/>
      <c r="T48" s="28"/>
      <c r="U48" s="28"/>
      <c r="V48" s="28"/>
      <c r="W48" s="28"/>
      <c r="X48" s="28"/>
      <c r="Y48" s="28"/>
      <c r="Z48" s="28">
        <f t="shared" si="1"/>
        <v>0</v>
      </c>
      <c r="AA48" s="28"/>
      <c r="AB48" s="28"/>
      <c r="AC48" s="28"/>
      <c r="AD48" s="28"/>
      <c r="AE48" s="28"/>
      <c r="AF48" s="28"/>
      <c r="AG48" s="28"/>
      <c r="AH48" s="28"/>
      <c r="AI48" s="28"/>
      <c r="AJ48" s="28"/>
      <c r="AK48" s="28"/>
      <c r="AL48" s="47"/>
    </row>
    <row r="49" spans="1:38" s="167" customFormat="1">
      <c r="A49" s="27"/>
      <c r="B49" s="65"/>
      <c r="C49" s="28"/>
      <c r="D49" s="28"/>
      <c r="E49" s="28"/>
      <c r="F49" s="28"/>
      <c r="G49" s="28"/>
      <c r="H49" s="28"/>
      <c r="I49" s="28"/>
      <c r="J49" s="28"/>
      <c r="K49" s="28"/>
      <c r="L49" s="28"/>
      <c r="M49" s="28"/>
      <c r="N49" s="28"/>
      <c r="O49" s="28"/>
      <c r="P49" s="28"/>
      <c r="Q49" s="28"/>
      <c r="R49" s="28"/>
      <c r="S49" s="28"/>
      <c r="T49" s="28"/>
      <c r="U49" s="28"/>
      <c r="V49" s="28"/>
      <c r="W49" s="28"/>
      <c r="X49" s="28"/>
      <c r="Y49" s="28"/>
      <c r="Z49" s="28">
        <f t="shared" si="1"/>
        <v>0</v>
      </c>
      <c r="AA49" s="28"/>
      <c r="AB49" s="28"/>
      <c r="AC49" s="28"/>
      <c r="AD49" s="28"/>
      <c r="AE49" s="28"/>
      <c r="AF49" s="28"/>
      <c r="AG49" s="28"/>
      <c r="AH49" s="28"/>
      <c r="AI49" s="28"/>
      <c r="AJ49" s="28"/>
      <c r="AK49" s="28"/>
      <c r="AL49" s="47"/>
    </row>
    <row r="50" spans="1:38" s="167" customFormat="1">
      <c r="A50" s="27"/>
      <c r="B50" s="65"/>
      <c r="C50" s="28"/>
      <c r="D50" s="28"/>
      <c r="E50" s="28"/>
      <c r="F50" s="28"/>
      <c r="G50" s="28"/>
      <c r="H50" s="28"/>
      <c r="I50" s="28"/>
      <c r="J50" s="28"/>
      <c r="K50" s="28"/>
      <c r="L50" s="28"/>
      <c r="M50" s="28"/>
      <c r="N50" s="28"/>
      <c r="O50" s="28"/>
      <c r="P50" s="28"/>
      <c r="Q50" s="28"/>
      <c r="R50" s="28"/>
      <c r="S50" s="28"/>
      <c r="T50" s="28"/>
      <c r="U50" s="28"/>
      <c r="V50" s="28"/>
      <c r="W50" s="28"/>
      <c r="X50" s="28"/>
      <c r="Y50" s="28"/>
      <c r="Z50" s="28">
        <f t="shared" si="1"/>
        <v>0</v>
      </c>
      <c r="AA50" s="28"/>
      <c r="AB50" s="28"/>
      <c r="AC50" s="28"/>
      <c r="AD50" s="28"/>
      <c r="AE50" s="28"/>
      <c r="AF50" s="28"/>
      <c r="AG50" s="28"/>
      <c r="AH50" s="28"/>
      <c r="AI50" s="28"/>
      <c r="AJ50" s="28"/>
      <c r="AK50" s="28"/>
      <c r="AL50" s="47"/>
    </row>
    <row r="51" spans="1:38" s="167" customFormat="1">
      <c r="A51" s="27"/>
      <c r="B51" s="65"/>
      <c r="C51" s="28"/>
      <c r="D51" s="28"/>
      <c r="E51" s="28"/>
      <c r="F51" s="28"/>
      <c r="G51" s="28"/>
      <c r="H51" s="28"/>
      <c r="I51" s="28"/>
      <c r="J51" s="28"/>
      <c r="K51" s="28"/>
      <c r="L51" s="28"/>
      <c r="M51" s="28"/>
      <c r="N51" s="28"/>
      <c r="O51" s="28"/>
      <c r="P51" s="28"/>
      <c r="Q51" s="28"/>
      <c r="R51" s="28"/>
      <c r="S51" s="28"/>
      <c r="T51" s="28"/>
      <c r="U51" s="28"/>
      <c r="V51" s="28"/>
      <c r="W51" s="28"/>
      <c r="X51" s="28"/>
      <c r="Y51" s="28"/>
      <c r="Z51" s="28">
        <f t="shared" si="1"/>
        <v>0</v>
      </c>
      <c r="AA51" s="28"/>
      <c r="AB51" s="28"/>
      <c r="AC51" s="28"/>
      <c r="AD51" s="28"/>
      <c r="AE51" s="28"/>
      <c r="AF51" s="28"/>
      <c r="AG51" s="28"/>
      <c r="AH51" s="28"/>
      <c r="AI51" s="28"/>
      <c r="AJ51" s="28"/>
      <c r="AK51" s="28"/>
      <c r="AL51" s="47"/>
    </row>
    <row r="52" spans="1:38" s="167" customFormat="1">
      <c r="A52" s="27"/>
      <c r="B52" s="65"/>
      <c r="C52" s="28"/>
      <c r="D52" s="28"/>
      <c r="E52" s="28"/>
      <c r="F52" s="28"/>
      <c r="G52" s="28"/>
      <c r="H52" s="28"/>
      <c r="I52" s="28"/>
      <c r="J52" s="28"/>
      <c r="K52" s="28"/>
      <c r="L52" s="28"/>
      <c r="M52" s="28"/>
      <c r="N52" s="28"/>
      <c r="O52" s="28"/>
      <c r="P52" s="28"/>
      <c r="Q52" s="28"/>
      <c r="R52" s="28"/>
      <c r="S52" s="28"/>
      <c r="T52" s="28"/>
      <c r="U52" s="28"/>
      <c r="V52" s="28"/>
      <c r="W52" s="28"/>
      <c r="X52" s="28"/>
      <c r="Y52" s="28"/>
      <c r="Z52" s="28">
        <f t="shared" si="1"/>
        <v>0</v>
      </c>
      <c r="AA52" s="28"/>
      <c r="AB52" s="28"/>
      <c r="AC52" s="28"/>
      <c r="AD52" s="28"/>
      <c r="AE52" s="28"/>
      <c r="AF52" s="28"/>
      <c r="AG52" s="28"/>
      <c r="AH52" s="28"/>
      <c r="AI52" s="28"/>
      <c r="AJ52" s="28"/>
      <c r="AK52" s="28"/>
      <c r="AL52" s="47"/>
    </row>
    <row r="53" spans="1:38" s="167" customFormat="1">
      <c r="A53" s="27"/>
      <c r="B53" s="65"/>
      <c r="C53" s="28"/>
      <c r="D53" s="28"/>
      <c r="E53" s="28"/>
      <c r="F53" s="28"/>
      <c r="G53" s="28"/>
      <c r="H53" s="28"/>
      <c r="I53" s="28"/>
      <c r="J53" s="28"/>
      <c r="K53" s="28"/>
      <c r="L53" s="28"/>
      <c r="M53" s="28"/>
      <c r="N53" s="28"/>
      <c r="O53" s="28"/>
      <c r="P53" s="28"/>
      <c r="Q53" s="28"/>
      <c r="R53" s="28"/>
      <c r="S53" s="28"/>
      <c r="T53" s="28"/>
      <c r="U53" s="28"/>
      <c r="V53" s="28"/>
      <c r="W53" s="28"/>
      <c r="X53" s="28"/>
      <c r="Y53" s="28"/>
      <c r="Z53" s="28">
        <f t="shared" si="1"/>
        <v>0</v>
      </c>
      <c r="AA53" s="28"/>
      <c r="AB53" s="28"/>
      <c r="AC53" s="28"/>
      <c r="AD53" s="28"/>
      <c r="AE53" s="28"/>
      <c r="AF53" s="28"/>
      <c r="AG53" s="28"/>
      <c r="AH53" s="28"/>
      <c r="AI53" s="28"/>
      <c r="AJ53" s="28"/>
      <c r="AK53" s="28"/>
      <c r="AL53" s="47"/>
    </row>
    <row r="54" spans="1:38" s="167" customFormat="1">
      <c r="A54" s="27"/>
      <c r="B54" s="65"/>
      <c r="C54" s="28"/>
      <c r="D54" s="28"/>
      <c r="E54" s="28"/>
      <c r="F54" s="28"/>
      <c r="G54" s="28"/>
      <c r="H54" s="28"/>
      <c r="I54" s="28"/>
      <c r="J54" s="28"/>
      <c r="K54" s="28"/>
      <c r="L54" s="28"/>
      <c r="M54" s="28"/>
      <c r="N54" s="28"/>
      <c r="O54" s="28"/>
      <c r="P54" s="28"/>
      <c r="Q54" s="28"/>
      <c r="R54" s="28"/>
      <c r="S54" s="28"/>
      <c r="T54" s="28"/>
      <c r="U54" s="28"/>
      <c r="V54" s="28"/>
      <c r="W54" s="28"/>
      <c r="X54" s="28"/>
      <c r="Y54" s="28"/>
      <c r="Z54" s="28">
        <f t="shared" si="1"/>
        <v>0</v>
      </c>
      <c r="AA54" s="28"/>
      <c r="AB54" s="28"/>
      <c r="AC54" s="28"/>
      <c r="AD54" s="28"/>
      <c r="AE54" s="28"/>
      <c r="AF54" s="28"/>
      <c r="AG54" s="28"/>
      <c r="AH54" s="28"/>
      <c r="AI54" s="28"/>
      <c r="AJ54" s="28"/>
      <c r="AK54" s="28"/>
      <c r="AL54" s="47"/>
    </row>
    <row r="55" spans="1:38" s="167" customFormat="1">
      <c r="A55" s="27"/>
      <c r="B55" s="65"/>
      <c r="C55" s="28"/>
      <c r="D55" s="28"/>
      <c r="E55" s="28"/>
      <c r="F55" s="28"/>
      <c r="G55" s="28"/>
      <c r="H55" s="28"/>
      <c r="I55" s="28"/>
      <c r="J55" s="28"/>
      <c r="K55" s="28"/>
      <c r="L55" s="28"/>
      <c r="M55" s="28"/>
      <c r="N55" s="28"/>
      <c r="O55" s="28"/>
      <c r="P55" s="28"/>
      <c r="Q55" s="28"/>
      <c r="R55" s="28"/>
      <c r="S55" s="28"/>
      <c r="T55" s="28"/>
      <c r="U55" s="28"/>
      <c r="V55" s="28"/>
      <c r="W55" s="28"/>
      <c r="X55" s="28"/>
      <c r="Y55" s="28"/>
      <c r="Z55" s="28">
        <f t="shared" si="1"/>
        <v>0</v>
      </c>
      <c r="AA55" s="28"/>
      <c r="AB55" s="28"/>
      <c r="AC55" s="28"/>
      <c r="AD55" s="28"/>
      <c r="AE55" s="28"/>
      <c r="AF55" s="28"/>
      <c r="AG55" s="28"/>
      <c r="AH55" s="28"/>
      <c r="AI55" s="28"/>
      <c r="AJ55" s="28"/>
      <c r="AK55" s="28"/>
      <c r="AL55" s="47"/>
    </row>
    <row r="56" spans="1:38">
      <c r="A56" s="27"/>
      <c r="B56" s="45"/>
      <c r="C56" s="251"/>
      <c r="D56" s="251"/>
      <c r="E56" s="251"/>
      <c r="F56" s="251"/>
      <c r="G56" s="251"/>
      <c r="H56" s="251"/>
      <c r="I56" s="251"/>
      <c r="J56" s="251"/>
      <c r="K56" s="251"/>
      <c r="L56" s="251"/>
      <c r="M56" s="251"/>
      <c r="N56" s="251"/>
      <c r="O56" s="251"/>
      <c r="P56" s="251"/>
      <c r="Q56" s="251"/>
      <c r="R56" s="251"/>
      <c r="S56" s="251"/>
      <c r="T56" s="251"/>
      <c r="U56" s="251"/>
      <c r="V56" s="251"/>
      <c r="W56" s="251"/>
      <c r="X56" s="251"/>
      <c r="Y56" s="251"/>
      <c r="Z56" s="28">
        <f t="shared" si="1"/>
        <v>0</v>
      </c>
      <c r="AA56" s="222"/>
      <c r="AB56" s="222"/>
      <c r="AC56" s="222"/>
      <c r="AD56" s="222"/>
      <c r="AE56" s="222"/>
      <c r="AF56" s="222"/>
      <c r="AG56" s="222"/>
      <c r="AH56" s="222"/>
      <c r="AI56" s="222"/>
      <c r="AJ56" s="222"/>
      <c r="AK56" s="222"/>
      <c r="AL56" s="222"/>
    </row>
    <row r="57" spans="1:38">
      <c r="A57" s="27"/>
      <c r="B57" s="45"/>
      <c r="C57" s="251"/>
      <c r="D57" s="251"/>
      <c r="E57" s="251"/>
      <c r="F57" s="251"/>
      <c r="G57" s="251"/>
      <c r="H57" s="251"/>
      <c r="I57" s="251"/>
      <c r="J57" s="251"/>
      <c r="K57" s="251"/>
      <c r="L57" s="251"/>
      <c r="M57" s="251"/>
      <c r="N57" s="251"/>
      <c r="O57" s="251"/>
      <c r="P57" s="251"/>
      <c r="Q57" s="251"/>
      <c r="R57" s="251"/>
      <c r="S57" s="251"/>
      <c r="T57" s="251"/>
      <c r="U57" s="251"/>
      <c r="V57" s="251"/>
      <c r="W57" s="251"/>
      <c r="X57" s="251"/>
      <c r="Y57" s="251"/>
      <c r="Z57" s="28">
        <f t="shared" si="1"/>
        <v>0</v>
      </c>
      <c r="AA57" s="222"/>
      <c r="AB57" s="222"/>
      <c r="AC57" s="222"/>
      <c r="AD57" s="222"/>
      <c r="AE57" s="222"/>
      <c r="AF57" s="222"/>
      <c r="AG57" s="222"/>
      <c r="AH57" s="222"/>
      <c r="AI57" s="222"/>
      <c r="AJ57" s="222"/>
      <c r="AK57" s="222"/>
      <c r="AL57" s="222"/>
    </row>
    <row r="58" spans="1:38">
      <c r="A58" s="27"/>
      <c r="B58" s="221"/>
      <c r="C58" s="251"/>
      <c r="D58" s="251"/>
      <c r="E58" s="251"/>
      <c r="F58" s="251"/>
      <c r="G58" s="251"/>
      <c r="H58" s="251"/>
      <c r="I58" s="251"/>
      <c r="J58" s="251"/>
      <c r="K58" s="251"/>
      <c r="L58" s="251"/>
      <c r="M58" s="251"/>
      <c r="N58" s="251"/>
      <c r="O58" s="251"/>
      <c r="P58" s="251"/>
      <c r="Q58" s="251"/>
      <c r="R58" s="251"/>
      <c r="S58" s="251"/>
      <c r="T58" s="251"/>
      <c r="U58" s="251"/>
      <c r="V58" s="251"/>
      <c r="W58" s="251"/>
      <c r="X58" s="251"/>
      <c r="Y58" s="251"/>
      <c r="Z58" s="28">
        <f t="shared" si="1"/>
        <v>0</v>
      </c>
      <c r="AA58" s="222"/>
      <c r="AB58" s="222"/>
      <c r="AC58" s="222"/>
      <c r="AD58" s="222"/>
      <c r="AE58" s="222"/>
      <c r="AF58" s="222"/>
      <c r="AG58" s="222"/>
      <c r="AH58" s="222"/>
      <c r="AI58" s="222"/>
      <c r="AJ58" s="222"/>
      <c r="AK58" s="222"/>
      <c r="AL58" s="222"/>
    </row>
    <row r="59" spans="1:38">
      <c r="A59" s="27"/>
      <c r="B59" s="221"/>
      <c r="C59" s="251"/>
      <c r="D59" s="251"/>
      <c r="E59" s="251"/>
      <c r="F59" s="251"/>
      <c r="G59" s="251"/>
      <c r="H59" s="251"/>
      <c r="I59" s="251"/>
      <c r="J59" s="251"/>
      <c r="K59" s="251"/>
      <c r="L59" s="251"/>
      <c r="M59" s="251"/>
      <c r="N59" s="251"/>
      <c r="O59" s="251"/>
      <c r="P59" s="251"/>
      <c r="Q59" s="251"/>
      <c r="R59" s="251"/>
      <c r="S59" s="251"/>
      <c r="T59" s="251"/>
      <c r="U59" s="251"/>
      <c r="V59" s="251"/>
      <c r="W59" s="251"/>
      <c r="X59" s="251"/>
      <c r="Y59" s="251"/>
      <c r="Z59" s="28">
        <f t="shared" si="1"/>
        <v>0</v>
      </c>
      <c r="AA59" s="222"/>
      <c r="AB59" s="222"/>
      <c r="AC59" s="222"/>
      <c r="AD59" s="222"/>
      <c r="AE59" s="222"/>
      <c r="AF59" s="222"/>
      <c r="AG59" s="222"/>
      <c r="AH59" s="222"/>
      <c r="AI59" s="222"/>
      <c r="AJ59" s="222"/>
      <c r="AK59" s="222"/>
      <c r="AL59" s="222"/>
    </row>
    <row r="60" spans="1:38">
      <c r="A60" s="27"/>
      <c r="B60" s="221"/>
      <c r="C60" s="251"/>
      <c r="D60" s="251"/>
      <c r="E60" s="251"/>
      <c r="F60" s="251"/>
      <c r="G60" s="251"/>
      <c r="H60" s="251"/>
      <c r="I60" s="251"/>
      <c r="J60" s="251"/>
      <c r="K60" s="251"/>
      <c r="L60" s="251"/>
      <c r="M60" s="251"/>
      <c r="N60" s="251"/>
      <c r="O60" s="251"/>
      <c r="P60" s="251"/>
      <c r="Q60" s="251"/>
      <c r="R60" s="251"/>
      <c r="S60" s="251"/>
      <c r="T60" s="251"/>
      <c r="U60" s="251"/>
      <c r="V60" s="251"/>
      <c r="W60" s="251"/>
      <c r="X60" s="251"/>
      <c r="Y60" s="251"/>
      <c r="Z60" s="28">
        <f t="shared" si="1"/>
        <v>0</v>
      </c>
      <c r="AA60" s="222"/>
      <c r="AB60" s="222"/>
      <c r="AC60" s="222"/>
      <c r="AD60" s="222"/>
      <c r="AE60" s="222"/>
      <c r="AF60" s="222"/>
      <c r="AG60" s="222"/>
      <c r="AH60" s="222"/>
      <c r="AI60" s="222"/>
      <c r="AJ60" s="222"/>
      <c r="AK60" s="222"/>
      <c r="AL60" s="222"/>
    </row>
    <row r="61" spans="1:38">
      <c r="A61" s="27"/>
      <c r="B61" s="221"/>
      <c r="C61" s="251"/>
      <c r="D61" s="251"/>
      <c r="E61" s="251"/>
      <c r="F61" s="251"/>
      <c r="G61" s="251"/>
      <c r="H61" s="251"/>
      <c r="I61" s="251"/>
      <c r="J61" s="251"/>
      <c r="K61" s="251"/>
      <c r="L61" s="251"/>
      <c r="M61" s="251"/>
      <c r="N61" s="251"/>
      <c r="O61" s="251"/>
      <c r="P61" s="251"/>
      <c r="Q61" s="251"/>
      <c r="R61" s="251"/>
      <c r="S61" s="251"/>
      <c r="T61" s="251"/>
      <c r="U61" s="251"/>
      <c r="V61" s="251"/>
      <c r="W61" s="251"/>
      <c r="X61" s="251"/>
      <c r="Y61" s="251"/>
      <c r="Z61" s="28">
        <f t="shared" si="1"/>
        <v>0</v>
      </c>
      <c r="AA61" s="222"/>
      <c r="AB61" s="222"/>
      <c r="AC61" s="222"/>
      <c r="AD61" s="222"/>
      <c r="AE61" s="222"/>
      <c r="AF61" s="222"/>
      <c r="AG61" s="222"/>
      <c r="AH61" s="222"/>
      <c r="AI61" s="222"/>
      <c r="AJ61" s="222"/>
      <c r="AK61" s="222"/>
      <c r="AL61" s="222"/>
    </row>
    <row r="62" spans="1:38">
      <c r="A62" s="27"/>
      <c r="B62" s="221"/>
      <c r="C62" s="251"/>
      <c r="D62" s="251"/>
      <c r="E62" s="251"/>
      <c r="F62" s="251"/>
      <c r="G62" s="251"/>
      <c r="H62" s="251"/>
      <c r="I62" s="251"/>
      <c r="J62" s="251"/>
      <c r="K62" s="251"/>
      <c r="L62" s="251"/>
      <c r="M62" s="251"/>
      <c r="N62" s="251"/>
      <c r="O62" s="251"/>
      <c r="P62" s="251"/>
      <c r="Q62" s="251"/>
      <c r="R62" s="251"/>
      <c r="S62" s="251"/>
      <c r="T62" s="251"/>
      <c r="U62" s="251"/>
      <c r="V62" s="251"/>
      <c r="W62" s="251"/>
      <c r="X62" s="251"/>
      <c r="Y62" s="251"/>
      <c r="Z62" s="28">
        <f t="shared" si="1"/>
        <v>0</v>
      </c>
      <c r="AA62" s="222"/>
      <c r="AB62" s="222"/>
      <c r="AC62" s="222"/>
      <c r="AD62" s="222"/>
      <c r="AE62" s="222"/>
      <c r="AF62" s="222"/>
      <c r="AG62" s="222"/>
      <c r="AH62" s="222"/>
      <c r="AI62" s="222"/>
      <c r="AJ62" s="222"/>
      <c r="AK62" s="222"/>
      <c r="AL62" s="222"/>
    </row>
    <row r="63" spans="1:38">
      <c r="A63" s="27"/>
      <c r="B63" s="221"/>
      <c r="C63" s="251"/>
      <c r="D63" s="251"/>
      <c r="E63" s="251"/>
      <c r="F63" s="251"/>
      <c r="G63" s="251"/>
      <c r="H63" s="251"/>
      <c r="I63" s="251"/>
      <c r="J63" s="251"/>
      <c r="K63" s="251"/>
      <c r="L63" s="251"/>
      <c r="M63" s="251"/>
      <c r="N63" s="251"/>
      <c r="O63" s="251"/>
      <c r="P63" s="251"/>
      <c r="Q63" s="251"/>
      <c r="R63" s="251"/>
      <c r="S63" s="251"/>
      <c r="T63" s="251"/>
      <c r="U63" s="251"/>
      <c r="V63" s="251"/>
      <c r="W63" s="251"/>
      <c r="X63" s="251"/>
      <c r="Y63" s="251"/>
      <c r="Z63" s="28">
        <f t="shared" si="1"/>
        <v>0</v>
      </c>
      <c r="AA63" s="222"/>
      <c r="AB63" s="222"/>
      <c r="AC63" s="222"/>
      <c r="AD63" s="222"/>
      <c r="AE63" s="222"/>
      <c r="AF63" s="222"/>
      <c r="AG63" s="222"/>
      <c r="AH63" s="222"/>
      <c r="AI63" s="222"/>
      <c r="AJ63" s="222"/>
      <c r="AK63" s="222"/>
      <c r="AL63" s="222"/>
    </row>
    <row r="64" spans="1:38">
      <c r="A64" s="27"/>
      <c r="B64" s="221"/>
      <c r="C64" s="251"/>
      <c r="D64" s="251"/>
      <c r="E64" s="251"/>
      <c r="F64" s="251"/>
      <c r="G64" s="251"/>
      <c r="H64" s="251"/>
      <c r="I64" s="251"/>
      <c r="J64" s="251"/>
      <c r="K64" s="251"/>
      <c r="L64" s="251"/>
      <c r="M64" s="251"/>
      <c r="N64" s="251"/>
      <c r="O64" s="251"/>
      <c r="P64" s="251"/>
      <c r="Q64" s="251"/>
      <c r="R64" s="251"/>
      <c r="S64" s="251"/>
      <c r="T64" s="251"/>
      <c r="U64" s="251"/>
      <c r="V64" s="251"/>
      <c r="W64" s="251"/>
      <c r="X64" s="251"/>
      <c r="Y64" s="251"/>
      <c r="Z64" s="28">
        <f t="shared" si="1"/>
        <v>0</v>
      </c>
      <c r="AA64" s="222"/>
      <c r="AB64" s="222"/>
      <c r="AC64" s="222"/>
      <c r="AD64" s="222"/>
      <c r="AE64" s="222"/>
      <c r="AF64" s="222"/>
      <c r="AG64" s="222"/>
      <c r="AH64" s="222"/>
      <c r="AI64" s="222"/>
      <c r="AJ64" s="222"/>
      <c r="AK64" s="222"/>
      <c r="AL64" s="222"/>
    </row>
    <row r="65" spans="1:38">
      <c r="A65" s="27"/>
      <c r="B65" s="221"/>
      <c r="C65" s="251"/>
      <c r="D65" s="251"/>
      <c r="E65" s="251"/>
      <c r="F65" s="251"/>
      <c r="G65" s="251"/>
      <c r="H65" s="251"/>
      <c r="I65" s="251"/>
      <c r="J65" s="251"/>
      <c r="K65" s="251"/>
      <c r="L65" s="251"/>
      <c r="M65" s="251"/>
      <c r="N65" s="251"/>
      <c r="O65" s="251"/>
      <c r="P65" s="251"/>
      <c r="Q65" s="251"/>
      <c r="R65" s="251"/>
      <c r="S65" s="251"/>
      <c r="T65" s="251"/>
      <c r="U65" s="251"/>
      <c r="V65" s="251"/>
      <c r="W65" s="251"/>
      <c r="X65" s="251"/>
      <c r="Y65" s="251"/>
      <c r="Z65" s="28">
        <f t="shared" si="1"/>
        <v>0</v>
      </c>
      <c r="AA65" s="222"/>
      <c r="AB65" s="222"/>
      <c r="AC65" s="222"/>
      <c r="AD65" s="222"/>
      <c r="AE65" s="222"/>
      <c r="AF65" s="222"/>
      <c r="AG65" s="222"/>
      <c r="AH65" s="222"/>
      <c r="AI65" s="222"/>
      <c r="AJ65" s="222"/>
      <c r="AK65" s="222"/>
      <c r="AL65" s="222"/>
    </row>
    <row r="66" spans="1:38">
      <c r="A66" s="27"/>
      <c r="B66" s="221"/>
      <c r="C66" s="251"/>
      <c r="D66" s="251"/>
      <c r="E66" s="251"/>
      <c r="F66" s="251"/>
      <c r="G66" s="251"/>
      <c r="H66" s="251"/>
      <c r="I66" s="251"/>
      <c r="J66" s="251"/>
      <c r="K66" s="251"/>
      <c r="L66" s="251"/>
      <c r="M66" s="251"/>
      <c r="N66" s="251"/>
      <c r="O66" s="251"/>
      <c r="P66" s="251"/>
      <c r="Q66" s="251"/>
      <c r="R66" s="251"/>
      <c r="S66" s="251"/>
      <c r="T66" s="251"/>
      <c r="U66" s="251"/>
      <c r="V66" s="251"/>
      <c r="W66" s="251"/>
      <c r="X66" s="251"/>
      <c r="Y66" s="251"/>
      <c r="Z66" s="28">
        <f t="shared" si="1"/>
        <v>0</v>
      </c>
      <c r="AA66" s="222"/>
      <c r="AB66" s="222"/>
      <c r="AC66" s="222"/>
      <c r="AD66" s="222"/>
      <c r="AE66" s="222"/>
      <c r="AF66" s="222"/>
      <c r="AG66" s="222"/>
      <c r="AH66" s="222"/>
      <c r="AI66" s="222"/>
      <c r="AJ66" s="222"/>
      <c r="AK66" s="222"/>
      <c r="AL66" s="222"/>
    </row>
    <row r="67" spans="1:38">
      <c r="A67" s="27"/>
      <c r="B67" s="221"/>
      <c r="C67" s="251"/>
      <c r="D67" s="251"/>
      <c r="E67" s="251"/>
      <c r="F67" s="251"/>
      <c r="G67" s="251"/>
      <c r="H67" s="251"/>
      <c r="I67" s="251"/>
      <c r="J67" s="251"/>
      <c r="K67" s="251"/>
      <c r="L67" s="251"/>
      <c r="M67" s="251"/>
      <c r="N67" s="251"/>
      <c r="O67" s="251"/>
      <c r="P67" s="251"/>
      <c r="Q67" s="251"/>
      <c r="R67" s="251"/>
      <c r="S67" s="251"/>
      <c r="T67" s="251"/>
      <c r="U67" s="251"/>
      <c r="V67" s="251"/>
      <c r="W67" s="251"/>
      <c r="X67" s="251"/>
      <c r="Y67" s="251"/>
      <c r="Z67" s="28">
        <f t="shared" si="1"/>
        <v>0</v>
      </c>
      <c r="AA67" s="222"/>
      <c r="AB67" s="222"/>
      <c r="AC67" s="222"/>
      <c r="AD67" s="222"/>
      <c r="AE67" s="222"/>
      <c r="AF67" s="222"/>
      <c r="AG67" s="222"/>
      <c r="AH67" s="222"/>
      <c r="AI67" s="222"/>
      <c r="AJ67" s="222"/>
      <c r="AK67" s="222"/>
      <c r="AL67" s="222"/>
    </row>
    <row r="68" spans="1:38">
      <c r="A68" s="27"/>
      <c r="B68" s="221"/>
      <c r="C68" s="251"/>
      <c r="D68" s="251"/>
      <c r="E68" s="251"/>
      <c r="F68" s="251"/>
      <c r="G68" s="251"/>
      <c r="H68" s="251"/>
      <c r="I68" s="251"/>
      <c r="J68" s="251"/>
      <c r="K68" s="251"/>
      <c r="L68" s="251"/>
      <c r="M68" s="251"/>
      <c r="N68" s="251"/>
      <c r="O68" s="251"/>
      <c r="P68" s="251"/>
      <c r="Q68" s="251"/>
      <c r="R68" s="251"/>
      <c r="S68" s="251"/>
      <c r="T68" s="251"/>
      <c r="U68" s="251"/>
      <c r="V68" s="251"/>
      <c r="W68" s="251"/>
      <c r="X68" s="251"/>
      <c r="Y68" s="251"/>
      <c r="Z68" s="28">
        <f t="shared" si="1"/>
        <v>0</v>
      </c>
      <c r="AA68" s="222"/>
      <c r="AB68" s="222"/>
      <c r="AC68" s="222"/>
      <c r="AD68" s="222"/>
      <c r="AE68" s="222"/>
      <c r="AF68" s="222"/>
      <c r="AG68" s="222"/>
      <c r="AH68" s="222"/>
      <c r="AI68" s="222"/>
      <c r="AJ68" s="222"/>
      <c r="AK68" s="222"/>
      <c r="AL68" s="222"/>
    </row>
    <row r="69" spans="1:38">
      <c r="A69" s="27"/>
      <c r="B69" s="221"/>
      <c r="C69" s="251"/>
      <c r="D69" s="251"/>
      <c r="E69" s="251"/>
      <c r="F69" s="251"/>
      <c r="G69" s="251"/>
      <c r="H69" s="251"/>
      <c r="I69" s="251"/>
      <c r="J69" s="251"/>
      <c r="K69" s="251"/>
      <c r="L69" s="251"/>
      <c r="M69" s="251"/>
      <c r="N69" s="251"/>
      <c r="O69" s="251"/>
      <c r="P69" s="251"/>
      <c r="Q69" s="251"/>
      <c r="R69" s="251"/>
      <c r="S69" s="251"/>
      <c r="T69" s="251"/>
      <c r="U69" s="251"/>
      <c r="V69" s="251"/>
      <c r="W69" s="251"/>
      <c r="X69" s="251"/>
      <c r="Y69" s="251"/>
      <c r="Z69" s="28">
        <f t="shared" si="1"/>
        <v>0</v>
      </c>
      <c r="AA69" s="222"/>
      <c r="AB69" s="222"/>
      <c r="AC69" s="222"/>
      <c r="AD69" s="222"/>
      <c r="AE69" s="222"/>
      <c r="AF69" s="222"/>
      <c r="AG69" s="222"/>
      <c r="AH69" s="222"/>
      <c r="AI69" s="222"/>
      <c r="AJ69" s="222"/>
      <c r="AK69" s="222"/>
      <c r="AL69" s="222"/>
    </row>
    <row r="70" spans="1:38">
      <c r="A70" s="27"/>
      <c r="B70" s="221"/>
      <c r="C70" s="251"/>
      <c r="D70" s="251"/>
      <c r="E70" s="251"/>
      <c r="F70" s="251"/>
      <c r="G70" s="251"/>
      <c r="H70" s="251"/>
      <c r="I70" s="251"/>
      <c r="J70" s="251"/>
      <c r="K70" s="251"/>
      <c r="L70" s="251"/>
      <c r="M70" s="251"/>
      <c r="N70" s="251"/>
      <c r="O70" s="251"/>
      <c r="P70" s="251"/>
      <c r="Q70" s="251"/>
      <c r="R70" s="251"/>
      <c r="S70" s="251"/>
      <c r="T70" s="251"/>
      <c r="U70" s="251"/>
      <c r="V70" s="251"/>
      <c r="W70" s="251"/>
      <c r="X70" s="251"/>
      <c r="Y70" s="251"/>
      <c r="Z70" s="28">
        <f t="shared" si="1"/>
        <v>0</v>
      </c>
      <c r="AA70" s="222"/>
      <c r="AB70" s="222"/>
      <c r="AC70" s="222"/>
      <c r="AD70" s="222"/>
      <c r="AE70" s="222"/>
      <c r="AF70" s="222"/>
      <c r="AG70" s="222"/>
      <c r="AH70" s="222"/>
      <c r="AI70" s="222"/>
      <c r="AJ70" s="222"/>
      <c r="AK70" s="222"/>
      <c r="AL70" s="222"/>
    </row>
    <row r="71" spans="1:38">
      <c r="A71" s="27"/>
      <c r="B71" s="221"/>
      <c r="C71" s="251"/>
      <c r="D71" s="251"/>
      <c r="E71" s="251"/>
      <c r="F71" s="251"/>
      <c r="G71" s="251"/>
      <c r="H71" s="251"/>
      <c r="I71" s="251"/>
      <c r="J71" s="251"/>
      <c r="K71" s="251"/>
      <c r="L71" s="251"/>
      <c r="M71" s="251"/>
      <c r="N71" s="251"/>
      <c r="O71" s="251"/>
      <c r="P71" s="251"/>
      <c r="Q71" s="251"/>
      <c r="R71" s="251"/>
      <c r="S71" s="251"/>
      <c r="T71" s="251"/>
      <c r="U71" s="251"/>
      <c r="V71" s="251"/>
      <c r="W71" s="251"/>
      <c r="X71" s="251"/>
      <c r="Y71" s="251"/>
      <c r="Z71" s="28">
        <f t="shared" si="1"/>
        <v>0</v>
      </c>
      <c r="AA71" s="222"/>
      <c r="AB71" s="222"/>
      <c r="AC71" s="222"/>
      <c r="AD71" s="222"/>
      <c r="AE71" s="222"/>
      <c r="AF71" s="222"/>
      <c r="AG71" s="222"/>
      <c r="AH71" s="222"/>
      <c r="AI71" s="222"/>
      <c r="AJ71" s="222"/>
      <c r="AK71" s="222"/>
      <c r="AL71" s="222"/>
    </row>
  </sheetData>
  <mergeCells count="4">
    <mergeCell ref="A7:AL7"/>
    <mergeCell ref="C8:AA8"/>
    <mergeCell ref="C10:Y10"/>
    <mergeCell ref="Z10:AK10"/>
  </mergeCells>
  <pageMargins left="1.1023622047244095" right="0.19685039370078741" top="0.35433070866141736" bottom="0.94488188976377963" header="0.31496062992125984" footer="0.31496062992125984"/>
  <headerFooter alignWithMargins="0"/>
  <extLst>
    <x:ext xmlns:x="http://schemas.openxmlformats.org/spreadsheetml/2006/main" xmlns:mx="http://schemas.microsoft.com/office/mac/excel/2008/main" uri="{64002731-A6B0-56B0-2670-7721B7C09600}">
      <mx:PLV Mode="0" OnePage="0" WScale="0"/>
    </x: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5"/>
  <sheetViews>
    <sheetView workbookViewId="0">
      <pane xSplit="2" ySplit="10" topLeftCell="C11" activePane="bottomRight" state="frozenSplit"/>
      <selection activeCell="R9" sqref="R9 R9 R9:R10"/>
      <selection pane="topRight"/>
      <selection pane="bottomLeft"/>
      <selection pane="bottomRight" activeCell="C11" sqref="C11"/>
    </sheetView>
  </sheetViews>
  <sheetFormatPr defaultColWidth="9.140625" defaultRowHeight="15.75"/>
  <cols>
    <col min="1" max="1" width="19.140625" style="166" customWidth="1"/>
    <col min="2" max="2" width="16.42578125" style="166" bestFit="1" customWidth="1"/>
    <col min="3" max="3" width="24.42578125" style="166" customWidth="1"/>
    <col min="4" max="4" width="29.28515625" style="252" customWidth="1"/>
    <col min="5" max="5" width="19.28515625" style="252" customWidth="1"/>
    <col min="6" max="6" width="24.85546875" style="252" bestFit="1" customWidth="1"/>
    <col min="7" max="256" width="9.140625" style="166" customWidth="1"/>
    <col min="257" max="257" width="4.42578125" style="166" customWidth="1"/>
    <col min="258" max="258" width="14.140625" style="166" customWidth="1"/>
    <col min="259" max="259" width="16.28515625" style="166" bestFit="1" customWidth="1"/>
    <col min="260" max="260" width="29.28515625" style="166" customWidth="1"/>
    <col min="261" max="261" width="11.28515625" style="166" bestFit="1" customWidth="1"/>
    <col min="262" max="262" width="24.85546875" style="166" bestFit="1" customWidth="1"/>
    <col min="263" max="512" width="9.140625" style="166" customWidth="1"/>
    <col min="513" max="513" width="4.42578125" style="166" customWidth="1"/>
    <col min="514" max="514" width="14.140625" style="166" customWidth="1"/>
    <col min="515" max="515" width="16.28515625" style="166" bestFit="1" customWidth="1"/>
    <col min="516" max="516" width="29.28515625" style="166" customWidth="1"/>
    <col min="517" max="517" width="11.28515625" style="166" bestFit="1" customWidth="1"/>
    <col min="518" max="518" width="24.85546875" style="166" bestFit="1" customWidth="1"/>
    <col min="519" max="768" width="9.140625" style="166" customWidth="1"/>
    <col min="769" max="769" width="4.42578125" style="166" customWidth="1"/>
    <col min="770" max="770" width="14.140625" style="166" customWidth="1"/>
    <col min="771" max="771" width="16.28515625" style="166" bestFit="1" customWidth="1"/>
    <col min="772" max="772" width="29.28515625" style="166" customWidth="1"/>
    <col min="773" max="773" width="11.28515625" style="166" bestFit="1" customWidth="1"/>
    <col min="774" max="774" width="24.85546875" style="166" bestFit="1" customWidth="1"/>
    <col min="775" max="1024" width="9.140625" style="166" customWidth="1"/>
    <col min="1025" max="1025" width="4.42578125" style="166" customWidth="1"/>
    <col min="1026" max="1026" width="14.140625" style="166" customWidth="1"/>
    <col min="1027" max="1027" width="16.28515625" style="166" bestFit="1" customWidth="1"/>
    <col min="1028" max="1028" width="29.28515625" style="166" customWidth="1"/>
    <col min="1029" max="1029" width="11.28515625" style="166" bestFit="1" customWidth="1"/>
    <col min="1030" max="1030" width="24.85546875" style="166" bestFit="1" customWidth="1"/>
    <col min="1031" max="1280" width="9.140625" style="166" customWidth="1"/>
    <col min="1281" max="1281" width="4.42578125" style="166" customWidth="1"/>
    <col min="1282" max="1282" width="14.140625" style="166" customWidth="1"/>
    <col min="1283" max="1283" width="16.28515625" style="166" bestFit="1" customWidth="1"/>
    <col min="1284" max="1284" width="29.28515625" style="166" customWidth="1"/>
    <col min="1285" max="1285" width="11.28515625" style="166" bestFit="1" customWidth="1"/>
    <col min="1286" max="1286" width="24.85546875" style="166" bestFit="1" customWidth="1"/>
    <col min="1287" max="1536" width="9.140625" style="166" customWidth="1"/>
    <col min="1537" max="1537" width="4.42578125" style="166" customWidth="1"/>
    <col min="1538" max="1538" width="14.140625" style="166" customWidth="1"/>
    <col min="1539" max="1539" width="16.28515625" style="166" bestFit="1" customWidth="1"/>
    <col min="1540" max="1540" width="29.28515625" style="166" customWidth="1"/>
    <col min="1541" max="1541" width="11.28515625" style="166" bestFit="1" customWidth="1"/>
    <col min="1542" max="1542" width="24.85546875" style="166" bestFit="1" customWidth="1"/>
    <col min="1543" max="1792" width="9.140625" style="166" customWidth="1"/>
    <col min="1793" max="1793" width="4.42578125" style="166" customWidth="1"/>
    <col min="1794" max="1794" width="14.140625" style="166" customWidth="1"/>
    <col min="1795" max="1795" width="16.28515625" style="166" bestFit="1" customWidth="1"/>
    <col min="1796" max="1796" width="29.28515625" style="166" customWidth="1"/>
    <col min="1797" max="1797" width="11.28515625" style="166" bestFit="1" customWidth="1"/>
    <col min="1798" max="1798" width="24.85546875" style="166" bestFit="1" customWidth="1"/>
    <col min="1799" max="2048" width="9.140625" style="166" customWidth="1"/>
    <col min="2049" max="2049" width="4.42578125" style="166" customWidth="1"/>
    <col min="2050" max="2050" width="14.140625" style="166" customWidth="1"/>
    <col min="2051" max="2051" width="16.28515625" style="166" bestFit="1" customWidth="1"/>
    <col min="2052" max="2052" width="29.28515625" style="166" customWidth="1"/>
    <col min="2053" max="2053" width="11.28515625" style="166" bestFit="1" customWidth="1"/>
    <col min="2054" max="2054" width="24.85546875" style="166" bestFit="1" customWidth="1"/>
    <col min="2055" max="2304" width="9.140625" style="166" customWidth="1"/>
    <col min="2305" max="2305" width="4.42578125" style="166" customWidth="1"/>
    <col min="2306" max="2306" width="14.140625" style="166" customWidth="1"/>
    <col min="2307" max="2307" width="16.28515625" style="166" bestFit="1" customWidth="1"/>
    <col min="2308" max="2308" width="29.28515625" style="166" customWidth="1"/>
    <col min="2309" max="2309" width="11.28515625" style="166" bestFit="1" customWidth="1"/>
    <col min="2310" max="2310" width="24.85546875" style="166" bestFit="1" customWidth="1"/>
    <col min="2311" max="2560" width="9.140625" style="166" customWidth="1"/>
    <col min="2561" max="2561" width="4.42578125" style="166" customWidth="1"/>
    <col min="2562" max="2562" width="14.140625" style="166" customWidth="1"/>
    <col min="2563" max="2563" width="16.28515625" style="166" bestFit="1" customWidth="1"/>
    <col min="2564" max="2564" width="29.28515625" style="166" customWidth="1"/>
    <col min="2565" max="2565" width="11.28515625" style="166" bestFit="1" customWidth="1"/>
    <col min="2566" max="2566" width="24.85546875" style="166" bestFit="1" customWidth="1"/>
    <col min="2567" max="2816" width="9.140625" style="166" customWidth="1"/>
    <col min="2817" max="2817" width="4.42578125" style="166" customWidth="1"/>
    <col min="2818" max="2818" width="14.140625" style="166" customWidth="1"/>
    <col min="2819" max="2819" width="16.28515625" style="166" bestFit="1" customWidth="1"/>
    <col min="2820" max="2820" width="29.28515625" style="166" customWidth="1"/>
    <col min="2821" max="2821" width="11.28515625" style="166" bestFit="1" customWidth="1"/>
    <col min="2822" max="2822" width="24.85546875" style="166" bestFit="1" customWidth="1"/>
    <col min="2823" max="3072" width="9.140625" style="166" customWidth="1"/>
    <col min="3073" max="3073" width="4.42578125" style="166" customWidth="1"/>
    <col min="3074" max="3074" width="14.140625" style="166" customWidth="1"/>
    <col min="3075" max="3075" width="16.28515625" style="166" bestFit="1" customWidth="1"/>
    <col min="3076" max="3076" width="29.28515625" style="166" customWidth="1"/>
    <col min="3077" max="3077" width="11.28515625" style="166" bestFit="1" customWidth="1"/>
    <col min="3078" max="3078" width="24.85546875" style="166" bestFit="1" customWidth="1"/>
    <col min="3079" max="3328" width="9.140625" style="166" customWidth="1"/>
    <col min="3329" max="3329" width="4.42578125" style="166" customWidth="1"/>
    <col min="3330" max="3330" width="14.140625" style="166" customWidth="1"/>
    <col min="3331" max="3331" width="16.28515625" style="166" bestFit="1" customWidth="1"/>
    <col min="3332" max="3332" width="29.28515625" style="166" customWidth="1"/>
    <col min="3333" max="3333" width="11.28515625" style="166" bestFit="1" customWidth="1"/>
    <col min="3334" max="3334" width="24.85546875" style="166" bestFit="1" customWidth="1"/>
    <col min="3335" max="3584" width="9.140625" style="166" customWidth="1"/>
    <col min="3585" max="3585" width="4.42578125" style="166" customWidth="1"/>
    <col min="3586" max="3586" width="14.140625" style="166" customWidth="1"/>
    <col min="3587" max="3587" width="16.28515625" style="166" bestFit="1" customWidth="1"/>
    <col min="3588" max="3588" width="29.28515625" style="166" customWidth="1"/>
    <col min="3589" max="3589" width="11.28515625" style="166" bestFit="1" customWidth="1"/>
    <col min="3590" max="3590" width="24.85546875" style="166" bestFit="1" customWidth="1"/>
    <col min="3591" max="3840" width="9.140625" style="166" customWidth="1"/>
    <col min="3841" max="3841" width="4.42578125" style="166" customWidth="1"/>
    <col min="3842" max="3842" width="14.140625" style="166" customWidth="1"/>
    <col min="3843" max="3843" width="16.28515625" style="166" bestFit="1" customWidth="1"/>
    <col min="3844" max="3844" width="29.28515625" style="166" customWidth="1"/>
    <col min="3845" max="3845" width="11.28515625" style="166" bestFit="1" customWidth="1"/>
    <col min="3846" max="3846" width="24.85546875" style="166" bestFit="1" customWidth="1"/>
    <col min="3847" max="4096" width="9.140625" style="166" customWidth="1"/>
    <col min="4097" max="4097" width="4.42578125" style="166" customWidth="1"/>
    <col min="4098" max="4098" width="14.140625" style="166" customWidth="1"/>
    <col min="4099" max="4099" width="16.28515625" style="166" bestFit="1" customWidth="1"/>
    <col min="4100" max="4100" width="29.28515625" style="166" customWidth="1"/>
    <col min="4101" max="4101" width="11.28515625" style="166" bestFit="1" customWidth="1"/>
    <col min="4102" max="4102" width="24.85546875" style="166" bestFit="1" customWidth="1"/>
    <col min="4103" max="4352" width="9.140625" style="166" customWidth="1"/>
    <col min="4353" max="4353" width="4.42578125" style="166" customWidth="1"/>
    <col min="4354" max="4354" width="14.140625" style="166" customWidth="1"/>
    <col min="4355" max="4355" width="16.28515625" style="166" bestFit="1" customWidth="1"/>
    <col min="4356" max="4356" width="29.28515625" style="166" customWidth="1"/>
    <col min="4357" max="4357" width="11.28515625" style="166" bestFit="1" customWidth="1"/>
    <col min="4358" max="4358" width="24.85546875" style="166" bestFit="1" customWidth="1"/>
    <col min="4359" max="4608" width="9.140625" style="166" customWidth="1"/>
    <col min="4609" max="4609" width="4.42578125" style="166" customWidth="1"/>
    <col min="4610" max="4610" width="14.140625" style="166" customWidth="1"/>
    <col min="4611" max="4611" width="16.28515625" style="166" bestFit="1" customWidth="1"/>
    <col min="4612" max="4612" width="29.28515625" style="166" customWidth="1"/>
    <col min="4613" max="4613" width="11.28515625" style="166" bestFit="1" customWidth="1"/>
    <col min="4614" max="4614" width="24.85546875" style="166" bestFit="1" customWidth="1"/>
    <col min="4615" max="4864" width="9.140625" style="166" customWidth="1"/>
    <col min="4865" max="4865" width="4.42578125" style="166" customWidth="1"/>
    <col min="4866" max="4866" width="14.140625" style="166" customWidth="1"/>
    <col min="4867" max="4867" width="16.28515625" style="166" bestFit="1" customWidth="1"/>
    <col min="4868" max="4868" width="29.28515625" style="166" customWidth="1"/>
    <col min="4869" max="4869" width="11.28515625" style="166" bestFit="1" customWidth="1"/>
    <col min="4870" max="4870" width="24.85546875" style="166" bestFit="1" customWidth="1"/>
    <col min="4871" max="5120" width="9.140625" style="166" customWidth="1"/>
    <col min="5121" max="5121" width="4.42578125" style="166" customWidth="1"/>
    <col min="5122" max="5122" width="14.140625" style="166" customWidth="1"/>
    <col min="5123" max="5123" width="16.28515625" style="166" bestFit="1" customWidth="1"/>
    <col min="5124" max="5124" width="29.28515625" style="166" customWidth="1"/>
    <col min="5125" max="5125" width="11.28515625" style="166" bestFit="1" customWidth="1"/>
    <col min="5126" max="5126" width="24.85546875" style="166" bestFit="1" customWidth="1"/>
    <col min="5127" max="5376" width="9.140625" style="166" customWidth="1"/>
    <col min="5377" max="5377" width="4.42578125" style="166" customWidth="1"/>
    <col min="5378" max="5378" width="14.140625" style="166" customWidth="1"/>
    <col min="5379" max="5379" width="16.28515625" style="166" bestFit="1" customWidth="1"/>
    <col min="5380" max="5380" width="29.28515625" style="166" customWidth="1"/>
    <col min="5381" max="5381" width="11.28515625" style="166" bestFit="1" customWidth="1"/>
    <col min="5382" max="5382" width="24.85546875" style="166" bestFit="1" customWidth="1"/>
    <col min="5383" max="5632" width="9.140625" style="166" customWidth="1"/>
    <col min="5633" max="5633" width="4.42578125" style="166" customWidth="1"/>
    <col min="5634" max="5634" width="14.140625" style="166" customWidth="1"/>
    <col min="5635" max="5635" width="16.28515625" style="166" bestFit="1" customWidth="1"/>
    <col min="5636" max="5636" width="29.28515625" style="166" customWidth="1"/>
    <col min="5637" max="5637" width="11.28515625" style="166" bestFit="1" customWidth="1"/>
    <col min="5638" max="5638" width="24.85546875" style="166" bestFit="1" customWidth="1"/>
    <col min="5639" max="5888" width="9.140625" style="166" customWidth="1"/>
    <col min="5889" max="5889" width="4.42578125" style="166" customWidth="1"/>
    <col min="5890" max="5890" width="14.140625" style="166" customWidth="1"/>
    <col min="5891" max="5891" width="16.28515625" style="166" bestFit="1" customWidth="1"/>
    <col min="5892" max="5892" width="29.28515625" style="166" customWidth="1"/>
    <col min="5893" max="5893" width="11.28515625" style="166" bestFit="1" customWidth="1"/>
    <col min="5894" max="5894" width="24.85546875" style="166" bestFit="1" customWidth="1"/>
    <col min="5895" max="6144" width="9.140625" style="166" customWidth="1"/>
    <col min="6145" max="6145" width="4.42578125" style="166" customWidth="1"/>
    <col min="6146" max="6146" width="14.140625" style="166" customWidth="1"/>
    <col min="6147" max="6147" width="16.28515625" style="166" bestFit="1" customWidth="1"/>
    <col min="6148" max="6148" width="29.28515625" style="166" customWidth="1"/>
    <col min="6149" max="6149" width="11.28515625" style="166" bestFit="1" customWidth="1"/>
    <col min="6150" max="6150" width="24.85546875" style="166" bestFit="1" customWidth="1"/>
    <col min="6151" max="6400" width="9.140625" style="166" customWidth="1"/>
    <col min="6401" max="6401" width="4.42578125" style="166" customWidth="1"/>
    <col min="6402" max="6402" width="14.140625" style="166" customWidth="1"/>
    <col min="6403" max="6403" width="16.28515625" style="166" bestFit="1" customWidth="1"/>
    <col min="6404" max="6404" width="29.28515625" style="166" customWidth="1"/>
    <col min="6405" max="6405" width="11.28515625" style="166" bestFit="1" customWidth="1"/>
    <col min="6406" max="6406" width="24.85546875" style="166" bestFit="1" customWidth="1"/>
    <col min="6407" max="6656" width="9.140625" style="166" customWidth="1"/>
    <col min="6657" max="6657" width="4.42578125" style="166" customWidth="1"/>
    <col min="6658" max="6658" width="14.140625" style="166" customWidth="1"/>
    <col min="6659" max="6659" width="16.28515625" style="166" bestFit="1" customWidth="1"/>
    <col min="6660" max="6660" width="29.28515625" style="166" customWidth="1"/>
    <col min="6661" max="6661" width="11.28515625" style="166" bestFit="1" customWidth="1"/>
    <col min="6662" max="6662" width="24.85546875" style="166" bestFit="1" customWidth="1"/>
    <col min="6663" max="6912" width="9.140625" style="166" customWidth="1"/>
    <col min="6913" max="6913" width="4.42578125" style="166" customWidth="1"/>
    <col min="6914" max="6914" width="14.140625" style="166" customWidth="1"/>
    <col min="6915" max="6915" width="16.28515625" style="166" bestFit="1" customWidth="1"/>
    <col min="6916" max="6916" width="29.28515625" style="166" customWidth="1"/>
    <col min="6917" max="6917" width="11.28515625" style="166" bestFit="1" customWidth="1"/>
    <col min="6918" max="6918" width="24.85546875" style="166" bestFit="1" customWidth="1"/>
    <col min="6919" max="7168" width="9.140625" style="166" customWidth="1"/>
    <col min="7169" max="7169" width="4.42578125" style="166" customWidth="1"/>
    <col min="7170" max="7170" width="14.140625" style="166" customWidth="1"/>
    <col min="7171" max="7171" width="16.28515625" style="166" bestFit="1" customWidth="1"/>
    <col min="7172" max="7172" width="29.28515625" style="166" customWidth="1"/>
    <col min="7173" max="7173" width="11.28515625" style="166" bestFit="1" customWidth="1"/>
    <col min="7174" max="7174" width="24.85546875" style="166" bestFit="1" customWidth="1"/>
    <col min="7175" max="7424" width="9.140625" style="166" customWidth="1"/>
    <col min="7425" max="7425" width="4.42578125" style="166" customWidth="1"/>
    <col min="7426" max="7426" width="14.140625" style="166" customWidth="1"/>
    <col min="7427" max="7427" width="16.28515625" style="166" bestFit="1" customWidth="1"/>
    <col min="7428" max="7428" width="29.28515625" style="166" customWidth="1"/>
    <col min="7429" max="7429" width="11.28515625" style="166" bestFit="1" customWidth="1"/>
    <col min="7430" max="7430" width="24.85546875" style="166" bestFit="1" customWidth="1"/>
    <col min="7431" max="7680" width="9.140625" style="166" customWidth="1"/>
    <col min="7681" max="7681" width="4.42578125" style="166" customWidth="1"/>
    <col min="7682" max="7682" width="14.140625" style="166" customWidth="1"/>
    <col min="7683" max="7683" width="16.28515625" style="166" bestFit="1" customWidth="1"/>
    <col min="7684" max="7684" width="29.28515625" style="166" customWidth="1"/>
    <col min="7685" max="7685" width="11.28515625" style="166" bestFit="1" customWidth="1"/>
    <col min="7686" max="7686" width="24.85546875" style="166" bestFit="1" customWidth="1"/>
    <col min="7687" max="7936" width="9.140625" style="166" customWidth="1"/>
    <col min="7937" max="7937" width="4.42578125" style="166" customWidth="1"/>
    <col min="7938" max="7938" width="14.140625" style="166" customWidth="1"/>
    <col min="7939" max="7939" width="16.28515625" style="166" bestFit="1" customWidth="1"/>
    <col min="7940" max="7940" width="29.28515625" style="166" customWidth="1"/>
    <col min="7941" max="7941" width="11.28515625" style="166" bestFit="1" customWidth="1"/>
    <col min="7942" max="7942" width="24.85546875" style="166" bestFit="1" customWidth="1"/>
    <col min="7943" max="8192" width="9.140625" style="166" customWidth="1"/>
    <col min="8193" max="8193" width="4.42578125" style="166" customWidth="1"/>
    <col min="8194" max="8194" width="14.140625" style="166" customWidth="1"/>
    <col min="8195" max="8195" width="16.28515625" style="166" bestFit="1" customWidth="1"/>
    <col min="8196" max="8196" width="29.28515625" style="166" customWidth="1"/>
    <col min="8197" max="8197" width="11.28515625" style="166" bestFit="1" customWidth="1"/>
    <col min="8198" max="8198" width="24.85546875" style="166" bestFit="1" customWidth="1"/>
    <col min="8199" max="8448" width="9.140625" style="166" customWidth="1"/>
    <col min="8449" max="8449" width="4.42578125" style="166" customWidth="1"/>
    <col min="8450" max="8450" width="14.140625" style="166" customWidth="1"/>
    <col min="8451" max="8451" width="16.28515625" style="166" bestFit="1" customWidth="1"/>
    <col min="8452" max="8452" width="29.28515625" style="166" customWidth="1"/>
    <col min="8453" max="8453" width="11.28515625" style="166" bestFit="1" customWidth="1"/>
    <col min="8454" max="8454" width="24.85546875" style="166" bestFit="1" customWidth="1"/>
    <col min="8455" max="8704" width="9.140625" style="166" customWidth="1"/>
    <col min="8705" max="8705" width="4.42578125" style="166" customWidth="1"/>
    <col min="8706" max="8706" width="14.140625" style="166" customWidth="1"/>
    <col min="8707" max="8707" width="16.28515625" style="166" bestFit="1" customWidth="1"/>
    <col min="8708" max="8708" width="29.28515625" style="166" customWidth="1"/>
    <col min="8709" max="8709" width="11.28515625" style="166" bestFit="1" customWidth="1"/>
    <col min="8710" max="8710" width="24.85546875" style="166" bestFit="1" customWidth="1"/>
    <col min="8711" max="8960" width="9.140625" style="166" customWidth="1"/>
    <col min="8961" max="8961" width="4.42578125" style="166" customWidth="1"/>
    <col min="8962" max="8962" width="14.140625" style="166" customWidth="1"/>
    <col min="8963" max="8963" width="16.28515625" style="166" bestFit="1" customWidth="1"/>
    <col min="8964" max="8964" width="29.28515625" style="166" customWidth="1"/>
    <col min="8965" max="8965" width="11.28515625" style="166" bestFit="1" customWidth="1"/>
    <col min="8966" max="8966" width="24.85546875" style="166" bestFit="1" customWidth="1"/>
    <col min="8967" max="9216" width="9.140625" style="166" customWidth="1"/>
    <col min="9217" max="9217" width="4.42578125" style="166" customWidth="1"/>
    <col min="9218" max="9218" width="14.140625" style="166" customWidth="1"/>
    <col min="9219" max="9219" width="16.28515625" style="166" bestFit="1" customWidth="1"/>
    <col min="9220" max="9220" width="29.28515625" style="166" customWidth="1"/>
    <col min="9221" max="9221" width="11.28515625" style="166" bestFit="1" customWidth="1"/>
    <col min="9222" max="9222" width="24.85546875" style="166" bestFit="1" customWidth="1"/>
    <col min="9223" max="9472" width="9.140625" style="166" customWidth="1"/>
    <col min="9473" max="9473" width="4.42578125" style="166" customWidth="1"/>
    <col min="9474" max="9474" width="14.140625" style="166" customWidth="1"/>
    <col min="9475" max="9475" width="16.28515625" style="166" bestFit="1" customWidth="1"/>
    <col min="9476" max="9476" width="29.28515625" style="166" customWidth="1"/>
    <col min="9477" max="9477" width="11.28515625" style="166" bestFit="1" customWidth="1"/>
    <col min="9478" max="9478" width="24.85546875" style="166" bestFit="1" customWidth="1"/>
    <col min="9479" max="9728" width="9.140625" style="166" customWidth="1"/>
    <col min="9729" max="9729" width="4.42578125" style="166" customWidth="1"/>
    <col min="9730" max="9730" width="14.140625" style="166" customWidth="1"/>
    <col min="9731" max="9731" width="16.28515625" style="166" bestFit="1" customWidth="1"/>
    <col min="9732" max="9732" width="29.28515625" style="166" customWidth="1"/>
    <col min="9733" max="9733" width="11.28515625" style="166" bestFit="1" customWidth="1"/>
    <col min="9734" max="9734" width="24.85546875" style="166" bestFit="1" customWidth="1"/>
    <col min="9735" max="9984" width="9.140625" style="166" customWidth="1"/>
    <col min="9985" max="9985" width="4.42578125" style="166" customWidth="1"/>
    <col min="9986" max="9986" width="14.140625" style="166" customWidth="1"/>
    <col min="9987" max="9987" width="16.28515625" style="166" bestFit="1" customWidth="1"/>
    <col min="9988" max="9988" width="29.28515625" style="166" customWidth="1"/>
    <col min="9989" max="9989" width="11.28515625" style="166" bestFit="1" customWidth="1"/>
    <col min="9990" max="9990" width="24.85546875" style="166" bestFit="1" customWidth="1"/>
    <col min="9991" max="10240" width="9.140625" style="166" customWidth="1"/>
    <col min="10241" max="10241" width="4.42578125" style="166" customWidth="1"/>
    <col min="10242" max="10242" width="14.140625" style="166" customWidth="1"/>
    <col min="10243" max="10243" width="16.28515625" style="166" bestFit="1" customWidth="1"/>
    <col min="10244" max="10244" width="29.28515625" style="166" customWidth="1"/>
    <col min="10245" max="10245" width="11.28515625" style="166" bestFit="1" customWidth="1"/>
    <col min="10246" max="10246" width="24.85546875" style="166" bestFit="1" customWidth="1"/>
    <col min="10247" max="10496" width="9.140625" style="166" customWidth="1"/>
    <col min="10497" max="10497" width="4.42578125" style="166" customWidth="1"/>
    <col min="10498" max="10498" width="14.140625" style="166" customWidth="1"/>
    <col min="10499" max="10499" width="16.28515625" style="166" bestFit="1" customWidth="1"/>
    <col min="10500" max="10500" width="29.28515625" style="166" customWidth="1"/>
    <col min="10501" max="10501" width="11.28515625" style="166" bestFit="1" customWidth="1"/>
    <col min="10502" max="10502" width="24.85546875" style="166" bestFit="1" customWidth="1"/>
    <col min="10503" max="10752" width="9.140625" style="166" customWidth="1"/>
    <col min="10753" max="10753" width="4.42578125" style="166" customWidth="1"/>
    <col min="10754" max="10754" width="14.140625" style="166" customWidth="1"/>
    <col min="10755" max="10755" width="16.28515625" style="166" bestFit="1" customWidth="1"/>
    <col min="10756" max="10756" width="29.28515625" style="166" customWidth="1"/>
    <col min="10757" max="10757" width="11.28515625" style="166" bestFit="1" customWidth="1"/>
    <col min="10758" max="10758" width="24.85546875" style="166" bestFit="1" customWidth="1"/>
    <col min="10759" max="11008" width="9.140625" style="166" customWidth="1"/>
    <col min="11009" max="11009" width="4.42578125" style="166" customWidth="1"/>
    <col min="11010" max="11010" width="14.140625" style="166" customWidth="1"/>
    <col min="11011" max="11011" width="16.28515625" style="166" bestFit="1" customWidth="1"/>
    <col min="11012" max="11012" width="29.28515625" style="166" customWidth="1"/>
    <col min="11013" max="11013" width="11.28515625" style="166" bestFit="1" customWidth="1"/>
    <col min="11014" max="11014" width="24.85546875" style="166" bestFit="1" customWidth="1"/>
    <col min="11015" max="11264" width="9.140625" style="166" customWidth="1"/>
    <col min="11265" max="11265" width="4.42578125" style="166" customWidth="1"/>
    <col min="11266" max="11266" width="14.140625" style="166" customWidth="1"/>
    <col min="11267" max="11267" width="16.28515625" style="166" bestFit="1" customWidth="1"/>
    <col min="11268" max="11268" width="29.28515625" style="166" customWidth="1"/>
    <col min="11269" max="11269" width="11.28515625" style="166" bestFit="1" customWidth="1"/>
    <col min="11270" max="11270" width="24.85546875" style="166" bestFit="1" customWidth="1"/>
    <col min="11271" max="11520" width="9.140625" style="166" customWidth="1"/>
    <col min="11521" max="11521" width="4.42578125" style="166" customWidth="1"/>
    <col min="11522" max="11522" width="14.140625" style="166" customWidth="1"/>
    <col min="11523" max="11523" width="16.28515625" style="166" bestFit="1" customWidth="1"/>
    <col min="11524" max="11524" width="29.28515625" style="166" customWidth="1"/>
    <col min="11525" max="11525" width="11.28515625" style="166" bestFit="1" customWidth="1"/>
    <col min="11526" max="11526" width="24.85546875" style="166" bestFit="1" customWidth="1"/>
    <col min="11527" max="11776" width="9.140625" style="166" customWidth="1"/>
    <col min="11777" max="11777" width="4.42578125" style="166" customWidth="1"/>
    <col min="11778" max="11778" width="14.140625" style="166" customWidth="1"/>
    <col min="11779" max="11779" width="16.28515625" style="166" bestFit="1" customWidth="1"/>
    <col min="11780" max="11780" width="29.28515625" style="166" customWidth="1"/>
    <col min="11781" max="11781" width="11.28515625" style="166" bestFit="1" customWidth="1"/>
    <col min="11782" max="11782" width="24.85546875" style="166" bestFit="1" customWidth="1"/>
    <col min="11783" max="12032" width="9.140625" style="166" customWidth="1"/>
    <col min="12033" max="12033" width="4.42578125" style="166" customWidth="1"/>
    <col min="12034" max="12034" width="14.140625" style="166" customWidth="1"/>
    <col min="12035" max="12035" width="16.28515625" style="166" bestFit="1" customWidth="1"/>
    <col min="12036" max="12036" width="29.28515625" style="166" customWidth="1"/>
    <col min="12037" max="12037" width="11.28515625" style="166" bestFit="1" customWidth="1"/>
    <col min="12038" max="12038" width="24.85546875" style="166" bestFit="1" customWidth="1"/>
    <col min="12039" max="12288" width="9.140625" style="166" customWidth="1"/>
    <col min="12289" max="12289" width="4.42578125" style="166" customWidth="1"/>
    <col min="12290" max="12290" width="14.140625" style="166" customWidth="1"/>
    <col min="12291" max="12291" width="16.28515625" style="166" bestFit="1" customWidth="1"/>
    <col min="12292" max="12292" width="29.28515625" style="166" customWidth="1"/>
    <col min="12293" max="12293" width="11.28515625" style="166" bestFit="1" customWidth="1"/>
    <col min="12294" max="12294" width="24.85546875" style="166" bestFit="1" customWidth="1"/>
    <col min="12295" max="12544" width="9.140625" style="166" customWidth="1"/>
    <col min="12545" max="12545" width="4.42578125" style="166" customWidth="1"/>
    <col min="12546" max="12546" width="14.140625" style="166" customWidth="1"/>
    <col min="12547" max="12547" width="16.28515625" style="166" bestFit="1" customWidth="1"/>
    <col min="12548" max="12548" width="29.28515625" style="166" customWidth="1"/>
    <col min="12549" max="12549" width="11.28515625" style="166" bestFit="1" customWidth="1"/>
    <col min="12550" max="12550" width="24.85546875" style="166" bestFit="1" customWidth="1"/>
    <col min="12551" max="12800" width="9.140625" style="166" customWidth="1"/>
    <col min="12801" max="12801" width="4.42578125" style="166" customWidth="1"/>
    <col min="12802" max="12802" width="14.140625" style="166" customWidth="1"/>
    <col min="12803" max="12803" width="16.28515625" style="166" bestFit="1" customWidth="1"/>
    <col min="12804" max="12804" width="29.28515625" style="166" customWidth="1"/>
    <col min="12805" max="12805" width="11.28515625" style="166" bestFit="1" customWidth="1"/>
    <col min="12806" max="12806" width="24.85546875" style="166" bestFit="1" customWidth="1"/>
    <col min="12807" max="13056" width="9.140625" style="166" customWidth="1"/>
    <col min="13057" max="13057" width="4.42578125" style="166" customWidth="1"/>
    <col min="13058" max="13058" width="14.140625" style="166" customWidth="1"/>
    <col min="13059" max="13059" width="16.28515625" style="166" bestFit="1" customWidth="1"/>
    <col min="13060" max="13060" width="29.28515625" style="166" customWidth="1"/>
    <col min="13061" max="13061" width="11.28515625" style="166" bestFit="1" customWidth="1"/>
    <col min="13062" max="13062" width="24.85546875" style="166" bestFit="1" customWidth="1"/>
    <col min="13063" max="13312" width="9.140625" style="166" customWidth="1"/>
    <col min="13313" max="13313" width="4.42578125" style="166" customWidth="1"/>
    <col min="13314" max="13314" width="14.140625" style="166" customWidth="1"/>
    <col min="13315" max="13315" width="16.28515625" style="166" bestFit="1" customWidth="1"/>
    <col min="13316" max="13316" width="29.28515625" style="166" customWidth="1"/>
    <col min="13317" max="13317" width="11.28515625" style="166" bestFit="1" customWidth="1"/>
    <col min="13318" max="13318" width="24.85546875" style="166" bestFit="1" customWidth="1"/>
    <col min="13319" max="13568" width="9.140625" style="166" customWidth="1"/>
    <col min="13569" max="13569" width="4.42578125" style="166" customWidth="1"/>
    <col min="13570" max="13570" width="14.140625" style="166" customWidth="1"/>
    <col min="13571" max="13571" width="16.28515625" style="166" bestFit="1" customWidth="1"/>
    <col min="13572" max="13572" width="29.28515625" style="166" customWidth="1"/>
    <col min="13573" max="13573" width="11.28515625" style="166" bestFit="1" customWidth="1"/>
    <col min="13574" max="13574" width="24.85546875" style="166" bestFit="1" customWidth="1"/>
    <col min="13575" max="13824" width="9.140625" style="166" customWidth="1"/>
    <col min="13825" max="13825" width="4.42578125" style="166" customWidth="1"/>
    <col min="13826" max="13826" width="14.140625" style="166" customWidth="1"/>
    <col min="13827" max="13827" width="16.28515625" style="166" bestFit="1" customWidth="1"/>
    <col min="13828" max="13828" width="29.28515625" style="166" customWidth="1"/>
    <col min="13829" max="13829" width="11.28515625" style="166" bestFit="1" customWidth="1"/>
    <col min="13830" max="13830" width="24.85546875" style="166" bestFit="1" customWidth="1"/>
    <col min="13831" max="14080" width="9.140625" style="166" customWidth="1"/>
    <col min="14081" max="14081" width="4.42578125" style="166" customWidth="1"/>
    <col min="14082" max="14082" width="14.140625" style="166" customWidth="1"/>
    <col min="14083" max="14083" width="16.28515625" style="166" bestFit="1" customWidth="1"/>
    <col min="14084" max="14084" width="29.28515625" style="166" customWidth="1"/>
    <col min="14085" max="14085" width="11.28515625" style="166" bestFit="1" customWidth="1"/>
    <col min="14086" max="14086" width="24.85546875" style="166" bestFit="1" customWidth="1"/>
    <col min="14087" max="14336" width="9.140625" style="166" customWidth="1"/>
    <col min="14337" max="14337" width="4.42578125" style="166" customWidth="1"/>
    <col min="14338" max="14338" width="14.140625" style="166" customWidth="1"/>
    <col min="14339" max="14339" width="16.28515625" style="166" bestFit="1" customWidth="1"/>
    <col min="14340" max="14340" width="29.28515625" style="166" customWidth="1"/>
    <col min="14341" max="14341" width="11.28515625" style="166" bestFit="1" customWidth="1"/>
    <col min="14342" max="14342" width="24.85546875" style="166" bestFit="1" customWidth="1"/>
    <col min="14343" max="14592" width="9.140625" style="166" customWidth="1"/>
    <col min="14593" max="14593" width="4.42578125" style="166" customWidth="1"/>
    <col min="14594" max="14594" width="14.140625" style="166" customWidth="1"/>
    <col min="14595" max="14595" width="16.28515625" style="166" bestFit="1" customWidth="1"/>
    <col min="14596" max="14596" width="29.28515625" style="166" customWidth="1"/>
    <col min="14597" max="14597" width="11.28515625" style="166" bestFit="1" customWidth="1"/>
    <col min="14598" max="14598" width="24.85546875" style="166" bestFit="1" customWidth="1"/>
    <col min="14599" max="14848" width="9.140625" style="166" customWidth="1"/>
    <col min="14849" max="14849" width="4.42578125" style="166" customWidth="1"/>
    <col min="14850" max="14850" width="14.140625" style="166" customWidth="1"/>
    <col min="14851" max="14851" width="16.28515625" style="166" bestFit="1" customWidth="1"/>
    <col min="14852" max="14852" width="29.28515625" style="166" customWidth="1"/>
    <col min="14853" max="14853" width="11.28515625" style="166" bestFit="1" customWidth="1"/>
    <col min="14854" max="14854" width="24.85546875" style="166" bestFit="1" customWidth="1"/>
    <col min="14855" max="15104" width="9.140625" style="166" customWidth="1"/>
    <col min="15105" max="15105" width="4.42578125" style="166" customWidth="1"/>
    <col min="15106" max="15106" width="14.140625" style="166" customWidth="1"/>
    <col min="15107" max="15107" width="16.28515625" style="166" bestFit="1" customWidth="1"/>
    <col min="15108" max="15108" width="29.28515625" style="166" customWidth="1"/>
    <col min="15109" max="15109" width="11.28515625" style="166" bestFit="1" customWidth="1"/>
    <col min="15110" max="15110" width="24.85546875" style="166" bestFit="1" customWidth="1"/>
    <col min="15111" max="15360" width="9.140625" style="166" customWidth="1"/>
    <col min="15361" max="15361" width="4.42578125" style="166" customWidth="1"/>
    <col min="15362" max="15362" width="14.140625" style="166" customWidth="1"/>
    <col min="15363" max="15363" width="16.28515625" style="166" bestFit="1" customWidth="1"/>
    <col min="15364" max="15364" width="29.28515625" style="166" customWidth="1"/>
    <col min="15365" max="15365" width="11.28515625" style="166" bestFit="1" customWidth="1"/>
    <col min="15366" max="15366" width="24.85546875" style="166" bestFit="1" customWidth="1"/>
    <col min="15367" max="15616" width="9.140625" style="166" customWidth="1"/>
    <col min="15617" max="15617" width="4.42578125" style="166" customWidth="1"/>
    <col min="15618" max="15618" width="14.140625" style="166" customWidth="1"/>
    <col min="15619" max="15619" width="16.28515625" style="166" bestFit="1" customWidth="1"/>
    <col min="15620" max="15620" width="29.28515625" style="166" customWidth="1"/>
    <col min="15621" max="15621" width="11.28515625" style="166" bestFit="1" customWidth="1"/>
    <col min="15622" max="15622" width="24.85546875" style="166" bestFit="1" customWidth="1"/>
    <col min="15623" max="15872" width="9.140625" style="166" customWidth="1"/>
    <col min="15873" max="15873" width="4.42578125" style="166" customWidth="1"/>
    <col min="15874" max="15874" width="14.140625" style="166" customWidth="1"/>
    <col min="15875" max="15875" width="16.28515625" style="166" bestFit="1" customWidth="1"/>
    <col min="15876" max="15876" width="29.28515625" style="166" customWidth="1"/>
    <col min="15877" max="15877" width="11.28515625" style="166" bestFit="1" customWidth="1"/>
    <col min="15878" max="15878" width="24.85546875" style="166" bestFit="1" customWidth="1"/>
    <col min="15879" max="16128" width="9.140625" style="166" customWidth="1"/>
    <col min="16129" max="16129" width="4.42578125" style="166" customWidth="1"/>
    <col min="16130" max="16130" width="14.140625" style="166" customWidth="1"/>
    <col min="16131" max="16131" width="16.28515625" style="166" bestFit="1" customWidth="1"/>
    <col min="16132" max="16132" width="29.28515625" style="166" customWidth="1"/>
    <col min="16133" max="16133" width="11.28515625" style="166" bestFit="1" customWidth="1"/>
    <col min="16134" max="16134" width="24.85546875" style="166" bestFit="1" customWidth="1"/>
    <col min="16135" max="16384" width="9.140625" style="166" customWidth="1"/>
  </cols>
  <sheetData>
    <row r="1" spans="1:21" s="227" customFormat="1" ht="14.25" customHeight="1">
      <c r="A1" s="172" t="s">
        <v>548</v>
      </c>
    </row>
    <row r="2" spans="1:21" s="227" customFormat="1" ht="14.25" customHeight="1">
      <c r="A2" s="173" t="s">
        <v>359</v>
      </c>
      <c r="B2" s="174" t="s">
        <v>360</v>
      </c>
      <c r="C2" s="242" t="str">
        <f>'1. New Employee Data'!D2</f>
        <v>PT ARCHROMA INDONESIA</v>
      </c>
      <c r="D2" s="175"/>
      <c r="E2" s="175"/>
    </row>
    <row r="3" spans="1:21" s="227" customFormat="1" ht="14.25" customHeight="1">
      <c r="A3" s="173" t="s">
        <v>42</v>
      </c>
      <c r="B3" s="174" t="s">
        <v>360</v>
      </c>
      <c r="C3" s="176">
        <f>'1. New Employee Data'!D3</f>
        <v>43831</v>
      </c>
      <c r="D3" s="560"/>
      <c r="E3" s="560"/>
      <c r="F3" s="560"/>
    </row>
    <row r="4" spans="1:21" s="227" customFormat="1" ht="14.25" customHeight="1">
      <c r="A4" s="173" t="s">
        <v>361</v>
      </c>
      <c r="B4" s="174" t="s">
        <v>360</v>
      </c>
      <c r="C4" s="242" t="s">
        <v>549</v>
      </c>
      <c r="D4" s="175"/>
      <c r="E4" s="175"/>
    </row>
    <row r="5" spans="1:21" s="227" customFormat="1" ht="14.25" customHeight="1">
      <c r="A5" s="173" t="s">
        <v>363</v>
      </c>
      <c r="B5" s="174" t="s">
        <v>360</v>
      </c>
      <c r="C5" s="175" t="s">
        <v>503</v>
      </c>
      <c r="D5" s="175"/>
      <c r="E5" s="175"/>
    </row>
    <row r="6" spans="1:21" s="167" customFormat="1" ht="14.25" customHeight="1">
      <c r="A6" s="173" t="s">
        <v>365</v>
      </c>
      <c r="B6" s="174" t="s">
        <v>360</v>
      </c>
      <c r="C6" s="178" t="s">
        <v>366</v>
      </c>
      <c r="D6" s="179"/>
      <c r="E6" s="255"/>
      <c r="F6" s="255"/>
      <c r="G6" s="240"/>
      <c r="H6" s="240"/>
      <c r="I6" s="240"/>
      <c r="J6" s="240"/>
      <c r="K6" s="240"/>
      <c r="L6" s="240"/>
      <c r="M6" s="240"/>
      <c r="N6" s="240"/>
      <c r="O6" s="240"/>
      <c r="P6" s="240"/>
      <c r="Q6" s="240"/>
      <c r="R6" s="240"/>
      <c r="S6" s="240"/>
      <c r="T6" s="240"/>
      <c r="U6" s="239"/>
    </row>
    <row r="7" spans="1:21" s="227" customFormat="1" ht="14.25" customHeight="1">
      <c r="A7" s="534" t="s">
        <v>367</v>
      </c>
      <c r="B7" s="534"/>
      <c r="C7" s="534"/>
      <c r="D7" s="534"/>
      <c r="E7" s="534"/>
      <c r="F7" s="534"/>
    </row>
    <row r="8" spans="1:21">
      <c r="B8" s="179"/>
      <c r="C8" s="256"/>
      <c r="D8" s="244" t="s">
        <v>550</v>
      </c>
      <c r="E8" s="257"/>
      <c r="F8" s="180"/>
    </row>
    <row r="9" spans="1:21" s="227" customFormat="1" ht="19.5" customHeight="1">
      <c r="C9" s="559" t="s">
        <v>551</v>
      </c>
      <c r="D9" s="559"/>
      <c r="E9" s="254"/>
      <c r="F9" s="181"/>
    </row>
    <row r="10" spans="1:21" s="181" customFormat="1" ht="31.5" customHeight="1">
      <c r="A10" s="258" t="s">
        <v>507</v>
      </c>
      <c r="B10" s="259" t="s">
        <v>46</v>
      </c>
      <c r="C10" s="185" t="s">
        <v>552</v>
      </c>
      <c r="D10" s="185" t="s">
        <v>553</v>
      </c>
      <c r="E10" s="260" t="s">
        <v>542</v>
      </c>
    </row>
    <row r="11" spans="1:21" s="167" customFormat="1" ht="15" customHeight="1">
      <c r="A11" s="47">
        <v>1</v>
      </c>
      <c r="B11" s="66"/>
      <c r="C11" s="67"/>
      <c r="D11" s="51"/>
      <c r="E11" s="51"/>
    </row>
    <row r="12" spans="1:21" s="167" customFormat="1">
      <c r="A12" s="47">
        <v>2</v>
      </c>
      <c r="B12" s="66"/>
      <c r="C12" s="51"/>
      <c r="D12" s="51"/>
      <c r="E12" s="51"/>
    </row>
    <row r="13" spans="1:21" s="167" customFormat="1">
      <c r="A13" s="47">
        <v>3</v>
      </c>
      <c r="B13" s="66"/>
      <c r="C13" s="51"/>
      <c r="D13" s="51"/>
      <c r="E13" s="51"/>
    </row>
    <row r="14" spans="1:21" s="167" customFormat="1">
      <c r="A14" s="47">
        <v>4</v>
      </c>
      <c r="B14" s="68"/>
      <c r="C14" s="51"/>
      <c r="D14" s="51"/>
      <c r="E14" s="51"/>
    </row>
    <row r="15" spans="1:21" s="167" customFormat="1">
      <c r="A15" s="47">
        <v>5</v>
      </c>
      <c r="B15" s="66"/>
      <c r="C15" s="51"/>
      <c r="D15" s="51"/>
      <c r="E15" s="51"/>
    </row>
    <row r="16" spans="1:21" s="167" customFormat="1" ht="15" customHeight="1">
      <c r="A16" s="47">
        <v>6</v>
      </c>
      <c r="B16" s="66"/>
      <c r="C16" s="51"/>
      <c r="D16" s="51"/>
      <c r="E16" s="51"/>
    </row>
    <row r="17" spans="1:5" s="167" customFormat="1">
      <c r="A17" s="47">
        <v>7</v>
      </c>
      <c r="B17" s="66"/>
      <c r="C17" s="51"/>
      <c r="D17" s="51"/>
      <c r="E17" s="51"/>
    </row>
    <row r="18" spans="1:5" s="167" customFormat="1">
      <c r="A18" s="47">
        <v>8</v>
      </c>
      <c r="B18" s="66"/>
      <c r="C18" s="51"/>
      <c r="D18" s="51"/>
      <c r="E18" s="51"/>
    </row>
    <row r="19" spans="1:5" s="167" customFormat="1">
      <c r="A19" s="47">
        <v>9</v>
      </c>
      <c r="B19" s="68"/>
      <c r="C19" s="51"/>
      <c r="D19" s="51"/>
      <c r="E19" s="51"/>
    </row>
    <row r="20" spans="1:5" s="167" customFormat="1">
      <c r="A20" s="47">
        <v>10</v>
      </c>
      <c r="B20" s="66"/>
      <c r="C20" s="51"/>
      <c r="D20" s="51"/>
      <c r="E20" s="51"/>
    </row>
    <row r="21" spans="1:5" s="167" customFormat="1" ht="15" customHeight="1">
      <c r="A21" s="47">
        <v>11</v>
      </c>
      <c r="B21" s="66"/>
      <c r="C21" s="51"/>
      <c r="D21" s="51"/>
      <c r="E21" s="51"/>
    </row>
    <row r="22" spans="1:5" s="167" customFormat="1">
      <c r="A22" s="47">
        <v>12</v>
      </c>
      <c r="B22" s="66"/>
      <c r="C22" s="51"/>
      <c r="D22" s="51"/>
      <c r="E22" s="51"/>
    </row>
    <row r="23" spans="1:5" s="167" customFormat="1">
      <c r="A23" s="47">
        <v>13</v>
      </c>
      <c r="B23" s="66"/>
      <c r="C23" s="51"/>
      <c r="D23" s="51"/>
      <c r="E23" s="51"/>
    </row>
    <row r="24" spans="1:5" s="167" customFormat="1">
      <c r="A24" s="47">
        <v>14</v>
      </c>
      <c r="B24" s="68"/>
      <c r="C24" s="51"/>
      <c r="D24" s="51"/>
      <c r="E24" s="51"/>
    </row>
    <row r="25" spans="1:5" s="167" customFormat="1">
      <c r="A25" s="47">
        <v>15</v>
      </c>
      <c r="B25" s="66"/>
      <c r="C25" s="51"/>
      <c r="D25" s="51"/>
      <c r="E25" s="51"/>
    </row>
    <row r="26" spans="1:5" s="167" customFormat="1" ht="15" customHeight="1">
      <c r="A26" s="47">
        <v>16</v>
      </c>
      <c r="B26" s="66"/>
      <c r="C26" s="51"/>
      <c r="D26" s="51"/>
      <c r="E26" s="51"/>
    </row>
    <row r="27" spans="1:5" s="167" customFormat="1">
      <c r="A27" s="47">
        <v>17</v>
      </c>
      <c r="B27" s="66"/>
      <c r="C27" s="51"/>
      <c r="D27" s="51"/>
      <c r="E27" s="51"/>
    </row>
    <row r="28" spans="1:5" s="167" customFormat="1">
      <c r="A28" s="47">
        <v>18</v>
      </c>
      <c r="B28" s="66"/>
      <c r="C28" s="51"/>
      <c r="D28" s="51"/>
      <c r="E28" s="51"/>
    </row>
    <row r="29" spans="1:5" s="167" customFormat="1">
      <c r="A29" s="47">
        <v>19</v>
      </c>
      <c r="B29" s="68"/>
      <c r="C29" s="51"/>
      <c r="D29" s="51"/>
      <c r="E29" s="51"/>
    </row>
    <row r="30" spans="1:5" s="167" customFormat="1">
      <c r="A30" s="47">
        <v>20</v>
      </c>
      <c r="B30" s="66"/>
      <c r="C30" s="51"/>
      <c r="D30" s="51"/>
      <c r="E30" s="51"/>
    </row>
    <row r="31" spans="1:5" s="167" customFormat="1" ht="15" customHeight="1">
      <c r="A31" s="47">
        <v>21</v>
      </c>
      <c r="B31" s="66"/>
      <c r="C31" s="51"/>
      <c r="D31" s="51"/>
      <c r="E31" s="51"/>
    </row>
    <row r="32" spans="1:5" s="167" customFormat="1">
      <c r="A32" s="47">
        <v>22</v>
      </c>
      <c r="B32" s="66"/>
      <c r="C32" s="51"/>
      <c r="D32" s="51"/>
      <c r="E32" s="51"/>
    </row>
    <row r="33" spans="1:5" s="167" customFormat="1">
      <c r="A33" s="47">
        <v>23</v>
      </c>
      <c r="B33" s="66"/>
      <c r="C33" s="51"/>
      <c r="D33" s="51"/>
      <c r="E33" s="51"/>
    </row>
    <row r="34" spans="1:5" s="167" customFormat="1">
      <c r="A34" s="47">
        <v>24</v>
      </c>
      <c r="B34" s="68"/>
      <c r="C34" s="51"/>
      <c r="D34" s="51"/>
      <c r="E34" s="51"/>
    </row>
    <row r="35" spans="1:5" s="167" customFormat="1">
      <c r="A35" s="47">
        <v>25</v>
      </c>
      <c r="B35" s="66"/>
      <c r="C35" s="51"/>
      <c r="D35" s="51"/>
      <c r="E35" s="51"/>
    </row>
  </sheetData>
  <mergeCells count="3">
    <mergeCell ref="A7:F7"/>
    <mergeCell ref="C9:D9"/>
    <mergeCell ref="D3:F3"/>
  </mergeCells>
  <pageMargins left="1.1023622047244095" right="0.19685039370078741" top="0.35433070866141736" bottom="0.94488188976377963" header="0.31496062992125984" footer="0.31496062992125984"/>
  <headerFooter alignWithMargins="0"/>
  <extLst>
    <x:ext xmlns:x="http://schemas.openxmlformats.org/spreadsheetml/2006/main" xmlns:mx="http://schemas.microsoft.com/office/mac/excel/2008/main" uri="{64002731-A6B0-56B0-2670-7721B7C09600}">
      <mx:PLV Mode="0" OnePage="0" WScale="0"/>
    </x: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8"/>
  <sheetViews>
    <sheetView workbookViewId="0">
      <selection activeCell="B4" sqref="B4 B4"/>
    </sheetView>
  </sheetViews>
  <sheetFormatPr defaultColWidth="8.85546875" defaultRowHeight="15.75"/>
  <cols>
    <col min="1" max="2" width="17.140625" style="166" customWidth="1"/>
    <col min="3" max="3" width="17.7109375" style="166" customWidth="1"/>
    <col min="4" max="4" width="24.42578125" style="166" bestFit="1" customWidth="1"/>
    <col min="5" max="5" width="16.85546875" style="273" customWidth="1"/>
    <col min="6" max="6" width="19.7109375" style="273" customWidth="1"/>
    <col min="7" max="7" width="11.140625" style="166" bestFit="1" customWidth="1"/>
    <col min="8" max="8" width="8.85546875" style="166" customWidth="1"/>
    <col min="9" max="16384" width="8.85546875" style="166"/>
  </cols>
  <sheetData>
    <row r="1" spans="1:21" s="274" customFormat="1" ht="14.45" customHeight="1">
      <c r="A1" s="264" t="s">
        <v>554</v>
      </c>
      <c r="E1" s="265"/>
      <c r="F1" s="157"/>
    </row>
    <row r="2" spans="1:21" s="274" customFormat="1" ht="14.45" customHeight="1">
      <c r="A2" s="261" t="s">
        <v>359</v>
      </c>
      <c r="B2" s="266" t="str">
        <f>'Flexi Form Guidelines'!B2</f>
        <v>PT ARCHROMA INDONESIA</v>
      </c>
      <c r="C2" s="157"/>
      <c r="D2" s="157"/>
      <c r="E2" s="157"/>
      <c r="F2" s="157"/>
    </row>
    <row r="3" spans="1:21" s="274" customFormat="1">
      <c r="A3" s="261" t="s">
        <v>42</v>
      </c>
      <c r="B3" s="176">
        <f>'1. New Employee Data'!D3</f>
        <v>43831</v>
      </c>
      <c r="C3" s="560"/>
      <c r="D3" s="560"/>
      <c r="E3" s="560"/>
      <c r="F3" s="157"/>
      <c r="H3" s="561"/>
      <c r="I3" s="561"/>
      <c r="J3" s="561"/>
      <c r="K3" s="561"/>
      <c r="L3" s="157"/>
      <c r="M3" s="157"/>
    </row>
    <row r="4" spans="1:21" s="167" customFormat="1" ht="14.25" customHeight="1">
      <c r="A4" s="261" t="s">
        <v>365</v>
      </c>
      <c r="B4" s="178" t="s">
        <v>366</v>
      </c>
      <c r="C4" s="180"/>
      <c r="D4" s="180"/>
      <c r="E4" s="262"/>
      <c r="F4" s="263"/>
      <c r="G4" s="240"/>
      <c r="H4" s="561"/>
      <c r="I4" s="561"/>
      <c r="J4" s="561"/>
      <c r="K4" s="561"/>
      <c r="L4" s="240"/>
      <c r="M4" s="240"/>
      <c r="N4" s="240"/>
      <c r="O4" s="240"/>
      <c r="P4" s="240"/>
      <c r="Q4" s="240"/>
      <c r="R4" s="240"/>
      <c r="S4" s="240"/>
      <c r="T4" s="240"/>
      <c r="U4" s="239"/>
    </row>
    <row r="5" spans="1:21" s="274" customFormat="1" ht="14.45" customHeight="1">
      <c r="A5" s="261"/>
      <c r="B5" s="266"/>
      <c r="E5" s="265"/>
      <c r="F5" s="265"/>
      <c r="H5" s="561"/>
      <c r="I5" s="561"/>
      <c r="J5" s="561"/>
      <c r="K5" s="561"/>
      <c r="L5" s="157"/>
      <c r="M5" s="157"/>
    </row>
    <row r="6" spans="1:21" s="274" customFormat="1">
      <c r="A6" s="562" t="s">
        <v>367</v>
      </c>
      <c r="B6" s="562"/>
      <c r="C6" s="562"/>
      <c r="D6" s="562"/>
      <c r="E6" s="562"/>
      <c r="F6" s="562"/>
      <c r="G6" s="562"/>
      <c r="H6" s="561"/>
      <c r="I6" s="561"/>
      <c r="J6" s="561"/>
      <c r="K6" s="561"/>
      <c r="L6" s="157"/>
      <c r="M6" s="157"/>
    </row>
    <row r="7" spans="1:21" s="274" customFormat="1" ht="14.45" customHeight="1">
      <c r="E7" s="265"/>
      <c r="F7" s="265"/>
      <c r="H7" s="561"/>
      <c r="I7" s="561"/>
      <c r="J7" s="561"/>
      <c r="K7" s="561"/>
      <c r="L7" s="157"/>
      <c r="M7" s="157"/>
    </row>
    <row r="8" spans="1:21" s="274" customFormat="1" ht="62.1" customHeight="1">
      <c r="A8" s="267" t="s">
        <v>34</v>
      </c>
      <c r="B8" s="259" t="s">
        <v>555</v>
      </c>
      <c r="C8" s="258" t="s">
        <v>165</v>
      </c>
      <c r="D8" s="183" t="s">
        <v>556</v>
      </c>
      <c r="E8" s="185" t="s">
        <v>557</v>
      </c>
      <c r="F8" s="185" t="s">
        <v>558</v>
      </c>
    </row>
    <row r="9" spans="1:21" s="275" customFormat="1" ht="14.45" customHeight="1">
      <c r="A9" s="268">
        <v>1</v>
      </c>
      <c r="B9" s="269" t="s">
        <v>559</v>
      </c>
      <c r="C9" s="69" t="s">
        <v>560</v>
      </c>
      <c r="D9" s="270">
        <v>400000</v>
      </c>
      <c r="E9" s="70">
        <f t="shared" ref="E9:E38" si="0">D9/5%*4%</f>
        <v>320000</v>
      </c>
      <c r="F9" s="70">
        <f t="shared" ref="F9:F38" si="1">D9/5%*1%</f>
        <v>80000</v>
      </c>
      <c r="G9" s="271"/>
    </row>
    <row r="10" spans="1:21" s="275" customFormat="1" ht="14.45" customHeight="1">
      <c r="A10" s="268">
        <f t="shared" ref="A10:A38" si="2">A9+1</f>
        <v>2</v>
      </c>
      <c r="B10" s="71"/>
      <c r="C10" s="72"/>
      <c r="D10" s="270"/>
      <c r="E10" s="70">
        <f t="shared" si="0"/>
        <v>0</v>
      </c>
      <c r="F10" s="70">
        <f t="shared" si="1"/>
        <v>0</v>
      </c>
    </row>
    <row r="11" spans="1:21" s="275" customFormat="1" ht="14.45" customHeight="1">
      <c r="A11" s="268">
        <f t="shared" si="2"/>
        <v>3</v>
      </c>
      <c r="B11" s="71"/>
      <c r="C11" s="72"/>
      <c r="D11" s="270"/>
      <c r="E11" s="70">
        <f t="shared" si="0"/>
        <v>0</v>
      </c>
      <c r="F11" s="70">
        <f t="shared" si="1"/>
        <v>0</v>
      </c>
    </row>
    <row r="12" spans="1:21" s="275" customFormat="1" ht="14.45" customHeight="1">
      <c r="A12" s="268">
        <f t="shared" si="2"/>
        <v>4</v>
      </c>
      <c r="B12" s="71"/>
      <c r="C12" s="72"/>
      <c r="D12" s="270"/>
      <c r="E12" s="70">
        <f t="shared" si="0"/>
        <v>0</v>
      </c>
      <c r="F12" s="70">
        <f t="shared" si="1"/>
        <v>0</v>
      </c>
    </row>
    <row r="13" spans="1:21" s="275" customFormat="1" ht="14.45" customHeight="1">
      <c r="A13" s="268">
        <f t="shared" si="2"/>
        <v>5</v>
      </c>
      <c r="B13" s="71"/>
      <c r="C13" s="72"/>
      <c r="D13" s="270"/>
      <c r="E13" s="70">
        <f t="shared" si="0"/>
        <v>0</v>
      </c>
      <c r="F13" s="70">
        <f t="shared" si="1"/>
        <v>0</v>
      </c>
    </row>
    <row r="14" spans="1:21" s="275" customFormat="1" ht="14.45" customHeight="1">
      <c r="A14" s="268">
        <f t="shared" si="2"/>
        <v>6</v>
      </c>
      <c r="B14" s="71"/>
      <c r="C14" s="72"/>
      <c r="D14" s="270"/>
      <c r="E14" s="70">
        <f t="shared" si="0"/>
        <v>0</v>
      </c>
      <c r="F14" s="70">
        <f t="shared" si="1"/>
        <v>0</v>
      </c>
    </row>
    <row r="15" spans="1:21" s="275" customFormat="1" ht="14.45" customHeight="1">
      <c r="A15" s="268">
        <f t="shared" si="2"/>
        <v>7</v>
      </c>
      <c r="B15" s="71"/>
      <c r="C15" s="72"/>
      <c r="D15" s="270"/>
      <c r="E15" s="70">
        <f t="shared" si="0"/>
        <v>0</v>
      </c>
      <c r="F15" s="70">
        <f t="shared" si="1"/>
        <v>0</v>
      </c>
    </row>
    <row r="16" spans="1:21" s="275" customFormat="1" ht="14.45" customHeight="1">
      <c r="A16" s="268">
        <f t="shared" si="2"/>
        <v>8</v>
      </c>
      <c r="B16" s="71"/>
      <c r="C16" s="72"/>
      <c r="D16" s="270"/>
      <c r="E16" s="70">
        <f t="shared" si="0"/>
        <v>0</v>
      </c>
      <c r="F16" s="70">
        <f t="shared" si="1"/>
        <v>0</v>
      </c>
    </row>
    <row r="17" spans="1:6" s="275" customFormat="1" ht="14.45" customHeight="1">
      <c r="A17" s="268">
        <f t="shared" si="2"/>
        <v>9</v>
      </c>
      <c r="B17" s="269"/>
      <c r="C17" s="272"/>
      <c r="D17" s="270"/>
      <c r="E17" s="70">
        <f t="shared" si="0"/>
        <v>0</v>
      </c>
      <c r="F17" s="70">
        <f t="shared" si="1"/>
        <v>0</v>
      </c>
    </row>
    <row r="18" spans="1:6" s="275" customFormat="1" ht="14.45" customHeight="1">
      <c r="A18" s="268">
        <f t="shared" si="2"/>
        <v>10</v>
      </c>
      <c r="B18" s="269"/>
      <c r="C18" s="272"/>
      <c r="D18" s="270"/>
      <c r="E18" s="70">
        <f t="shared" si="0"/>
        <v>0</v>
      </c>
      <c r="F18" s="70">
        <f t="shared" si="1"/>
        <v>0</v>
      </c>
    </row>
    <row r="19" spans="1:6" s="275" customFormat="1" ht="14.45" customHeight="1">
      <c r="A19" s="268">
        <f t="shared" si="2"/>
        <v>11</v>
      </c>
      <c r="B19" s="269"/>
      <c r="C19" s="272"/>
      <c r="D19" s="270"/>
      <c r="E19" s="70">
        <f t="shared" si="0"/>
        <v>0</v>
      </c>
      <c r="F19" s="70">
        <f t="shared" si="1"/>
        <v>0</v>
      </c>
    </row>
    <row r="20" spans="1:6" s="275" customFormat="1" ht="14.45" customHeight="1">
      <c r="A20" s="268">
        <f t="shared" si="2"/>
        <v>12</v>
      </c>
      <c r="B20" s="269"/>
      <c r="C20" s="272"/>
      <c r="D20" s="270"/>
      <c r="E20" s="70">
        <f t="shared" si="0"/>
        <v>0</v>
      </c>
      <c r="F20" s="70">
        <f t="shared" si="1"/>
        <v>0</v>
      </c>
    </row>
    <row r="21" spans="1:6" s="275" customFormat="1" ht="14.45" customHeight="1">
      <c r="A21" s="268">
        <f t="shared" si="2"/>
        <v>13</v>
      </c>
      <c r="B21" s="269"/>
      <c r="C21" s="272"/>
      <c r="D21" s="270"/>
      <c r="E21" s="70">
        <f t="shared" si="0"/>
        <v>0</v>
      </c>
      <c r="F21" s="70">
        <f t="shared" si="1"/>
        <v>0</v>
      </c>
    </row>
    <row r="22" spans="1:6" s="275" customFormat="1" ht="14.45" customHeight="1">
      <c r="A22" s="268">
        <f t="shared" si="2"/>
        <v>14</v>
      </c>
      <c r="B22" s="269"/>
      <c r="C22" s="272"/>
      <c r="D22" s="270"/>
      <c r="E22" s="70">
        <f t="shared" si="0"/>
        <v>0</v>
      </c>
      <c r="F22" s="70">
        <f t="shared" si="1"/>
        <v>0</v>
      </c>
    </row>
    <row r="23" spans="1:6" s="275" customFormat="1" ht="14.45" customHeight="1">
      <c r="A23" s="268">
        <f t="shared" si="2"/>
        <v>15</v>
      </c>
      <c r="B23" s="269"/>
      <c r="C23" s="272"/>
      <c r="D23" s="270"/>
      <c r="E23" s="70">
        <f t="shared" si="0"/>
        <v>0</v>
      </c>
      <c r="F23" s="70">
        <f t="shared" si="1"/>
        <v>0</v>
      </c>
    </row>
    <row r="24" spans="1:6" s="275" customFormat="1" ht="14.45" customHeight="1">
      <c r="A24" s="268">
        <f t="shared" si="2"/>
        <v>16</v>
      </c>
      <c r="B24" s="269"/>
      <c r="C24" s="272"/>
      <c r="D24" s="270"/>
      <c r="E24" s="70">
        <f t="shared" si="0"/>
        <v>0</v>
      </c>
      <c r="F24" s="70">
        <f t="shared" si="1"/>
        <v>0</v>
      </c>
    </row>
    <row r="25" spans="1:6" s="275" customFormat="1" ht="14.45" customHeight="1">
      <c r="A25" s="268">
        <f t="shared" si="2"/>
        <v>17</v>
      </c>
      <c r="B25" s="269"/>
      <c r="C25" s="272"/>
      <c r="D25" s="270"/>
      <c r="E25" s="70">
        <f t="shared" si="0"/>
        <v>0</v>
      </c>
      <c r="F25" s="70">
        <f t="shared" si="1"/>
        <v>0</v>
      </c>
    </row>
    <row r="26" spans="1:6" s="275" customFormat="1" ht="14.45" customHeight="1">
      <c r="A26" s="268">
        <f t="shared" si="2"/>
        <v>18</v>
      </c>
      <c r="B26" s="269"/>
      <c r="C26" s="272"/>
      <c r="D26" s="270"/>
      <c r="E26" s="70">
        <f t="shared" si="0"/>
        <v>0</v>
      </c>
      <c r="F26" s="70">
        <f t="shared" si="1"/>
        <v>0</v>
      </c>
    </row>
    <row r="27" spans="1:6" s="275" customFormat="1" ht="14.45" customHeight="1">
      <c r="A27" s="268">
        <f t="shared" si="2"/>
        <v>19</v>
      </c>
      <c r="B27" s="269"/>
      <c r="C27" s="272"/>
      <c r="D27" s="270"/>
      <c r="E27" s="70">
        <f t="shared" si="0"/>
        <v>0</v>
      </c>
      <c r="F27" s="70">
        <f t="shared" si="1"/>
        <v>0</v>
      </c>
    </row>
    <row r="28" spans="1:6" s="275" customFormat="1" ht="14.45" customHeight="1">
      <c r="A28" s="268">
        <f t="shared" si="2"/>
        <v>20</v>
      </c>
      <c r="B28" s="269"/>
      <c r="C28" s="272"/>
      <c r="D28" s="270"/>
      <c r="E28" s="70">
        <f t="shared" si="0"/>
        <v>0</v>
      </c>
      <c r="F28" s="70">
        <f t="shared" si="1"/>
        <v>0</v>
      </c>
    </row>
    <row r="29" spans="1:6" s="275" customFormat="1" ht="14.45" customHeight="1">
      <c r="A29" s="268">
        <f t="shared" si="2"/>
        <v>21</v>
      </c>
      <c r="B29" s="269"/>
      <c r="C29" s="272"/>
      <c r="D29" s="270"/>
      <c r="E29" s="70">
        <f t="shared" si="0"/>
        <v>0</v>
      </c>
      <c r="F29" s="70">
        <f t="shared" si="1"/>
        <v>0</v>
      </c>
    </row>
    <row r="30" spans="1:6" s="275" customFormat="1" ht="14.45" customHeight="1">
      <c r="A30" s="268">
        <f t="shared" si="2"/>
        <v>22</v>
      </c>
      <c r="B30" s="269"/>
      <c r="C30" s="272"/>
      <c r="D30" s="270"/>
      <c r="E30" s="70">
        <f t="shared" si="0"/>
        <v>0</v>
      </c>
      <c r="F30" s="70">
        <f t="shared" si="1"/>
        <v>0</v>
      </c>
    </row>
    <row r="31" spans="1:6" s="275" customFormat="1" ht="14.45" customHeight="1">
      <c r="A31" s="268">
        <f t="shared" si="2"/>
        <v>23</v>
      </c>
      <c r="B31" s="269"/>
      <c r="C31" s="272"/>
      <c r="D31" s="270"/>
      <c r="E31" s="70">
        <f t="shared" si="0"/>
        <v>0</v>
      </c>
      <c r="F31" s="70">
        <f t="shared" si="1"/>
        <v>0</v>
      </c>
    </row>
    <row r="32" spans="1:6" s="275" customFormat="1" ht="14.45" customHeight="1">
      <c r="A32" s="268">
        <f t="shared" si="2"/>
        <v>24</v>
      </c>
      <c r="B32" s="269"/>
      <c r="C32" s="272"/>
      <c r="D32" s="270"/>
      <c r="E32" s="70">
        <f t="shared" si="0"/>
        <v>0</v>
      </c>
      <c r="F32" s="70">
        <f t="shared" si="1"/>
        <v>0</v>
      </c>
    </row>
    <row r="33" spans="1:6" s="275" customFormat="1" ht="14.45" customHeight="1">
      <c r="A33" s="268">
        <f t="shared" si="2"/>
        <v>25</v>
      </c>
      <c r="B33" s="269"/>
      <c r="C33" s="272"/>
      <c r="D33" s="270"/>
      <c r="E33" s="70">
        <f t="shared" si="0"/>
        <v>0</v>
      </c>
      <c r="F33" s="70">
        <f t="shared" si="1"/>
        <v>0</v>
      </c>
    </row>
    <row r="34" spans="1:6" s="275" customFormat="1" ht="14.45" customHeight="1">
      <c r="A34" s="268">
        <f t="shared" si="2"/>
        <v>26</v>
      </c>
      <c r="B34" s="269"/>
      <c r="C34" s="272"/>
      <c r="D34" s="270"/>
      <c r="E34" s="70">
        <f t="shared" si="0"/>
        <v>0</v>
      </c>
      <c r="F34" s="70">
        <f t="shared" si="1"/>
        <v>0</v>
      </c>
    </row>
    <row r="35" spans="1:6" s="275" customFormat="1" ht="14.45" customHeight="1">
      <c r="A35" s="268">
        <f t="shared" si="2"/>
        <v>27</v>
      </c>
      <c r="B35" s="269"/>
      <c r="C35" s="272"/>
      <c r="D35" s="270"/>
      <c r="E35" s="70">
        <f t="shared" si="0"/>
        <v>0</v>
      </c>
      <c r="F35" s="70">
        <f t="shared" si="1"/>
        <v>0</v>
      </c>
    </row>
    <row r="36" spans="1:6" s="275" customFormat="1" ht="14.45" customHeight="1">
      <c r="A36" s="268">
        <f t="shared" si="2"/>
        <v>28</v>
      </c>
      <c r="B36" s="269"/>
      <c r="C36" s="272"/>
      <c r="D36" s="270"/>
      <c r="E36" s="70">
        <f t="shared" si="0"/>
        <v>0</v>
      </c>
      <c r="F36" s="70">
        <f t="shared" si="1"/>
        <v>0</v>
      </c>
    </row>
    <row r="37" spans="1:6" s="275" customFormat="1" ht="14.45" customHeight="1">
      <c r="A37" s="268">
        <f t="shared" si="2"/>
        <v>29</v>
      </c>
      <c r="B37" s="269"/>
      <c r="C37" s="272"/>
      <c r="D37" s="270"/>
      <c r="E37" s="70">
        <f t="shared" si="0"/>
        <v>0</v>
      </c>
      <c r="F37" s="70">
        <f t="shared" si="1"/>
        <v>0</v>
      </c>
    </row>
    <row r="38" spans="1:6" s="275" customFormat="1" ht="14.45" customHeight="1">
      <c r="A38" s="268">
        <f t="shared" si="2"/>
        <v>30</v>
      </c>
      <c r="B38" s="269"/>
      <c r="C38" s="272"/>
      <c r="D38" s="270"/>
      <c r="E38" s="70">
        <f t="shared" si="0"/>
        <v>0</v>
      </c>
      <c r="F38" s="70">
        <f t="shared" si="1"/>
        <v>0</v>
      </c>
    </row>
  </sheetData>
  <mergeCells count="6">
    <mergeCell ref="H3:H7"/>
    <mergeCell ref="I3:I7"/>
    <mergeCell ref="J3:J7"/>
    <mergeCell ref="K3:K7"/>
    <mergeCell ref="A6:G6"/>
    <mergeCell ref="C3:E3"/>
  </mergeCells>
  <pageMargins left="0.75" right="0.75" top="1" bottom="1" header="0.5" footer="0.5"/>
  <extLst>
    <x:ext xmlns:x="http://schemas.openxmlformats.org/spreadsheetml/2006/main" xmlns:mx="http://schemas.microsoft.com/office/mac/excel/2008/main" uri="{64002731-A6B0-56B0-2670-7721B7C09600}">
      <mx:PLV Mode="0" OnePage="0" WScale="0"/>
    </x: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S42"/>
  <sheetViews>
    <sheetView showGridLines="0" workbookViewId="0">
      <pane xSplit="4" ySplit="11" topLeftCell="E12" activePane="bottomRight" state="frozenSplit"/>
      <selection activeCell="A2" sqref="A2 A2"/>
      <selection pane="topRight"/>
      <selection pane="bottomLeft"/>
      <selection pane="bottomRight" activeCell="E12" sqref="E12"/>
    </sheetView>
  </sheetViews>
  <sheetFormatPr defaultColWidth="9.140625" defaultRowHeight="15"/>
  <cols>
    <col min="1" max="1" width="4.42578125" style="274" customWidth="1"/>
    <col min="2" max="2" width="16.7109375" style="265" customWidth="1"/>
    <col min="3" max="3" width="22.85546875" style="265" customWidth="1"/>
    <col min="4" max="4" width="35.28515625" style="265" customWidth="1"/>
    <col min="5" max="5" width="27.42578125" style="265" customWidth="1"/>
    <col min="6" max="6" width="13.28515625" style="265" customWidth="1"/>
    <col min="7" max="7" width="12.85546875" style="265" customWidth="1"/>
    <col min="8" max="8" width="17.28515625" style="265" customWidth="1"/>
    <col min="9" max="9" width="15.85546875" style="265" customWidth="1"/>
    <col min="10" max="10" width="16.42578125" style="265" bestFit="1" customWidth="1"/>
    <col min="11" max="11" width="18.85546875" style="265" customWidth="1"/>
    <col min="12" max="12" width="27.42578125" style="265" customWidth="1"/>
    <col min="13" max="13" width="10.7109375" style="265" customWidth="1"/>
    <col min="14" max="14" width="9.42578125" style="265" customWidth="1"/>
    <col min="15" max="15" width="14.42578125" style="285" customWidth="1"/>
    <col min="16" max="16" width="50.28515625" style="265" customWidth="1"/>
    <col min="17" max="19" width="27.42578125" style="265" customWidth="1"/>
    <col min="20" max="20" width="9.140625" style="274" customWidth="1"/>
    <col min="21" max="16384" width="9.140625" style="274"/>
  </cols>
  <sheetData>
    <row r="1" spans="1:19" s="166" customFormat="1" ht="12.75" customHeight="1">
      <c r="A1" s="172" t="s">
        <v>561</v>
      </c>
      <c r="D1" s="224"/>
      <c r="E1" s="224"/>
      <c r="F1" s="224"/>
      <c r="G1" s="224"/>
      <c r="H1" s="224"/>
      <c r="I1" s="167"/>
      <c r="J1" s="167"/>
      <c r="K1" s="224"/>
      <c r="L1" s="224"/>
      <c r="O1" s="276"/>
      <c r="P1" s="224"/>
      <c r="Q1" s="224"/>
      <c r="R1" s="224"/>
      <c r="S1" s="224"/>
    </row>
    <row r="2" spans="1:19" s="166" customFormat="1" ht="12.75" customHeight="1">
      <c r="A2" s="173" t="s">
        <v>359</v>
      </c>
      <c r="C2" s="166" t="s">
        <v>360</v>
      </c>
      <c r="D2" s="175" t="str">
        <f>'Flexi Form Guidelines'!B2</f>
        <v>PT ARCHROMA INDONESIA</v>
      </c>
      <c r="E2" s="175"/>
      <c r="F2" s="175"/>
      <c r="G2" s="175"/>
      <c r="H2" s="175"/>
      <c r="I2" s="175"/>
      <c r="J2" s="175"/>
      <c r="K2" s="175"/>
      <c r="L2" s="175"/>
      <c r="O2" s="276"/>
      <c r="P2" s="175"/>
      <c r="Q2" s="175"/>
      <c r="R2" s="175"/>
      <c r="S2" s="175"/>
    </row>
    <row r="3" spans="1:19" s="166" customFormat="1" ht="15.6" customHeight="1">
      <c r="A3" s="173" t="s">
        <v>562</v>
      </c>
      <c r="C3" s="166" t="s">
        <v>360</v>
      </c>
      <c r="D3" s="178">
        <v>42552</v>
      </c>
      <c r="E3" s="175"/>
      <c r="F3" s="175"/>
      <c r="G3" s="175"/>
      <c r="H3" s="277"/>
      <c r="I3" s="277"/>
      <c r="J3" s="277"/>
      <c r="K3" s="277"/>
      <c r="L3" s="277"/>
      <c r="M3" s="273"/>
      <c r="N3" s="273"/>
      <c r="O3" s="278"/>
      <c r="P3" s="279"/>
      <c r="Q3" s="279"/>
      <c r="R3" s="279"/>
      <c r="S3" s="279"/>
    </row>
    <row r="4" spans="1:19" s="166" customFormat="1" ht="15.6" customHeight="1">
      <c r="A4" s="173" t="s">
        <v>563</v>
      </c>
      <c r="C4" s="166" t="s">
        <v>360</v>
      </c>
      <c r="D4" s="178">
        <v>42583</v>
      </c>
      <c r="E4" s="175"/>
      <c r="F4" s="175"/>
      <c r="G4" s="175"/>
      <c r="H4" s="277"/>
      <c r="I4" s="277"/>
      <c r="J4" s="277"/>
      <c r="K4" s="277"/>
      <c r="L4" s="277"/>
      <c r="M4" s="273"/>
      <c r="N4" s="273"/>
      <c r="O4" s="278"/>
      <c r="P4" s="279"/>
      <c r="Q4" s="279"/>
      <c r="R4" s="279"/>
      <c r="S4" s="279"/>
    </row>
    <row r="5" spans="1:19" s="166" customFormat="1" ht="15.6" customHeight="1">
      <c r="A5" s="173" t="s">
        <v>361</v>
      </c>
      <c r="C5" s="166" t="s">
        <v>360</v>
      </c>
      <c r="D5" s="175" t="s">
        <v>362</v>
      </c>
      <c r="E5" s="175"/>
      <c r="F5" s="175"/>
      <c r="G5" s="175"/>
      <c r="H5" s="175"/>
      <c r="I5" s="175"/>
      <c r="J5" s="175"/>
      <c r="K5" s="175"/>
      <c r="L5" s="175"/>
      <c r="O5" s="276"/>
      <c r="P5" s="175"/>
      <c r="Q5" s="175"/>
      <c r="R5" s="175"/>
      <c r="S5" s="175"/>
    </row>
    <row r="6" spans="1:19" s="167" customFormat="1" ht="14.25" customHeight="1">
      <c r="A6" s="173" t="s">
        <v>365</v>
      </c>
      <c r="C6" s="167" t="s">
        <v>360</v>
      </c>
      <c r="D6" s="178" t="s">
        <v>366</v>
      </c>
      <c r="E6" s="255"/>
      <c r="F6" s="255"/>
      <c r="G6" s="240"/>
      <c r="H6" s="175"/>
      <c r="I6" s="175"/>
      <c r="J6" s="175"/>
      <c r="K6" s="175"/>
      <c r="L6" s="240"/>
      <c r="M6" s="240"/>
      <c r="N6" s="240"/>
      <c r="O6" s="240"/>
      <c r="P6" s="240"/>
      <c r="Q6" s="240"/>
      <c r="R6" s="239"/>
    </row>
    <row r="7" spans="1:19" s="166" customFormat="1" ht="15.6" customHeight="1">
      <c r="A7" s="534" t="s">
        <v>367</v>
      </c>
      <c r="B7" s="534"/>
      <c r="C7" s="534"/>
      <c r="D7" s="534"/>
      <c r="E7" s="534"/>
      <c r="F7" s="534"/>
      <c r="G7" s="534"/>
      <c r="H7" s="534"/>
      <c r="I7" s="534"/>
      <c r="J7" s="175"/>
      <c r="K7" s="175"/>
      <c r="L7" s="175"/>
      <c r="M7" s="175"/>
      <c r="N7" s="175"/>
      <c r="O7" s="175"/>
      <c r="P7" s="175"/>
    </row>
    <row r="8" spans="1:19" s="167" customFormat="1" ht="30" customHeight="1">
      <c r="A8" s="280"/>
      <c r="B8" s="280"/>
      <c r="C8" s="280"/>
      <c r="D8" s="280"/>
      <c r="E8" s="280"/>
      <c r="F8" s="280"/>
      <c r="G8" s="280"/>
      <c r="H8" s="280"/>
      <c r="I8" s="166"/>
      <c r="J8" s="280"/>
      <c r="K8" s="280"/>
      <c r="L8" s="280"/>
    </row>
    <row r="9" spans="1:19" s="166" customFormat="1" ht="27" customHeight="1">
      <c r="A9" s="563" t="s">
        <v>34</v>
      </c>
      <c r="B9" s="527" t="s">
        <v>46</v>
      </c>
      <c r="C9" s="527" t="s">
        <v>564</v>
      </c>
      <c r="D9" s="563" t="s">
        <v>177</v>
      </c>
    </row>
    <row r="10" spans="1:19" s="166" customFormat="1" ht="29.25" customHeight="1">
      <c r="A10" s="563"/>
      <c r="B10" s="527"/>
      <c r="C10" s="527"/>
      <c r="D10" s="563"/>
    </row>
    <row r="11" spans="1:19" s="227" customFormat="1" ht="15.6" customHeight="1">
      <c r="A11" s="281">
        <v>1</v>
      </c>
      <c r="B11" s="282" t="s">
        <v>565</v>
      </c>
      <c r="C11" s="283"/>
      <c r="D11" s="282"/>
    </row>
    <row r="12" spans="1:19" s="227" customFormat="1" ht="15.6" customHeight="1">
      <c r="A12" s="269"/>
      <c r="B12" s="219"/>
      <c r="C12" s="284"/>
      <c r="D12" s="47"/>
    </row>
    <row r="13" spans="1:19" s="227" customFormat="1" ht="15.6" customHeight="1">
      <c r="A13" s="269"/>
      <c r="B13" s="219"/>
      <c r="C13" s="284"/>
      <c r="D13" s="47"/>
    </row>
    <row r="14" spans="1:19" s="227" customFormat="1" ht="15.6" customHeight="1">
      <c r="A14" s="269"/>
      <c r="B14" s="219"/>
      <c r="C14" s="284"/>
      <c r="D14" s="47"/>
    </row>
    <row r="15" spans="1:19" s="227" customFormat="1" ht="15.6" customHeight="1">
      <c r="A15" s="269"/>
      <c r="B15" s="219"/>
      <c r="C15" s="284"/>
      <c r="D15" s="47"/>
    </row>
    <row r="16" spans="1:19" s="227" customFormat="1" ht="15.6" customHeight="1">
      <c r="A16" s="269"/>
      <c r="B16" s="219"/>
      <c r="C16" s="284"/>
      <c r="D16" s="47"/>
    </row>
    <row r="17" spans="1:4" s="227" customFormat="1" ht="15.6" customHeight="1">
      <c r="A17" s="269"/>
      <c r="B17" s="219"/>
      <c r="C17" s="284"/>
      <c r="D17" s="47"/>
    </row>
    <row r="18" spans="1:4" s="227" customFormat="1" ht="15.6" customHeight="1">
      <c r="A18" s="269"/>
      <c r="B18" s="219"/>
      <c r="C18" s="284"/>
      <c r="D18" s="47"/>
    </row>
    <row r="19" spans="1:4" s="227" customFormat="1" ht="15.6" customHeight="1">
      <c r="A19" s="269"/>
      <c r="B19" s="219"/>
      <c r="C19" s="284"/>
      <c r="D19" s="47"/>
    </row>
    <row r="20" spans="1:4" s="227" customFormat="1" ht="15.6" customHeight="1">
      <c r="A20" s="269"/>
      <c r="B20" s="219"/>
      <c r="C20" s="284"/>
      <c r="D20" s="47"/>
    </row>
    <row r="21" spans="1:4" s="227" customFormat="1" ht="15.6" customHeight="1">
      <c r="A21" s="269"/>
      <c r="B21" s="219"/>
      <c r="C21" s="284"/>
      <c r="D21" s="47"/>
    </row>
    <row r="22" spans="1:4" s="227" customFormat="1" ht="15.6" customHeight="1">
      <c r="A22" s="269"/>
      <c r="B22" s="219"/>
      <c r="C22" s="284"/>
      <c r="D22" s="47"/>
    </row>
    <row r="23" spans="1:4" s="227" customFormat="1" ht="15.6" customHeight="1">
      <c r="A23" s="269"/>
      <c r="B23" s="219"/>
      <c r="C23" s="284"/>
      <c r="D23" s="47"/>
    </row>
    <row r="24" spans="1:4" s="227" customFormat="1" ht="15.6" customHeight="1">
      <c r="A24" s="269"/>
      <c r="B24" s="219"/>
      <c r="C24" s="284"/>
      <c r="D24" s="47"/>
    </row>
    <row r="25" spans="1:4" s="227" customFormat="1" ht="15.6" customHeight="1">
      <c r="A25" s="269"/>
      <c r="B25" s="219"/>
      <c r="C25" s="284"/>
      <c r="D25" s="47"/>
    </row>
    <row r="26" spans="1:4" s="227" customFormat="1" ht="15.6" customHeight="1">
      <c r="A26" s="269"/>
      <c r="B26" s="219"/>
      <c r="C26" s="284"/>
      <c r="D26" s="47"/>
    </row>
    <row r="27" spans="1:4" s="227" customFormat="1" ht="15.6" customHeight="1">
      <c r="A27" s="269"/>
      <c r="B27" s="219"/>
      <c r="C27" s="284"/>
      <c r="D27" s="47"/>
    </row>
    <row r="28" spans="1:4" s="227" customFormat="1" ht="15.6" customHeight="1">
      <c r="A28" s="269"/>
      <c r="B28" s="219"/>
      <c r="C28" s="284"/>
      <c r="D28" s="47"/>
    </row>
    <row r="29" spans="1:4" s="227" customFormat="1" ht="15.6" customHeight="1">
      <c r="A29" s="269"/>
      <c r="B29" s="219"/>
      <c r="C29" s="284"/>
      <c r="D29" s="47"/>
    </row>
    <row r="30" spans="1:4" s="227" customFormat="1" ht="15.6" customHeight="1">
      <c r="A30" s="269"/>
      <c r="B30" s="219"/>
      <c r="C30" s="284"/>
      <c r="D30" s="47"/>
    </row>
    <row r="31" spans="1:4" s="227" customFormat="1" ht="15.6" customHeight="1">
      <c r="A31" s="269"/>
      <c r="B31" s="219"/>
      <c r="C31" s="284"/>
      <c r="D31" s="47"/>
    </row>
    <row r="32" spans="1:4" s="227" customFormat="1" ht="15.6" customHeight="1">
      <c r="A32" s="269"/>
      <c r="B32" s="219"/>
      <c r="C32" s="284"/>
      <c r="D32" s="47"/>
    </row>
    <row r="33" spans="1:4" s="227" customFormat="1" ht="15.6" customHeight="1">
      <c r="A33" s="269"/>
      <c r="B33" s="219"/>
      <c r="C33" s="284"/>
      <c r="D33" s="47"/>
    </row>
    <row r="34" spans="1:4" s="227" customFormat="1" ht="15.6" customHeight="1">
      <c r="A34" s="269"/>
      <c r="B34" s="219"/>
      <c r="C34" s="284"/>
      <c r="D34" s="47"/>
    </row>
    <row r="35" spans="1:4" s="227" customFormat="1" ht="15.6" customHeight="1">
      <c r="A35" s="269"/>
      <c r="B35" s="219"/>
      <c r="C35" s="284"/>
      <c r="D35" s="47"/>
    </row>
    <row r="36" spans="1:4" s="227" customFormat="1" ht="15.6" customHeight="1">
      <c r="A36" s="269"/>
      <c r="B36" s="219"/>
      <c r="C36" s="284"/>
      <c r="D36" s="47"/>
    </row>
    <row r="37" spans="1:4" s="227" customFormat="1" ht="15.6" customHeight="1">
      <c r="A37" s="269"/>
      <c r="B37" s="219"/>
      <c r="C37" s="284"/>
      <c r="D37" s="47"/>
    </row>
    <row r="38" spans="1:4" s="227" customFormat="1" ht="15.6" customHeight="1">
      <c r="A38" s="269"/>
      <c r="B38" s="219"/>
      <c r="C38" s="284"/>
      <c r="D38" s="47"/>
    </row>
    <row r="39" spans="1:4" s="227" customFormat="1" ht="15.6" customHeight="1">
      <c r="A39" s="269"/>
      <c r="B39" s="219"/>
      <c r="C39" s="284"/>
      <c r="D39" s="47"/>
    </row>
    <row r="40" spans="1:4" s="227" customFormat="1" ht="15.6" customHeight="1">
      <c r="A40" s="269"/>
      <c r="B40" s="219"/>
      <c r="C40" s="284"/>
      <c r="D40" s="47"/>
    </row>
    <row r="41" spans="1:4" s="227" customFormat="1" ht="15.6" customHeight="1">
      <c r="A41" s="269"/>
      <c r="B41" s="219"/>
      <c r="C41" s="284"/>
      <c r="D41" s="47"/>
    </row>
    <row r="42" spans="1:4" s="227" customFormat="1" ht="15.6" customHeight="1">
      <c r="A42" s="269"/>
      <c r="B42" s="219"/>
      <c r="C42" s="284"/>
      <c r="D42" s="47"/>
    </row>
  </sheetData>
  <mergeCells count="5">
    <mergeCell ref="A7:I7"/>
    <mergeCell ref="A9:A10"/>
    <mergeCell ref="B9:B10"/>
    <mergeCell ref="C9:C10"/>
    <mergeCell ref="D9:D10"/>
  </mergeCells>
  <pageMargins left="0.70866141732283472" right="0.70866141732283472" top="0.59055118110236227" bottom="0.74803149606299213" header="0.31496062992125984" footer="0.31496062992125984"/>
  <pageSetup paperSize="9" orientation="portrait" horizontalDpi="1200" verticalDpi="12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S42"/>
  <sheetViews>
    <sheetView showGridLines="0" workbookViewId="0">
      <pane xSplit="4" ySplit="11" topLeftCell="E12" activePane="bottomRight" state="frozenSplit"/>
      <selection activeCell="A2" sqref="A2 A2"/>
      <selection pane="topRight"/>
      <selection pane="bottomLeft"/>
      <selection pane="bottomRight" activeCell="E12" sqref="E12"/>
    </sheetView>
  </sheetViews>
  <sheetFormatPr defaultColWidth="9.140625" defaultRowHeight="15"/>
  <cols>
    <col min="1" max="1" width="4.42578125" style="274" customWidth="1"/>
    <col min="2" max="2" width="16.7109375" style="265" customWidth="1"/>
    <col min="3" max="3" width="10.85546875" style="265" customWidth="1"/>
    <col min="4" max="4" width="35.28515625" style="265" customWidth="1"/>
    <col min="5" max="5" width="27.42578125" style="265" customWidth="1"/>
    <col min="6" max="6" width="13.28515625" style="265" customWidth="1"/>
    <col min="7" max="7" width="12.85546875" style="265" customWidth="1"/>
    <col min="8" max="8" width="17.28515625" style="265" customWidth="1"/>
    <col min="9" max="9" width="15.85546875" style="265" customWidth="1"/>
    <col min="10" max="10" width="16.42578125" style="265" bestFit="1" customWidth="1"/>
    <col min="11" max="11" width="18.85546875" style="265" customWidth="1"/>
    <col min="12" max="12" width="27.42578125" style="265" customWidth="1"/>
    <col min="13" max="13" width="10.7109375" style="265" customWidth="1"/>
    <col min="14" max="14" width="9.42578125" style="265" customWidth="1"/>
    <col min="15" max="15" width="14.42578125" style="285" customWidth="1"/>
    <col min="16" max="16" width="50.28515625" style="265" customWidth="1"/>
    <col min="17" max="19" width="27.42578125" style="265" customWidth="1"/>
    <col min="20" max="20" width="9.140625" style="274" customWidth="1"/>
    <col min="21" max="16384" width="9.140625" style="274"/>
  </cols>
  <sheetData>
    <row r="1" spans="1:19" s="166" customFormat="1" ht="12.75" customHeight="1">
      <c r="A1" s="172" t="s">
        <v>566</v>
      </c>
      <c r="D1" s="224"/>
      <c r="E1" s="224"/>
      <c r="F1" s="224"/>
      <c r="G1" s="224"/>
      <c r="H1" s="224"/>
      <c r="I1" s="167"/>
      <c r="J1" s="167"/>
      <c r="K1" s="224"/>
      <c r="L1" s="224"/>
      <c r="O1" s="276"/>
      <c r="P1" s="224"/>
      <c r="Q1" s="224"/>
      <c r="R1" s="224"/>
      <c r="S1" s="224"/>
    </row>
    <row r="2" spans="1:19" s="166" customFormat="1" ht="12.75" customHeight="1">
      <c r="A2" s="173" t="s">
        <v>359</v>
      </c>
      <c r="C2" s="166" t="s">
        <v>360</v>
      </c>
      <c r="D2" s="175" t="str">
        <f>'Flexi Form Guidelines'!B2</f>
        <v>PT ARCHROMA INDONESIA</v>
      </c>
      <c r="E2" s="175"/>
      <c r="F2" s="175"/>
      <c r="G2" s="175"/>
      <c r="H2" s="175"/>
      <c r="I2" s="175"/>
      <c r="J2" s="175"/>
      <c r="K2" s="175"/>
      <c r="L2" s="175"/>
      <c r="O2" s="276"/>
      <c r="P2" s="175"/>
      <c r="Q2" s="175"/>
      <c r="R2" s="175"/>
      <c r="S2" s="175"/>
    </row>
    <row r="3" spans="1:19" s="166" customFormat="1" ht="15.6" customHeight="1">
      <c r="A3" s="173" t="s">
        <v>562</v>
      </c>
      <c r="C3" s="166" t="s">
        <v>360</v>
      </c>
      <c r="D3" s="178">
        <v>42552</v>
      </c>
      <c r="E3" s="175"/>
      <c r="F3" s="175"/>
      <c r="G3" s="175"/>
      <c r="H3" s="277"/>
      <c r="I3" s="277"/>
      <c r="J3" s="277"/>
      <c r="K3" s="277"/>
      <c r="L3" s="277"/>
      <c r="M3" s="273"/>
      <c r="N3" s="273"/>
      <c r="O3" s="278"/>
      <c r="P3" s="279"/>
      <c r="Q3" s="279"/>
      <c r="R3" s="279"/>
      <c r="S3" s="279"/>
    </row>
    <row r="4" spans="1:19" s="166" customFormat="1" ht="15.6" customHeight="1">
      <c r="A4" s="173" t="s">
        <v>563</v>
      </c>
      <c r="C4" s="166" t="s">
        <v>360</v>
      </c>
      <c r="D4" s="178">
        <v>42583</v>
      </c>
      <c r="E4" s="175"/>
      <c r="F4" s="175"/>
      <c r="G4" s="175"/>
      <c r="H4" s="277"/>
      <c r="I4" s="277"/>
      <c r="J4" s="277"/>
      <c r="K4" s="277"/>
      <c r="L4" s="277"/>
      <c r="M4" s="273"/>
      <c r="N4" s="273"/>
      <c r="O4" s="278"/>
      <c r="P4" s="279"/>
      <c r="Q4" s="279"/>
      <c r="R4" s="279"/>
      <c r="S4" s="279"/>
    </row>
    <row r="5" spans="1:19" s="166" customFormat="1" ht="15.6" customHeight="1">
      <c r="A5" s="173" t="s">
        <v>361</v>
      </c>
      <c r="C5" s="166" t="s">
        <v>360</v>
      </c>
      <c r="D5" s="175" t="s">
        <v>362</v>
      </c>
      <c r="E5" s="175"/>
      <c r="F5" s="175"/>
      <c r="G5" s="175"/>
      <c r="H5" s="175"/>
      <c r="I5" s="175"/>
      <c r="J5" s="175"/>
      <c r="K5" s="175"/>
      <c r="L5" s="175"/>
      <c r="O5" s="276"/>
      <c r="P5" s="175"/>
      <c r="Q5" s="175"/>
      <c r="R5" s="175"/>
      <c r="S5" s="175"/>
    </row>
    <row r="6" spans="1:19" s="167" customFormat="1" ht="14.25" customHeight="1">
      <c r="A6" s="173" t="s">
        <v>365</v>
      </c>
      <c r="C6" s="167" t="s">
        <v>360</v>
      </c>
      <c r="D6" s="178" t="s">
        <v>366</v>
      </c>
      <c r="E6" s="255"/>
      <c r="F6" s="255"/>
      <c r="G6" s="240"/>
      <c r="H6" s="175"/>
      <c r="I6" s="175"/>
      <c r="J6" s="175"/>
      <c r="K6" s="175"/>
      <c r="L6" s="240"/>
      <c r="M6" s="240"/>
      <c r="N6" s="240"/>
      <c r="O6" s="240"/>
      <c r="P6" s="240"/>
      <c r="Q6" s="240"/>
      <c r="R6" s="239"/>
    </row>
    <row r="7" spans="1:19" s="166" customFormat="1" ht="15.6" customHeight="1">
      <c r="A7" s="534" t="s">
        <v>367</v>
      </c>
      <c r="B7" s="534"/>
      <c r="C7" s="534"/>
      <c r="D7" s="534"/>
      <c r="E7" s="534"/>
      <c r="F7" s="534"/>
      <c r="G7" s="534"/>
      <c r="H7" s="534"/>
      <c r="I7" s="534"/>
      <c r="J7" s="175"/>
      <c r="K7" s="175"/>
      <c r="L7" s="175"/>
      <c r="M7" s="175"/>
      <c r="N7" s="175"/>
      <c r="O7" s="175"/>
      <c r="P7" s="175"/>
    </row>
    <row r="8" spans="1:19" s="167" customFormat="1" ht="30" customHeight="1">
      <c r="A8" s="280"/>
      <c r="B8" s="280"/>
      <c r="C8" s="280"/>
      <c r="D8" s="280"/>
      <c r="E8" s="280"/>
      <c r="F8" s="280"/>
      <c r="G8" s="280"/>
      <c r="H8" s="280"/>
      <c r="I8" s="182" t="s">
        <v>567</v>
      </c>
      <c r="J8" s="280"/>
      <c r="K8" s="280"/>
      <c r="L8" s="280"/>
    </row>
    <row r="9" spans="1:19" s="166" customFormat="1" ht="27" customHeight="1">
      <c r="A9" s="563" t="s">
        <v>34</v>
      </c>
      <c r="B9" s="527" t="s">
        <v>46</v>
      </c>
      <c r="C9" s="564" t="s">
        <v>568</v>
      </c>
      <c r="D9" s="564"/>
      <c r="E9" s="564" t="s">
        <v>569</v>
      </c>
      <c r="F9" s="564"/>
      <c r="G9" s="564"/>
      <c r="H9" s="563" t="s">
        <v>177</v>
      </c>
      <c r="I9" s="563" t="s">
        <v>570</v>
      </c>
    </row>
    <row r="10" spans="1:19" s="166" customFormat="1" ht="15.6" customHeight="1">
      <c r="A10" s="563"/>
      <c r="B10" s="527"/>
      <c r="C10" s="286">
        <v>1.5</v>
      </c>
      <c r="D10" s="259">
        <v>2</v>
      </c>
      <c r="E10" s="259">
        <v>2</v>
      </c>
      <c r="F10" s="259">
        <v>3</v>
      </c>
      <c r="G10" s="259">
        <v>4</v>
      </c>
      <c r="H10" s="563"/>
      <c r="I10" s="563"/>
    </row>
    <row r="11" spans="1:19" s="227" customFormat="1" ht="15.6" customHeight="1">
      <c r="A11" s="281">
        <v>1</v>
      </c>
      <c r="B11" s="282" t="s">
        <v>565</v>
      </c>
      <c r="C11" s="287">
        <v>2</v>
      </c>
      <c r="D11" s="287">
        <v>5</v>
      </c>
      <c r="E11" s="287">
        <v>11</v>
      </c>
      <c r="F11" s="287">
        <v>2</v>
      </c>
      <c r="G11" s="287">
        <v>1</v>
      </c>
      <c r="H11" s="282"/>
      <c r="I11" s="283">
        <f t="shared" ref="I11:I42" si="0">(C11*$C$10)+(D11*$D$10)+(E11*$E$10)+(F11*$F$10)+(G11*$G$10)</f>
        <v>45</v>
      </c>
    </row>
    <row r="12" spans="1:19" s="227" customFormat="1" ht="15.6" customHeight="1">
      <c r="A12" s="269"/>
      <c r="B12" s="219"/>
      <c r="C12" s="288"/>
      <c r="D12" s="288"/>
      <c r="E12" s="288"/>
      <c r="F12" s="288"/>
      <c r="G12" s="288"/>
      <c r="H12" s="47"/>
      <c r="I12" s="289">
        <f t="shared" si="0"/>
        <v>0</v>
      </c>
    </row>
    <row r="13" spans="1:19" s="227" customFormat="1" ht="15.6" customHeight="1">
      <c r="A13" s="269"/>
      <c r="B13" s="219"/>
      <c r="C13" s="288"/>
      <c r="D13" s="288"/>
      <c r="E13" s="288"/>
      <c r="F13" s="288"/>
      <c r="G13" s="288"/>
      <c r="H13" s="47"/>
      <c r="I13" s="289">
        <f t="shared" si="0"/>
        <v>0</v>
      </c>
    </row>
    <row r="14" spans="1:19" s="227" customFormat="1" ht="15.6" customHeight="1">
      <c r="A14" s="269"/>
      <c r="B14" s="219"/>
      <c r="C14" s="288"/>
      <c r="D14" s="288"/>
      <c r="E14" s="288"/>
      <c r="F14" s="288"/>
      <c r="G14" s="288"/>
      <c r="H14" s="47"/>
      <c r="I14" s="289">
        <f t="shared" si="0"/>
        <v>0</v>
      </c>
    </row>
    <row r="15" spans="1:19" s="227" customFormat="1" ht="15.6" customHeight="1">
      <c r="A15" s="269"/>
      <c r="B15" s="219"/>
      <c r="C15" s="288"/>
      <c r="D15" s="288"/>
      <c r="E15" s="288"/>
      <c r="F15" s="288"/>
      <c r="G15" s="288"/>
      <c r="H15" s="47"/>
      <c r="I15" s="289">
        <f t="shared" si="0"/>
        <v>0</v>
      </c>
    </row>
    <row r="16" spans="1:19" s="227" customFormat="1" ht="15.6" customHeight="1">
      <c r="A16" s="269"/>
      <c r="B16" s="219"/>
      <c r="C16" s="288"/>
      <c r="D16" s="288"/>
      <c r="E16" s="288"/>
      <c r="F16" s="288"/>
      <c r="G16" s="288"/>
      <c r="H16" s="47"/>
      <c r="I16" s="289">
        <f t="shared" si="0"/>
        <v>0</v>
      </c>
    </row>
    <row r="17" spans="1:9" s="227" customFormat="1" ht="15.6" customHeight="1">
      <c r="A17" s="269"/>
      <c r="B17" s="219"/>
      <c r="C17" s="288"/>
      <c r="D17" s="288"/>
      <c r="E17" s="288"/>
      <c r="F17" s="288"/>
      <c r="G17" s="288"/>
      <c r="H17" s="47"/>
      <c r="I17" s="289">
        <f t="shared" si="0"/>
        <v>0</v>
      </c>
    </row>
    <row r="18" spans="1:9" s="227" customFormat="1" ht="15.6" customHeight="1">
      <c r="A18" s="269"/>
      <c r="B18" s="219"/>
      <c r="C18" s="288"/>
      <c r="D18" s="288"/>
      <c r="E18" s="288"/>
      <c r="F18" s="288"/>
      <c r="G18" s="288"/>
      <c r="H18" s="47"/>
      <c r="I18" s="289">
        <f t="shared" si="0"/>
        <v>0</v>
      </c>
    </row>
    <row r="19" spans="1:9" s="227" customFormat="1" ht="15.6" customHeight="1">
      <c r="A19" s="269"/>
      <c r="B19" s="219"/>
      <c r="C19" s="288"/>
      <c r="D19" s="288"/>
      <c r="E19" s="288"/>
      <c r="F19" s="288"/>
      <c r="G19" s="288"/>
      <c r="H19" s="47"/>
      <c r="I19" s="289">
        <f t="shared" si="0"/>
        <v>0</v>
      </c>
    </row>
    <row r="20" spans="1:9" s="227" customFormat="1" ht="15.6" customHeight="1">
      <c r="A20" s="269"/>
      <c r="B20" s="219"/>
      <c r="C20" s="288"/>
      <c r="D20" s="288"/>
      <c r="E20" s="288"/>
      <c r="F20" s="288"/>
      <c r="G20" s="288"/>
      <c r="H20" s="47"/>
      <c r="I20" s="289">
        <f t="shared" si="0"/>
        <v>0</v>
      </c>
    </row>
    <row r="21" spans="1:9" s="227" customFormat="1" ht="15.6" customHeight="1">
      <c r="A21" s="269"/>
      <c r="B21" s="219"/>
      <c r="C21" s="288"/>
      <c r="D21" s="288"/>
      <c r="E21" s="288"/>
      <c r="F21" s="288"/>
      <c r="G21" s="288"/>
      <c r="H21" s="47"/>
      <c r="I21" s="289">
        <f t="shared" si="0"/>
        <v>0</v>
      </c>
    </row>
    <row r="22" spans="1:9" s="227" customFormat="1" ht="15.6" customHeight="1">
      <c r="A22" s="269"/>
      <c r="B22" s="219"/>
      <c r="C22" s="288"/>
      <c r="D22" s="288"/>
      <c r="E22" s="288"/>
      <c r="F22" s="288"/>
      <c r="G22" s="288"/>
      <c r="H22" s="47"/>
      <c r="I22" s="289">
        <f t="shared" si="0"/>
        <v>0</v>
      </c>
    </row>
    <row r="23" spans="1:9" s="227" customFormat="1" ht="15.6" customHeight="1">
      <c r="A23" s="269"/>
      <c r="B23" s="219"/>
      <c r="C23" s="288"/>
      <c r="D23" s="288"/>
      <c r="E23" s="288"/>
      <c r="F23" s="288"/>
      <c r="G23" s="288"/>
      <c r="H23" s="47"/>
      <c r="I23" s="289">
        <f t="shared" si="0"/>
        <v>0</v>
      </c>
    </row>
    <row r="24" spans="1:9" s="227" customFormat="1" ht="15.6" customHeight="1">
      <c r="A24" s="269"/>
      <c r="B24" s="219"/>
      <c r="C24" s="288"/>
      <c r="D24" s="288"/>
      <c r="E24" s="288"/>
      <c r="F24" s="288"/>
      <c r="G24" s="288"/>
      <c r="H24" s="47"/>
      <c r="I24" s="289">
        <f t="shared" si="0"/>
        <v>0</v>
      </c>
    </row>
    <row r="25" spans="1:9" s="227" customFormat="1" ht="15.6" customHeight="1">
      <c r="A25" s="269"/>
      <c r="B25" s="219"/>
      <c r="C25" s="288"/>
      <c r="D25" s="288"/>
      <c r="E25" s="288"/>
      <c r="F25" s="288"/>
      <c r="G25" s="288"/>
      <c r="H25" s="47"/>
      <c r="I25" s="289">
        <f t="shared" si="0"/>
        <v>0</v>
      </c>
    </row>
    <row r="26" spans="1:9" s="227" customFormat="1" ht="15.6" customHeight="1">
      <c r="A26" s="269"/>
      <c r="B26" s="219"/>
      <c r="C26" s="288"/>
      <c r="D26" s="288"/>
      <c r="E26" s="288"/>
      <c r="F26" s="288"/>
      <c r="G26" s="288"/>
      <c r="H26" s="47"/>
      <c r="I26" s="289">
        <f t="shared" si="0"/>
        <v>0</v>
      </c>
    </row>
    <row r="27" spans="1:9" s="227" customFormat="1" ht="15.6" customHeight="1">
      <c r="A27" s="269"/>
      <c r="B27" s="219"/>
      <c r="C27" s="288"/>
      <c r="D27" s="288"/>
      <c r="E27" s="288"/>
      <c r="F27" s="288"/>
      <c r="G27" s="288"/>
      <c r="H27" s="47"/>
      <c r="I27" s="289">
        <f t="shared" si="0"/>
        <v>0</v>
      </c>
    </row>
    <row r="28" spans="1:9" s="227" customFormat="1" ht="15.6" customHeight="1">
      <c r="A28" s="269"/>
      <c r="B28" s="219"/>
      <c r="C28" s="288"/>
      <c r="D28" s="288"/>
      <c r="E28" s="288"/>
      <c r="F28" s="288"/>
      <c r="G28" s="288"/>
      <c r="H28" s="47"/>
      <c r="I28" s="289">
        <f t="shared" si="0"/>
        <v>0</v>
      </c>
    </row>
    <row r="29" spans="1:9" s="227" customFormat="1" ht="15.6" customHeight="1">
      <c r="A29" s="269"/>
      <c r="B29" s="219"/>
      <c r="C29" s="288"/>
      <c r="D29" s="288"/>
      <c r="E29" s="288"/>
      <c r="F29" s="288"/>
      <c r="G29" s="288"/>
      <c r="H29" s="47"/>
      <c r="I29" s="289">
        <f t="shared" si="0"/>
        <v>0</v>
      </c>
    </row>
    <row r="30" spans="1:9" s="227" customFormat="1" ht="15.6" customHeight="1">
      <c r="A30" s="269"/>
      <c r="B30" s="219"/>
      <c r="C30" s="288"/>
      <c r="D30" s="288"/>
      <c r="E30" s="288"/>
      <c r="F30" s="288"/>
      <c r="G30" s="288"/>
      <c r="H30" s="47"/>
      <c r="I30" s="289">
        <f t="shared" si="0"/>
        <v>0</v>
      </c>
    </row>
    <row r="31" spans="1:9" s="227" customFormat="1" ht="15.6" customHeight="1">
      <c r="A31" s="269"/>
      <c r="B31" s="219"/>
      <c r="C31" s="288"/>
      <c r="D31" s="288"/>
      <c r="E31" s="288"/>
      <c r="F31" s="288"/>
      <c r="G31" s="288"/>
      <c r="H31" s="47"/>
      <c r="I31" s="289">
        <f t="shared" si="0"/>
        <v>0</v>
      </c>
    </row>
    <row r="32" spans="1:9" s="227" customFormat="1" ht="15.6" customHeight="1">
      <c r="A32" s="269"/>
      <c r="B32" s="219"/>
      <c r="C32" s="288"/>
      <c r="D32" s="288"/>
      <c r="E32" s="288"/>
      <c r="F32" s="288"/>
      <c r="G32" s="288"/>
      <c r="H32" s="47"/>
      <c r="I32" s="289">
        <f t="shared" si="0"/>
        <v>0</v>
      </c>
    </row>
    <row r="33" spans="1:9" s="227" customFormat="1" ht="15.6" customHeight="1">
      <c r="A33" s="269"/>
      <c r="B33" s="219"/>
      <c r="C33" s="288"/>
      <c r="D33" s="288"/>
      <c r="E33" s="288"/>
      <c r="F33" s="288"/>
      <c r="G33" s="288"/>
      <c r="H33" s="47"/>
      <c r="I33" s="289">
        <f t="shared" si="0"/>
        <v>0</v>
      </c>
    </row>
    <row r="34" spans="1:9" s="227" customFormat="1" ht="15.6" customHeight="1">
      <c r="A34" s="269"/>
      <c r="B34" s="219"/>
      <c r="C34" s="288"/>
      <c r="D34" s="288"/>
      <c r="E34" s="288"/>
      <c r="F34" s="288"/>
      <c r="G34" s="288"/>
      <c r="H34" s="47"/>
      <c r="I34" s="289">
        <f t="shared" si="0"/>
        <v>0</v>
      </c>
    </row>
    <row r="35" spans="1:9" s="227" customFormat="1" ht="15.6" customHeight="1">
      <c r="A35" s="269"/>
      <c r="B35" s="219"/>
      <c r="C35" s="288"/>
      <c r="D35" s="288"/>
      <c r="E35" s="288"/>
      <c r="F35" s="288"/>
      <c r="G35" s="288"/>
      <c r="H35" s="47"/>
      <c r="I35" s="289">
        <f t="shared" si="0"/>
        <v>0</v>
      </c>
    </row>
    <row r="36" spans="1:9" s="227" customFormat="1" ht="15.6" customHeight="1">
      <c r="A36" s="269"/>
      <c r="B36" s="219"/>
      <c r="C36" s="288"/>
      <c r="D36" s="288"/>
      <c r="E36" s="288"/>
      <c r="F36" s="288"/>
      <c r="G36" s="288"/>
      <c r="H36" s="47"/>
      <c r="I36" s="289">
        <f t="shared" si="0"/>
        <v>0</v>
      </c>
    </row>
    <row r="37" spans="1:9" s="227" customFormat="1" ht="15.6" customHeight="1">
      <c r="A37" s="269"/>
      <c r="B37" s="219"/>
      <c r="C37" s="288"/>
      <c r="D37" s="288"/>
      <c r="E37" s="288"/>
      <c r="F37" s="288"/>
      <c r="G37" s="288"/>
      <c r="H37" s="47"/>
      <c r="I37" s="289">
        <f t="shared" si="0"/>
        <v>0</v>
      </c>
    </row>
    <row r="38" spans="1:9" s="227" customFormat="1" ht="15.6" customHeight="1">
      <c r="A38" s="269"/>
      <c r="B38" s="219"/>
      <c r="C38" s="288"/>
      <c r="D38" s="288"/>
      <c r="E38" s="288"/>
      <c r="F38" s="288"/>
      <c r="G38" s="288"/>
      <c r="H38" s="47"/>
      <c r="I38" s="289">
        <f t="shared" si="0"/>
        <v>0</v>
      </c>
    </row>
    <row r="39" spans="1:9" s="227" customFormat="1" ht="15.6" customHeight="1">
      <c r="A39" s="269"/>
      <c r="B39" s="219"/>
      <c r="C39" s="288"/>
      <c r="D39" s="288"/>
      <c r="E39" s="288"/>
      <c r="F39" s="288"/>
      <c r="G39" s="288"/>
      <c r="H39" s="47"/>
      <c r="I39" s="289">
        <f t="shared" si="0"/>
        <v>0</v>
      </c>
    </row>
    <row r="40" spans="1:9" s="227" customFormat="1" ht="15.6" customHeight="1">
      <c r="A40" s="269"/>
      <c r="B40" s="219"/>
      <c r="C40" s="288"/>
      <c r="D40" s="288"/>
      <c r="E40" s="288"/>
      <c r="F40" s="288"/>
      <c r="G40" s="288"/>
      <c r="H40" s="47"/>
      <c r="I40" s="289">
        <f t="shared" si="0"/>
        <v>0</v>
      </c>
    </row>
    <row r="41" spans="1:9" s="227" customFormat="1" ht="15.6" customHeight="1">
      <c r="A41" s="269"/>
      <c r="B41" s="219"/>
      <c r="C41" s="288"/>
      <c r="D41" s="288"/>
      <c r="E41" s="288"/>
      <c r="F41" s="288"/>
      <c r="G41" s="288"/>
      <c r="H41" s="47"/>
      <c r="I41" s="289">
        <f t="shared" si="0"/>
        <v>0</v>
      </c>
    </row>
    <row r="42" spans="1:9" s="227" customFormat="1" ht="15.6" customHeight="1">
      <c r="A42" s="269"/>
      <c r="B42" s="219"/>
      <c r="C42" s="288"/>
      <c r="D42" s="288"/>
      <c r="E42" s="288"/>
      <c r="F42" s="288"/>
      <c r="G42" s="288"/>
      <c r="H42" s="47"/>
      <c r="I42" s="289">
        <f t="shared" si="0"/>
        <v>0</v>
      </c>
    </row>
  </sheetData>
  <mergeCells count="7">
    <mergeCell ref="A7:I7"/>
    <mergeCell ref="A9:A10"/>
    <mergeCell ref="B9:B10"/>
    <mergeCell ref="C9:D9"/>
    <mergeCell ref="E9:G9"/>
    <mergeCell ref="H9:H10"/>
    <mergeCell ref="I9:I10"/>
  </mergeCells>
  <pageMargins left="0.70866141732283472" right="0.70866141732283472" top="0.59055118110236227" bottom="0.74803149606299213" header="0.31496062992125984" footer="0.31496062992125984"/>
  <pageSetup paperSize="9" orientation="portrait" horizontalDpi="1200" verticalDpi="120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S42"/>
  <sheetViews>
    <sheetView showGridLines="0" workbookViewId="0">
      <pane xSplit="4" ySplit="11" topLeftCell="E12" activePane="bottomRight" state="frozenSplit"/>
      <selection activeCell="A2" sqref="A2 A2"/>
      <selection pane="topRight"/>
      <selection pane="bottomLeft"/>
      <selection pane="bottomRight" activeCell="E12" sqref="E12"/>
    </sheetView>
  </sheetViews>
  <sheetFormatPr defaultColWidth="9.140625" defaultRowHeight="15"/>
  <cols>
    <col min="1" max="1" width="4.42578125" style="274" customWidth="1"/>
    <col min="2" max="2" width="16.7109375" style="265" customWidth="1"/>
    <col min="3" max="3" width="10.85546875" style="265" customWidth="1"/>
    <col min="4" max="4" width="35.28515625" style="265" customWidth="1"/>
    <col min="5" max="5" width="27.42578125" style="265" customWidth="1"/>
    <col min="6" max="6" width="13.28515625" style="265" customWidth="1"/>
    <col min="7" max="7" width="12.85546875" style="265" customWidth="1"/>
    <col min="8" max="8" width="9.140625" style="265" customWidth="1"/>
    <col min="9" max="9" width="15.85546875" style="265" customWidth="1"/>
    <col min="10" max="10" width="16.42578125" style="265" bestFit="1" customWidth="1"/>
    <col min="11" max="11" width="18.85546875" style="265" customWidth="1"/>
    <col min="12" max="12" width="27.42578125" style="265" customWidth="1"/>
    <col min="13" max="13" width="10.7109375" style="265" customWidth="1"/>
    <col min="14" max="14" width="9.42578125" style="265" customWidth="1"/>
    <col min="15" max="15" width="14.42578125" style="285" customWidth="1"/>
    <col min="16" max="16" width="50.28515625" style="265" customWidth="1"/>
    <col min="17" max="19" width="27.42578125" style="265" customWidth="1"/>
    <col min="20" max="20" width="9.140625" style="274" customWidth="1"/>
    <col min="21" max="16384" width="9.140625" style="274"/>
  </cols>
  <sheetData>
    <row r="1" spans="1:19" s="166" customFormat="1" ht="12.75" customHeight="1">
      <c r="A1" s="172" t="s">
        <v>571</v>
      </c>
      <c r="D1" s="224"/>
      <c r="E1" s="224"/>
      <c r="F1" s="224"/>
      <c r="G1" s="224"/>
      <c r="H1" s="224"/>
      <c r="I1" s="167"/>
      <c r="J1" s="167"/>
      <c r="K1" s="224"/>
      <c r="L1" s="224"/>
      <c r="O1" s="276"/>
      <c r="P1" s="224"/>
      <c r="Q1" s="224"/>
      <c r="R1" s="224"/>
      <c r="S1" s="224"/>
    </row>
    <row r="2" spans="1:19" s="166" customFormat="1" ht="12.75" customHeight="1">
      <c r="A2" s="173" t="s">
        <v>359</v>
      </c>
      <c r="C2" s="166" t="s">
        <v>360</v>
      </c>
      <c r="D2" s="175" t="str">
        <f>'[1]Flexi Form Guidelines'!B2</f>
        <v>PT ABC</v>
      </c>
      <c r="E2" s="175"/>
      <c r="F2" s="175"/>
      <c r="G2" s="175"/>
      <c r="H2" s="175"/>
      <c r="I2" s="175"/>
      <c r="J2" s="175"/>
      <c r="K2" s="175"/>
      <c r="L2" s="175"/>
      <c r="O2" s="276"/>
      <c r="P2" s="175"/>
      <c r="Q2" s="175"/>
      <c r="R2" s="175"/>
      <c r="S2" s="175"/>
    </row>
    <row r="3" spans="1:19" s="166" customFormat="1" ht="15.6" customHeight="1">
      <c r="A3" s="173" t="s">
        <v>562</v>
      </c>
      <c r="C3" s="166" t="s">
        <v>360</v>
      </c>
      <c r="D3" s="178">
        <v>42552</v>
      </c>
      <c r="E3" s="175"/>
      <c r="F3" s="175"/>
      <c r="G3" s="175"/>
      <c r="H3" s="277"/>
      <c r="I3" s="277"/>
      <c r="J3" s="277"/>
      <c r="K3" s="277"/>
      <c r="L3" s="277"/>
      <c r="M3" s="273"/>
      <c r="N3" s="273"/>
      <c r="O3" s="278"/>
      <c r="P3" s="279"/>
      <c r="Q3" s="279"/>
      <c r="R3" s="279"/>
      <c r="S3" s="279"/>
    </row>
    <row r="4" spans="1:19" s="166" customFormat="1" ht="15.6" customHeight="1">
      <c r="A4" s="173" t="s">
        <v>563</v>
      </c>
      <c r="C4" s="166" t="s">
        <v>360</v>
      </c>
      <c r="D4" s="178">
        <v>42583</v>
      </c>
      <c r="E4" s="175"/>
      <c r="F4" s="175"/>
      <c r="G4" s="175"/>
      <c r="H4" s="277"/>
      <c r="I4" s="277"/>
      <c r="J4" s="277"/>
      <c r="K4" s="277"/>
      <c r="L4" s="277"/>
      <c r="M4" s="273"/>
      <c r="N4" s="273"/>
      <c r="O4" s="278"/>
      <c r="P4" s="279"/>
      <c r="Q4" s="279"/>
      <c r="R4" s="279"/>
      <c r="S4" s="279"/>
    </row>
    <row r="5" spans="1:19" s="166" customFormat="1" ht="15.6" customHeight="1">
      <c r="A5" s="173" t="s">
        <v>361</v>
      </c>
      <c r="C5" s="166" t="s">
        <v>360</v>
      </c>
      <c r="D5" s="175" t="s">
        <v>362</v>
      </c>
      <c r="E5" s="175"/>
      <c r="F5" s="175"/>
      <c r="G5" s="175"/>
      <c r="H5" s="175"/>
      <c r="I5" s="175"/>
      <c r="J5" s="175"/>
      <c r="K5" s="175"/>
      <c r="L5" s="175"/>
      <c r="O5" s="276"/>
      <c r="P5" s="175"/>
      <c r="Q5" s="175"/>
      <c r="R5" s="175"/>
      <c r="S5" s="175"/>
    </row>
    <row r="6" spans="1:19" s="167" customFormat="1" ht="14.25" customHeight="1">
      <c r="A6" s="173" t="s">
        <v>365</v>
      </c>
      <c r="C6" s="167" t="s">
        <v>360</v>
      </c>
      <c r="D6" s="178" t="s">
        <v>366</v>
      </c>
      <c r="E6" s="255"/>
      <c r="F6" s="255"/>
      <c r="G6" s="240"/>
      <c r="H6" s="175"/>
      <c r="I6" s="175"/>
      <c r="J6" s="175"/>
      <c r="K6" s="175"/>
      <c r="L6" s="240"/>
      <c r="M6" s="240"/>
      <c r="N6" s="240"/>
      <c r="O6" s="240"/>
      <c r="P6" s="240"/>
      <c r="Q6" s="240"/>
      <c r="R6" s="239"/>
    </row>
    <row r="7" spans="1:19" s="166" customFormat="1" ht="15.6" customHeight="1">
      <c r="A7" s="534" t="s">
        <v>367</v>
      </c>
      <c r="B7" s="534"/>
      <c r="C7" s="534"/>
      <c r="D7" s="534"/>
      <c r="E7" s="534"/>
      <c r="F7" s="534"/>
      <c r="G7" s="534"/>
      <c r="H7" s="534"/>
      <c r="I7" s="534"/>
      <c r="J7" s="534"/>
      <c r="K7" s="534"/>
      <c r="L7" s="534"/>
      <c r="M7" s="534"/>
      <c r="N7" s="534"/>
      <c r="O7" s="534"/>
      <c r="P7" s="179"/>
    </row>
    <row r="8" spans="1:19" s="167" customFormat="1" ht="30" customHeight="1">
      <c r="A8" s="280"/>
      <c r="B8" s="280"/>
      <c r="C8" s="280"/>
      <c r="D8" s="182" t="s">
        <v>567</v>
      </c>
      <c r="E8" s="280"/>
      <c r="F8" s="280"/>
      <c r="G8" s="280"/>
      <c r="H8" s="565" t="s">
        <v>567</v>
      </c>
      <c r="I8" s="565"/>
      <c r="J8" s="565"/>
      <c r="K8" s="565"/>
      <c r="L8" s="565"/>
      <c r="M8" s="565"/>
      <c r="N8" s="565"/>
      <c r="O8" s="280"/>
      <c r="P8" s="182" t="s">
        <v>567</v>
      </c>
      <c r="Q8" s="280"/>
      <c r="R8" s="280"/>
      <c r="S8" s="280"/>
    </row>
    <row r="9" spans="1:19" s="166" customFormat="1" ht="27" customHeight="1">
      <c r="A9" s="563" t="s">
        <v>34</v>
      </c>
      <c r="B9" s="527" t="s">
        <v>46</v>
      </c>
      <c r="C9" s="527" t="s">
        <v>198</v>
      </c>
      <c r="D9" s="563" t="s">
        <v>201</v>
      </c>
      <c r="E9" s="527" t="s">
        <v>204</v>
      </c>
      <c r="F9" s="527" t="s">
        <v>207</v>
      </c>
      <c r="G9" s="563" t="s">
        <v>572</v>
      </c>
      <c r="H9" s="563" t="s">
        <v>573</v>
      </c>
      <c r="I9" s="563" t="s">
        <v>217</v>
      </c>
      <c r="J9" s="566" t="s">
        <v>568</v>
      </c>
      <c r="K9" s="566"/>
      <c r="L9" s="566" t="s">
        <v>569</v>
      </c>
      <c r="M9" s="566"/>
      <c r="N9" s="566"/>
      <c r="O9" s="563" t="s">
        <v>177</v>
      </c>
      <c r="P9" s="563" t="s">
        <v>570</v>
      </c>
    </row>
    <row r="10" spans="1:19" s="166" customFormat="1" ht="15.6" customHeight="1">
      <c r="A10" s="563"/>
      <c r="B10" s="527"/>
      <c r="C10" s="527"/>
      <c r="D10" s="563"/>
      <c r="E10" s="527"/>
      <c r="F10" s="527"/>
      <c r="G10" s="563"/>
      <c r="H10" s="563"/>
      <c r="I10" s="563"/>
      <c r="J10" s="290">
        <v>1.5</v>
      </c>
      <c r="K10" s="258">
        <v>2</v>
      </c>
      <c r="L10" s="258">
        <v>2</v>
      </c>
      <c r="M10" s="258">
        <v>3</v>
      </c>
      <c r="N10" s="258">
        <v>4</v>
      </c>
      <c r="O10" s="563"/>
      <c r="P10" s="563"/>
    </row>
    <row r="11" spans="1:19" s="227" customFormat="1" ht="15.6" customHeight="1">
      <c r="A11" s="281">
        <v>1</v>
      </c>
      <c r="B11" s="282" t="s">
        <v>565</v>
      </c>
      <c r="C11" s="291">
        <v>42582</v>
      </c>
      <c r="D11" s="292">
        <f t="shared" ref="D11:D42" si="0">IF(ISBLANK(C11),"",C11)</f>
        <v>42582</v>
      </c>
      <c r="E11" s="293">
        <v>0.76736111111111105</v>
      </c>
      <c r="F11" s="293">
        <v>1.5798611111111101</v>
      </c>
      <c r="G11" s="293">
        <v>0</v>
      </c>
      <c r="H11" s="294">
        <f t="shared" ref="H11:H42" si="1">(F11-E11)-G11</f>
        <v>0.812499999999999</v>
      </c>
      <c r="I11" s="282" t="str">
        <f t="shared" ref="I11:I42" si="2">IFERROR(IF(WEEKDAY(D11,2)&lt;6,"Work Day","Holiday"),"")</f>
        <v>Holiday</v>
      </c>
      <c r="J11" s="287">
        <f t="shared" ref="J11:J42" si="3">IF($I11="Work Day",IF(HOUR($H11)&gt;1,1,$H11*24),0)</f>
        <v>0</v>
      </c>
      <c r="K11" s="287">
        <f t="shared" ref="K11:K42" si="4">IF($I11="Work Day",IF(HOUR($H11)&gt;1,(($H11*24)-1),0),0)</f>
        <v>0</v>
      </c>
      <c r="L11" s="287">
        <f t="shared" ref="L11:L42" si="5">IF($I11="Holiday",IF(HOUR($H11)&gt;8,8,($H11*24)),0)</f>
        <v>8</v>
      </c>
      <c r="M11" s="287">
        <f t="shared" ref="M11:M42" si="6">IF($I11="Holiday",IF(HOUR($H11)&gt;9,1,IF(AND(HOUR($H11)&gt;8,HOUR($H11)&lt;=9),(9-($H11*24)))*0),0)</f>
        <v>1</v>
      </c>
      <c r="N11" s="287">
        <f t="shared" ref="N11:N42" si="7">IF($I11="Holiday",IF(HOUR($H11)&gt;9,(($H11*24)-9),0),0)</f>
        <v>10.499999999999975</v>
      </c>
      <c r="O11" s="282"/>
      <c r="P11" s="283">
        <f t="shared" ref="P11:P42" si="8">(J11*$J$10)+(K11*$K$10)+(L11*$L$10)+(M11*$M$10)+(N11*$N$10)</f>
        <v>60.999999999999901</v>
      </c>
    </row>
    <row r="12" spans="1:19" s="227" customFormat="1" ht="15.6" customHeight="1">
      <c r="A12" s="269"/>
      <c r="B12" s="47"/>
      <c r="C12" s="73"/>
      <c r="D12" s="295" t="str">
        <f t="shared" si="0"/>
        <v/>
      </c>
      <c r="E12" s="74"/>
      <c r="F12" s="74"/>
      <c r="G12" s="74"/>
      <c r="H12" s="296">
        <f t="shared" si="1"/>
        <v>0</v>
      </c>
      <c r="I12" s="297" t="str">
        <f t="shared" si="2"/>
        <v/>
      </c>
      <c r="J12" s="298">
        <f t="shared" si="3"/>
        <v>0</v>
      </c>
      <c r="K12" s="298">
        <f t="shared" si="4"/>
        <v>0</v>
      </c>
      <c r="L12" s="298">
        <f t="shared" si="5"/>
        <v>0</v>
      </c>
      <c r="M12" s="298">
        <f t="shared" si="6"/>
        <v>0</v>
      </c>
      <c r="N12" s="298">
        <f t="shared" si="7"/>
        <v>0</v>
      </c>
      <c r="O12" s="47"/>
      <c r="P12" s="289">
        <f t="shared" si="8"/>
        <v>0</v>
      </c>
    </row>
    <row r="13" spans="1:19" s="227" customFormat="1" ht="15.6" customHeight="1">
      <c r="A13" s="269"/>
      <c r="B13" s="47"/>
      <c r="C13" s="73"/>
      <c r="D13" s="295" t="str">
        <f t="shared" si="0"/>
        <v/>
      </c>
      <c r="E13" s="74"/>
      <c r="F13" s="74"/>
      <c r="G13" s="74"/>
      <c r="H13" s="296">
        <f t="shared" si="1"/>
        <v>0</v>
      </c>
      <c r="I13" s="297" t="str">
        <f t="shared" si="2"/>
        <v/>
      </c>
      <c r="J13" s="298">
        <f t="shared" si="3"/>
        <v>0</v>
      </c>
      <c r="K13" s="298">
        <f t="shared" si="4"/>
        <v>0</v>
      </c>
      <c r="L13" s="298">
        <f t="shared" si="5"/>
        <v>0</v>
      </c>
      <c r="M13" s="298">
        <f t="shared" si="6"/>
        <v>0</v>
      </c>
      <c r="N13" s="298">
        <f t="shared" si="7"/>
        <v>0</v>
      </c>
      <c r="O13" s="47"/>
      <c r="P13" s="289">
        <f t="shared" si="8"/>
        <v>0</v>
      </c>
    </row>
    <row r="14" spans="1:19" s="227" customFormat="1" ht="15.6" customHeight="1">
      <c r="A14" s="269"/>
      <c r="B14" s="47"/>
      <c r="C14" s="73"/>
      <c r="D14" s="295" t="str">
        <f t="shared" si="0"/>
        <v/>
      </c>
      <c r="E14" s="74"/>
      <c r="F14" s="74"/>
      <c r="G14" s="74"/>
      <c r="H14" s="296">
        <f t="shared" si="1"/>
        <v>0</v>
      </c>
      <c r="I14" s="297" t="str">
        <f t="shared" si="2"/>
        <v/>
      </c>
      <c r="J14" s="298">
        <f t="shared" si="3"/>
        <v>0</v>
      </c>
      <c r="K14" s="298">
        <f t="shared" si="4"/>
        <v>0</v>
      </c>
      <c r="L14" s="298">
        <f t="shared" si="5"/>
        <v>0</v>
      </c>
      <c r="M14" s="298">
        <f t="shared" si="6"/>
        <v>0</v>
      </c>
      <c r="N14" s="298">
        <f t="shared" si="7"/>
        <v>0</v>
      </c>
      <c r="O14" s="47"/>
      <c r="P14" s="289">
        <f t="shared" si="8"/>
        <v>0</v>
      </c>
    </row>
    <row r="15" spans="1:19" s="227" customFormat="1" ht="15.6" customHeight="1">
      <c r="A15" s="269"/>
      <c r="B15" s="47"/>
      <c r="C15" s="73"/>
      <c r="D15" s="295" t="str">
        <f t="shared" si="0"/>
        <v/>
      </c>
      <c r="E15" s="74"/>
      <c r="F15" s="74"/>
      <c r="G15" s="74"/>
      <c r="H15" s="296">
        <f t="shared" si="1"/>
        <v>0</v>
      </c>
      <c r="I15" s="297" t="str">
        <f t="shared" si="2"/>
        <v/>
      </c>
      <c r="J15" s="298">
        <f t="shared" si="3"/>
        <v>0</v>
      </c>
      <c r="K15" s="298">
        <f t="shared" si="4"/>
        <v>0</v>
      </c>
      <c r="L15" s="298">
        <f t="shared" si="5"/>
        <v>0</v>
      </c>
      <c r="M15" s="298">
        <f t="shared" si="6"/>
        <v>0</v>
      </c>
      <c r="N15" s="298">
        <f t="shared" si="7"/>
        <v>0</v>
      </c>
      <c r="O15" s="47"/>
      <c r="P15" s="289">
        <f t="shared" si="8"/>
        <v>0</v>
      </c>
    </row>
    <row r="16" spans="1:19" s="227" customFormat="1" ht="15.6" customHeight="1">
      <c r="A16" s="269"/>
      <c r="B16" s="47"/>
      <c r="C16" s="73"/>
      <c r="D16" s="295" t="str">
        <f t="shared" si="0"/>
        <v/>
      </c>
      <c r="E16" s="74"/>
      <c r="F16" s="74"/>
      <c r="G16" s="74"/>
      <c r="H16" s="296">
        <f t="shared" si="1"/>
        <v>0</v>
      </c>
      <c r="I16" s="297" t="str">
        <f t="shared" si="2"/>
        <v/>
      </c>
      <c r="J16" s="298">
        <f t="shared" si="3"/>
        <v>0</v>
      </c>
      <c r="K16" s="298">
        <f t="shared" si="4"/>
        <v>0</v>
      </c>
      <c r="L16" s="298">
        <f t="shared" si="5"/>
        <v>0</v>
      </c>
      <c r="M16" s="298">
        <f t="shared" si="6"/>
        <v>0</v>
      </c>
      <c r="N16" s="298">
        <f t="shared" si="7"/>
        <v>0</v>
      </c>
      <c r="O16" s="47"/>
      <c r="P16" s="289">
        <f t="shared" si="8"/>
        <v>0</v>
      </c>
    </row>
    <row r="17" spans="1:16" s="227" customFormat="1" ht="15.6" customHeight="1">
      <c r="A17" s="269"/>
      <c r="B17" s="47"/>
      <c r="C17" s="73"/>
      <c r="D17" s="295" t="str">
        <f t="shared" si="0"/>
        <v/>
      </c>
      <c r="E17" s="74"/>
      <c r="F17" s="74"/>
      <c r="G17" s="74"/>
      <c r="H17" s="296">
        <f t="shared" si="1"/>
        <v>0</v>
      </c>
      <c r="I17" s="297" t="str">
        <f t="shared" si="2"/>
        <v/>
      </c>
      <c r="J17" s="298">
        <f t="shared" si="3"/>
        <v>0</v>
      </c>
      <c r="K17" s="298">
        <f t="shared" si="4"/>
        <v>0</v>
      </c>
      <c r="L17" s="298">
        <f t="shared" si="5"/>
        <v>0</v>
      </c>
      <c r="M17" s="298">
        <f t="shared" si="6"/>
        <v>0</v>
      </c>
      <c r="N17" s="298">
        <f t="shared" si="7"/>
        <v>0</v>
      </c>
      <c r="O17" s="47"/>
      <c r="P17" s="289">
        <f t="shared" si="8"/>
        <v>0</v>
      </c>
    </row>
    <row r="18" spans="1:16" s="227" customFormat="1" ht="15.6" customHeight="1">
      <c r="A18" s="269"/>
      <c r="B18" s="47"/>
      <c r="C18" s="73"/>
      <c r="D18" s="295" t="str">
        <f t="shared" si="0"/>
        <v/>
      </c>
      <c r="E18" s="74"/>
      <c r="F18" s="74"/>
      <c r="G18" s="74"/>
      <c r="H18" s="296">
        <f t="shared" si="1"/>
        <v>0</v>
      </c>
      <c r="I18" s="297" t="str">
        <f t="shared" si="2"/>
        <v/>
      </c>
      <c r="J18" s="298">
        <f t="shared" si="3"/>
        <v>0</v>
      </c>
      <c r="K18" s="298">
        <f t="shared" si="4"/>
        <v>0</v>
      </c>
      <c r="L18" s="298">
        <f t="shared" si="5"/>
        <v>0</v>
      </c>
      <c r="M18" s="298">
        <f t="shared" si="6"/>
        <v>0</v>
      </c>
      <c r="N18" s="298">
        <f t="shared" si="7"/>
        <v>0</v>
      </c>
      <c r="O18" s="47"/>
      <c r="P18" s="289">
        <f t="shared" si="8"/>
        <v>0</v>
      </c>
    </row>
    <row r="19" spans="1:16" s="227" customFormat="1" ht="15.6" customHeight="1">
      <c r="A19" s="269"/>
      <c r="B19" s="47"/>
      <c r="C19" s="73"/>
      <c r="D19" s="295" t="str">
        <f t="shared" si="0"/>
        <v/>
      </c>
      <c r="E19" s="74"/>
      <c r="F19" s="74"/>
      <c r="G19" s="74"/>
      <c r="H19" s="296">
        <f t="shared" si="1"/>
        <v>0</v>
      </c>
      <c r="I19" s="297" t="str">
        <f t="shared" si="2"/>
        <v/>
      </c>
      <c r="J19" s="298">
        <f t="shared" si="3"/>
        <v>0</v>
      </c>
      <c r="K19" s="298">
        <f t="shared" si="4"/>
        <v>0</v>
      </c>
      <c r="L19" s="298">
        <f t="shared" si="5"/>
        <v>0</v>
      </c>
      <c r="M19" s="298">
        <f t="shared" si="6"/>
        <v>0</v>
      </c>
      <c r="N19" s="298">
        <f t="shared" si="7"/>
        <v>0</v>
      </c>
      <c r="O19" s="47"/>
      <c r="P19" s="289">
        <f t="shared" si="8"/>
        <v>0</v>
      </c>
    </row>
    <row r="20" spans="1:16" s="227" customFormat="1" ht="15.6" customHeight="1">
      <c r="A20" s="269"/>
      <c r="B20" s="47"/>
      <c r="C20" s="73"/>
      <c r="D20" s="295" t="str">
        <f t="shared" si="0"/>
        <v/>
      </c>
      <c r="E20" s="74"/>
      <c r="F20" s="74"/>
      <c r="G20" s="74"/>
      <c r="H20" s="296">
        <f t="shared" si="1"/>
        <v>0</v>
      </c>
      <c r="I20" s="297" t="str">
        <f t="shared" si="2"/>
        <v/>
      </c>
      <c r="J20" s="298">
        <f t="shared" si="3"/>
        <v>0</v>
      </c>
      <c r="K20" s="298">
        <f t="shared" si="4"/>
        <v>0</v>
      </c>
      <c r="L20" s="298">
        <f t="shared" si="5"/>
        <v>0</v>
      </c>
      <c r="M20" s="298">
        <f t="shared" si="6"/>
        <v>0</v>
      </c>
      <c r="N20" s="298">
        <f t="shared" si="7"/>
        <v>0</v>
      </c>
      <c r="O20" s="47"/>
      <c r="P20" s="289">
        <f t="shared" si="8"/>
        <v>0</v>
      </c>
    </row>
    <row r="21" spans="1:16" s="227" customFormat="1" ht="15.6" customHeight="1">
      <c r="A21" s="269"/>
      <c r="B21" s="47"/>
      <c r="C21" s="73"/>
      <c r="D21" s="295" t="str">
        <f t="shared" si="0"/>
        <v/>
      </c>
      <c r="E21" s="74"/>
      <c r="F21" s="74"/>
      <c r="G21" s="74"/>
      <c r="H21" s="296">
        <f t="shared" si="1"/>
        <v>0</v>
      </c>
      <c r="I21" s="297" t="str">
        <f t="shared" si="2"/>
        <v/>
      </c>
      <c r="J21" s="298">
        <f t="shared" si="3"/>
        <v>0</v>
      </c>
      <c r="K21" s="298">
        <f t="shared" si="4"/>
        <v>0</v>
      </c>
      <c r="L21" s="298">
        <f t="shared" si="5"/>
        <v>0</v>
      </c>
      <c r="M21" s="298">
        <f t="shared" si="6"/>
        <v>0</v>
      </c>
      <c r="N21" s="298">
        <f t="shared" si="7"/>
        <v>0</v>
      </c>
      <c r="O21" s="47"/>
      <c r="P21" s="289">
        <f t="shared" si="8"/>
        <v>0</v>
      </c>
    </row>
    <row r="22" spans="1:16" s="227" customFormat="1" ht="15.6" customHeight="1">
      <c r="A22" s="269"/>
      <c r="B22" s="47"/>
      <c r="C22" s="73"/>
      <c r="D22" s="295" t="str">
        <f t="shared" si="0"/>
        <v/>
      </c>
      <c r="E22" s="74"/>
      <c r="F22" s="74"/>
      <c r="G22" s="74"/>
      <c r="H22" s="296">
        <f t="shared" si="1"/>
        <v>0</v>
      </c>
      <c r="I22" s="297" t="str">
        <f t="shared" si="2"/>
        <v/>
      </c>
      <c r="J22" s="298">
        <f t="shared" si="3"/>
        <v>0</v>
      </c>
      <c r="K22" s="298">
        <f t="shared" si="4"/>
        <v>0</v>
      </c>
      <c r="L22" s="298">
        <f t="shared" si="5"/>
        <v>0</v>
      </c>
      <c r="M22" s="298">
        <f t="shared" si="6"/>
        <v>0</v>
      </c>
      <c r="N22" s="298">
        <f t="shared" si="7"/>
        <v>0</v>
      </c>
      <c r="O22" s="47"/>
      <c r="P22" s="289">
        <f t="shared" si="8"/>
        <v>0</v>
      </c>
    </row>
    <row r="23" spans="1:16" s="227" customFormat="1" ht="15.6" customHeight="1">
      <c r="A23" s="269"/>
      <c r="B23" s="47"/>
      <c r="C23" s="73"/>
      <c r="D23" s="295" t="str">
        <f t="shared" si="0"/>
        <v/>
      </c>
      <c r="E23" s="74"/>
      <c r="F23" s="74"/>
      <c r="G23" s="74"/>
      <c r="H23" s="296">
        <f t="shared" si="1"/>
        <v>0</v>
      </c>
      <c r="I23" s="297" t="str">
        <f t="shared" si="2"/>
        <v/>
      </c>
      <c r="J23" s="298">
        <f t="shared" si="3"/>
        <v>0</v>
      </c>
      <c r="K23" s="298">
        <f t="shared" si="4"/>
        <v>0</v>
      </c>
      <c r="L23" s="298">
        <f t="shared" si="5"/>
        <v>0</v>
      </c>
      <c r="M23" s="298">
        <f t="shared" si="6"/>
        <v>0</v>
      </c>
      <c r="N23" s="298">
        <f t="shared" si="7"/>
        <v>0</v>
      </c>
      <c r="O23" s="47"/>
      <c r="P23" s="289">
        <f t="shared" si="8"/>
        <v>0</v>
      </c>
    </row>
    <row r="24" spans="1:16" s="227" customFormat="1" ht="15.6" customHeight="1">
      <c r="A24" s="269"/>
      <c r="B24" s="47"/>
      <c r="C24" s="73"/>
      <c r="D24" s="295" t="str">
        <f t="shared" si="0"/>
        <v/>
      </c>
      <c r="E24" s="74"/>
      <c r="F24" s="74"/>
      <c r="G24" s="74"/>
      <c r="H24" s="296">
        <f t="shared" si="1"/>
        <v>0</v>
      </c>
      <c r="I24" s="297" t="str">
        <f t="shared" si="2"/>
        <v/>
      </c>
      <c r="J24" s="298">
        <f t="shared" si="3"/>
        <v>0</v>
      </c>
      <c r="K24" s="298">
        <f t="shared" si="4"/>
        <v>0</v>
      </c>
      <c r="L24" s="298">
        <f t="shared" si="5"/>
        <v>0</v>
      </c>
      <c r="M24" s="298">
        <f t="shared" si="6"/>
        <v>0</v>
      </c>
      <c r="N24" s="298">
        <f t="shared" si="7"/>
        <v>0</v>
      </c>
      <c r="O24" s="47"/>
      <c r="P24" s="289">
        <f t="shared" si="8"/>
        <v>0</v>
      </c>
    </row>
    <row r="25" spans="1:16" s="227" customFormat="1" ht="15.6" customHeight="1">
      <c r="A25" s="269"/>
      <c r="B25" s="47"/>
      <c r="C25" s="73"/>
      <c r="D25" s="295" t="str">
        <f t="shared" si="0"/>
        <v/>
      </c>
      <c r="E25" s="74"/>
      <c r="F25" s="74"/>
      <c r="G25" s="74"/>
      <c r="H25" s="296">
        <f t="shared" si="1"/>
        <v>0</v>
      </c>
      <c r="I25" s="297" t="str">
        <f t="shared" si="2"/>
        <v/>
      </c>
      <c r="J25" s="298">
        <f t="shared" si="3"/>
        <v>0</v>
      </c>
      <c r="K25" s="298">
        <f t="shared" si="4"/>
        <v>0</v>
      </c>
      <c r="L25" s="298">
        <f t="shared" si="5"/>
        <v>0</v>
      </c>
      <c r="M25" s="298">
        <f t="shared" si="6"/>
        <v>0</v>
      </c>
      <c r="N25" s="298">
        <f t="shared" si="7"/>
        <v>0</v>
      </c>
      <c r="O25" s="47"/>
      <c r="P25" s="289">
        <f t="shared" si="8"/>
        <v>0</v>
      </c>
    </row>
    <row r="26" spans="1:16" s="227" customFormat="1" ht="15.6" customHeight="1">
      <c r="A26" s="269"/>
      <c r="B26" s="47"/>
      <c r="C26" s="73"/>
      <c r="D26" s="295" t="str">
        <f t="shared" si="0"/>
        <v/>
      </c>
      <c r="E26" s="74"/>
      <c r="F26" s="74"/>
      <c r="G26" s="74"/>
      <c r="H26" s="296">
        <f t="shared" si="1"/>
        <v>0</v>
      </c>
      <c r="I26" s="297" t="str">
        <f t="shared" si="2"/>
        <v/>
      </c>
      <c r="J26" s="298">
        <f t="shared" si="3"/>
        <v>0</v>
      </c>
      <c r="K26" s="298">
        <f t="shared" si="4"/>
        <v>0</v>
      </c>
      <c r="L26" s="298">
        <f t="shared" si="5"/>
        <v>0</v>
      </c>
      <c r="M26" s="298">
        <f t="shared" si="6"/>
        <v>0</v>
      </c>
      <c r="N26" s="298">
        <f t="shared" si="7"/>
        <v>0</v>
      </c>
      <c r="O26" s="47"/>
      <c r="P26" s="289">
        <f t="shared" si="8"/>
        <v>0</v>
      </c>
    </row>
    <row r="27" spans="1:16" s="227" customFormat="1" ht="15.6" customHeight="1">
      <c r="A27" s="269"/>
      <c r="B27" s="47"/>
      <c r="C27" s="73"/>
      <c r="D27" s="295" t="str">
        <f t="shared" si="0"/>
        <v/>
      </c>
      <c r="E27" s="74"/>
      <c r="F27" s="74"/>
      <c r="G27" s="74"/>
      <c r="H27" s="296">
        <f t="shared" si="1"/>
        <v>0</v>
      </c>
      <c r="I27" s="297" t="str">
        <f t="shared" si="2"/>
        <v/>
      </c>
      <c r="J27" s="298">
        <f t="shared" si="3"/>
        <v>0</v>
      </c>
      <c r="K27" s="298">
        <f t="shared" si="4"/>
        <v>0</v>
      </c>
      <c r="L27" s="298">
        <f t="shared" si="5"/>
        <v>0</v>
      </c>
      <c r="M27" s="298">
        <f t="shared" si="6"/>
        <v>0</v>
      </c>
      <c r="N27" s="298">
        <f t="shared" si="7"/>
        <v>0</v>
      </c>
      <c r="O27" s="47"/>
      <c r="P27" s="289">
        <f t="shared" si="8"/>
        <v>0</v>
      </c>
    </row>
    <row r="28" spans="1:16" s="227" customFormat="1" ht="15.6" customHeight="1">
      <c r="A28" s="269"/>
      <c r="B28" s="47"/>
      <c r="C28" s="73"/>
      <c r="D28" s="295" t="str">
        <f t="shared" si="0"/>
        <v/>
      </c>
      <c r="E28" s="74"/>
      <c r="F28" s="74"/>
      <c r="G28" s="74"/>
      <c r="H28" s="296">
        <f t="shared" si="1"/>
        <v>0</v>
      </c>
      <c r="I28" s="297" t="str">
        <f t="shared" si="2"/>
        <v/>
      </c>
      <c r="J28" s="298">
        <f t="shared" si="3"/>
        <v>0</v>
      </c>
      <c r="K28" s="298">
        <f t="shared" si="4"/>
        <v>0</v>
      </c>
      <c r="L28" s="298">
        <f t="shared" si="5"/>
        <v>0</v>
      </c>
      <c r="M28" s="298">
        <f t="shared" si="6"/>
        <v>0</v>
      </c>
      <c r="N28" s="298">
        <f t="shared" si="7"/>
        <v>0</v>
      </c>
      <c r="O28" s="47"/>
      <c r="P28" s="289">
        <f t="shared" si="8"/>
        <v>0</v>
      </c>
    </row>
    <row r="29" spans="1:16" s="227" customFormat="1" ht="15.6" customHeight="1">
      <c r="A29" s="269"/>
      <c r="B29" s="47"/>
      <c r="C29" s="73"/>
      <c r="D29" s="295" t="str">
        <f t="shared" si="0"/>
        <v/>
      </c>
      <c r="E29" s="74"/>
      <c r="F29" s="74"/>
      <c r="G29" s="74"/>
      <c r="H29" s="296">
        <f t="shared" si="1"/>
        <v>0</v>
      </c>
      <c r="I29" s="297" t="str">
        <f t="shared" si="2"/>
        <v/>
      </c>
      <c r="J29" s="298">
        <f t="shared" si="3"/>
        <v>0</v>
      </c>
      <c r="K29" s="298">
        <f t="shared" si="4"/>
        <v>0</v>
      </c>
      <c r="L29" s="298">
        <f t="shared" si="5"/>
        <v>0</v>
      </c>
      <c r="M29" s="298">
        <f t="shared" si="6"/>
        <v>0</v>
      </c>
      <c r="N29" s="298">
        <f t="shared" si="7"/>
        <v>0</v>
      </c>
      <c r="O29" s="47"/>
      <c r="P29" s="289">
        <f t="shared" si="8"/>
        <v>0</v>
      </c>
    </row>
    <row r="30" spans="1:16" s="227" customFormat="1" ht="15.6" customHeight="1">
      <c r="A30" s="269"/>
      <c r="B30" s="47"/>
      <c r="C30" s="73"/>
      <c r="D30" s="295" t="str">
        <f t="shared" si="0"/>
        <v/>
      </c>
      <c r="E30" s="74"/>
      <c r="F30" s="74"/>
      <c r="G30" s="74"/>
      <c r="H30" s="296">
        <f t="shared" si="1"/>
        <v>0</v>
      </c>
      <c r="I30" s="297" t="str">
        <f t="shared" si="2"/>
        <v/>
      </c>
      <c r="J30" s="298">
        <f t="shared" si="3"/>
        <v>0</v>
      </c>
      <c r="K30" s="298">
        <f t="shared" si="4"/>
        <v>0</v>
      </c>
      <c r="L30" s="298">
        <f t="shared" si="5"/>
        <v>0</v>
      </c>
      <c r="M30" s="298">
        <f t="shared" si="6"/>
        <v>0</v>
      </c>
      <c r="N30" s="298">
        <f t="shared" si="7"/>
        <v>0</v>
      </c>
      <c r="O30" s="47"/>
      <c r="P30" s="289">
        <f t="shared" si="8"/>
        <v>0</v>
      </c>
    </row>
    <row r="31" spans="1:16" s="227" customFormat="1" ht="15.6" customHeight="1">
      <c r="A31" s="269"/>
      <c r="B31" s="47"/>
      <c r="C31" s="73"/>
      <c r="D31" s="295" t="str">
        <f t="shared" si="0"/>
        <v/>
      </c>
      <c r="E31" s="74"/>
      <c r="F31" s="74"/>
      <c r="G31" s="74"/>
      <c r="H31" s="296">
        <f t="shared" si="1"/>
        <v>0</v>
      </c>
      <c r="I31" s="297" t="str">
        <f t="shared" si="2"/>
        <v/>
      </c>
      <c r="J31" s="298">
        <f t="shared" si="3"/>
        <v>0</v>
      </c>
      <c r="K31" s="298">
        <f t="shared" si="4"/>
        <v>0</v>
      </c>
      <c r="L31" s="298">
        <f t="shared" si="5"/>
        <v>0</v>
      </c>
      <c r="M31" s="298">
        <f t="shared" si="6"/>
        <v>0</v>
      </c>
      <c r="N31" s="298">
        <f t="shared" si="7"/>
        <v>0</v>
      </c>
      <c r="O31" s="47"/>
      <c r="P31" s="289">
        <f t="shared" si="8"/>
        <v>0</v>
      </c>
    </row>
    <row r="32" spans="1:16" s="227" customFormat="1" ht="15.6" customHeight="1">
      <c r="A32" s="269"/>
      <c r="B32" s="47"/>
      <c r="C32" s="73"/>
      <c r="D32" s="295" t="str">
        <f t="shared" si="0"/>
        <v/>
      </c>
      <c r="E32" s="74"/>
      <c r="F32" s="74"/>
      <c r="G32" s="74"/>
      <c r="H32" s="296">
        <f t="shared" si="1"/>
        <v>0</v>
      </c>
      <c r="I32" s="297" t="str">
        <f t="shared" si="2"/>
        <v/>
      </c>
      <c r="J32" s="298">
        <f t="shared" si="3"/>
        <v>0</v>
      </c>
      <c r="K32" s="298">
        <f t="shared" si="4"/>
        <v>0</v>
      </c>
      <c r="L32" s="298">
        <f t="shared" si="5"/>
        <v>0</v>
      </c>
      <c r="M32" s="298">
        <f t="shared" si="6"/>
        <v>0</v>
      </c>
      <c r="N32" s="298">
        <f t="shared" si="7"/>
        <v>0</v>
      </c>
      <c r="O32" s="47"/>
      <c r="P32" s="289">
        <f t="shared" si="8"/>
        <v>0</v>
      </c>
    </row>
    <row r="33" spans="1:16" s="227" customFormat="1" ht="15.6" customHeight="1">
      <c r="A33" s="269"/>
      <c r="B33" s="47"/>
      <c r="C33" s="73"/>
      <c r="D33" s="295" t="str">
        <f t="shared" si="0"/>
        <v/>
      </c>
      <c r="E33" s="74"/>
      <c r="F33" s="74"/>
      <c r="G33" s="74"/>
      <c r="H33" s="296">
        <f t="shared" si="1"/>
        <v>0</v>
      </c>
      <c r="I33" s="297" t="str">
        <f t="shared" si="2"/>
        <v/>
      </c>
      <c r="J33" s="298">
        <f t="shared" si="3"/>
        <v>0</v>
      </c>
      <c r="K33" s="298">
        <f t="shared" si="4"/>
        <v>0</v>
      </c>
      <c r="L33" s="298">
        <f t="shared" si="5"/>
        <v>0</v>
      </c>
      <c r="M33" s="298">
        <f t="shared" si="6"/>
        <v>0</v>
      </c>
      <c r="N33" s="298">
        <f t="shared" si="7"/>
        <v>0</v>
      </c>
      <c r="O33" s="47"/>
      <c r="P33" s="289">
        <f t="shared" si="8"/>
        <v>0</v>
      </c>
    </row>
    <row r="34" spans="1:16" s="227" customFormat="1" ht="15.6" customHeight="1">
      <c r="A34" s="269"/>
      <c r="B34" s="47"/>
      <c r="C34" s="73"/>
      <c r="D34" s="295" t="str">
        <f t="shared" si="0"/>
        <v/>
      </c>
      <c r="E34" s="74"/>
      <c r="F34" s="74"/>
      <c r="G34" s="74"/>
      <c r="H34" s="296">
        <f t="shared" si="1"/>
        <v>0</v>
      </c>
      <c r="I34" s="297" t="str">
        <f t="shared" si="2"/>
        <v/>
      </c>
      <c r="J34" s="298">
        <f t="shared" si="3"/>
        <v>0</v>
      </c>
      <c r="K34" s="298">
        <f t="shared" si="4"/>
        <v>0</v>
      </c>
      <c r="L34" s="298">
        <f t="shared" si="5"/>
        <v>0</v>
      </c>
      <c r="M34" s="298">
        <f t="shared" si="6"/>
        <v>0</v>
      </c>
      <c r="N34" s="298">
        <f t="shared" si="7"/>
        <v>0</v>
      </c>
      <c r="O34" s="47"/>
      <c r="P34" s="289">
        <f t="shared" si="8"/>
        <v>0</v>
      </c>
    </row>
    <row r="35" spans="1:16" s="227" customFormat="1" ht="15.6" customHeight="1">
      <c r="A35" s="269"/>
      <c r="B35" s="47"/>
      <c r="C35" s="73"/>
      <c r="D35" s="295" t="str">
        <f t="shared" si="0"/>
        <v/>
      </c>
      <c r="E35" s="74"/>
      <c r="F35" s="74"/>
      <c r="G35" s="74"/>
      <c r="H35" s="296">
        <f t="shared" si="1"/>
        <v>0</v>
      </c>
      <c r="I35" s="297" t="str">
        <f t="shared" si="2"/>
        <v/>
      </c>
      <c r="J35" s="298">
        <f t="shared" si="3"/>
        <v>0</v>
      </c>
      <c r="K35" s="298">
        <f t="shared" si="4"/>
        <v>0</v>
      </c>
      <c r="L35" s="298">
        <f t="shared" si="5"/>
        <v>0</v>
      </c>
      <c r="M35" s="298">
        <f t="shared" si="6"/>
        <v>0</v>
      </c>
      <c r="N35" s="298">
        <f t="shared" si="7"/>
        <v>0</v>
      </c>
      <c r="O35" s="47"/>
      <c r="P35" s="289">
        <f t="shared" si="8"/>
        <v>0</v>
      </c>
    </row>
    <row r="36" spans="1:16" s="227" customFormat="1" ht="15.6" customHeight="1">
      <c r="A36" s="269"/>
      <c r="B36" s="47"/>
      <c r="C36" s="73"/>
      <c r="D36" s="295" t="str">
        <f t="shared" si="0"/>
        <v/>
      </c>
      <c r="E36" s="74"/>
      <c r="F36" s="74"/>
      <c r="G36" s="74"/>
      <c r="H36" s="296">
        <f t="shared" si="1"/>
        <v>0</v>
      </c>
      <c r="I36" s="297" t="str">
        <f t="shared" si="2"/>
        <v/>
      </c>
      <c r="J36" s="298">
        <f t="shared" si="3"/>
        <v>0</v>
      </c>
      <c r="K36" s="298">
        <f t="shared" si="4"/>
        <v>0</v>
      </c>
      <c r="L36" s="298">
        <f t="shared" si="5"/>
        <v>0</v>
      </c>
      <c r="M36" s="298">
        <f t="shared" si="6"/>
        <v>0</v>
      </c>
      <c r="N36" s="298">
        <f t="shared" si="7"/>
        <v>0</v>
      </c>
      <c r="O36" s="47"/>
      <c r="P36" s="289">
        <f t="shared" si="8"/>
        <v>0</v>
      </c>
    </row>
    <row r="37" spans="1:16" s="227" customFormat="1" ht="15.6" customHeight="1">
      <c r="A37" s="269"/>
      <c r="B37" s="47"/>
      <c r="C37" s="73"/>
      <c r="D37" s="295" t="str">
        <f t="shared" si="0"/>
        <v/>
      </c>
      <c r="E37" s="74"/>
      <c r="F37" s="74"/>
      <c r="G37" s="74"/>
      <c r="H37" s="296">
        <f t="shared" si="1"/>
        <v>0</v>
      </c>
      <c r="I37" s="297" t="str">
        <f t="shared" si="2"/>
        <v/>
      </c>
      <c r="J37" s="298">
        <f t="shared" si="3"/>
        <v>0</v>
      </c>
      <c r="K37" s="298">
        <f t="shared" si="4"/>
        <v>0</v>
      </c>
      <c r="L37" s="298">
        <f t="shared" si="5"/>
        <v>0</v>
      </c>
      <c r="M37" s="298">
        <f t="shared" si="6"/>
        <v>0</v>
      </c>
      <c r="N37" s="298">
        <f t="shared" si="7"/>
        <v>0</v>
      </c>
      <c r="O37" s="47"/>
      <c r="P37" s="289">
        <f t="shared" si="8"/>
        <v>0</v>
      </c>
    </row>
    <row r="38" spans="1:16" s="227" customFormat="1" ht="15.6" customHeight="1">
      <c r="A38" s="269"/>
      <c r="B38" s="47"/>
      <c r="C38" s="73"/>
      <c r="D38" s="295" t="str">
        <f t="shared" si="0"/>
        <v/>
      </c>
      <c r="E38" s="74"/>
      <c r="F38" s="74"/>
      <c r="G38" s="74"/>
      <c r="H38" s="296">
        <f t="shared" si="1"/>
        <v>0</v>
      </c>
      <c r="I38" s="297" t="str">
        <f t="shared" si="2"/>
        <v/>
      </c>
      <c r="J38" s="298">
        <f t="shared" si="3"/>
        <v>0</v>
      </c>
      <c r="K38" s="298">
        <f t="shared" si="4"/>
        <v>0</v>
      </c>
      <c r="L38" s="298">
        <f t="shared" si="5"/>
        <v>0</v>
      </c>
      <c r="M38" s="298">
        <f t="shared" si="6"/>
        <v>0</v>
      </c>
      <c r="N38" s="298">
        <f t="shared" si="7"/>
        <v>0</v>
      </c>
      <c r="O38" s="47"/>
      <c r="P38" s="289">
        <f t="shared" si="8"/>
        <v>0</v>
      </c>
    </row>
    <row r="39" spans="1:16" s="227" customFormat="1" ht="15.6" customHeight="1">
      <c r="A39" s="269"/>
      <c r="B39" s="47"/>
      <c r="C39" s="73"/>
      <c r="D39" s="295" t="str">
        <f t="shared" si="0"/>
        <v/>
      </c>
      <c r="E39" s="74"/>
      <c r="F39" s="74"/>
      <c r="G39" s="74"/>
      <c r="H39" s="296">
        <f t="shared" si="1"/>
        <v>0</v>
      </c>
      <c r="I39" s="297" t="str">
        <f t="shared" si="2"/>
        <v/>
      </c>
      <c r="J39" s="298">
        <f t="shared" si="3"/>
        <v>0</v>
      </c>
      <c r="K39" s="298">
        <f t="shared" si="4"/>
        <v>0</v>
      </c>
      <c r="L39" s="298">
        <f t="shared" si="5"/>
        <v>0</v>
      </c>
      <c r="M39" s="298">
        <f t="shared" si="6"/>
        <v>0</v>
      </c>
      <c r="N39" s="298">
        <f t="shared" si="7"/>
        <v>0</v>
      </c>
      <c r="O39" s="47"/>
      <c r="P39" s="289">
        <f t="shared" si="8"/>
        <v>0</v>
      </c>
    </row>
    <row r="40" spans="1:16" s="227" customFormat="1" ht="15.6" customHeight="1">
      <c r="A40" s="269"/>
      <c r="B40" s="47"/>
      <c r="C40" s="73"/>
      <c r="D40" s="295" t="str">
        <f t="shared" si="0"/>
        <v/>
      </c>
      <c r="E40" s="74"/>
      <c r="F40" s="74"/>
      <c r="G40" s="74"/>
      <c r="H40" s="296">
        <f t="shared" si="1"/>
        <v>0</v>
      </c>
      <c r="I40" s="297" t="str">
        <f t="shared" si="2"/>
        <v/>
      </c>
      <c r="J40" s="298">
        <f t="shared" si="3"/>
        <v>0</v>
      </c>
      <c r="K40" s="298">
        <f t="shared" si="4"/>
        <v>0</v>
      </c>
      <c r="L40" s="298">
        <f t="shared" si="5"/>
        <v>0</v>
      </c>
      <c r="M40" s="298">
        <f t="shared" si="6"/>
        <v>0</v>
      </c>
      <c r="N40" s="298">
        <f t="shared" si="7"/>
        <v>0</v>
      </c>
      <c r="O40" s="47"/>
      <c r="P40" s="289">
        <f t="shared" si="8"/>
        <v>0</v>
      </c>
    </row>
    <row r="41" spans="1:16" s="227" customFormat="1" ht="15.6" customHeight="1">
      <c r="A41" s="269"/>
      <c r="B41" s="47"/>
      <c r="C41" s="73"/>
      <c r="D41" s="295" t="str">
        <f t="shared" si="0"/>
        <v/>
      </c>
      <c r="E41" s="74"/>
      <c r="F41" s="74"/>
      <c r="G41" s="74"/>
      <c r="H41" s="296">
        <f t="shared" si="1"/>
        <v>0</v>
      </c>
      <c r="I41" s="297" t="str">
        <f t="shared" si="2"/>
        <v/>
      </c>
      <c r="J41" s="298">
        <f t="shared" si="3"/>
        <v>0</v>
      </c>
      <c r="K41" s="298">
        <f t="shared" si="4"/>
        <v>0</v>
      </c>
      <c r="L41" s="298">
        <f t="shared" si="5"/>
        <v>0</v>
      </c>
      <c r="M41" s="298">
        <f t="shared" si="6"/>
        <v>0</v>
      </c>
      <c r="N41" s="298">
        <f t="shared" si="7"/>
        <v>0</v>
      </c>
      <c r="O41" s="47"/>
      <c r="P41" s="289">
        <f t="shared" si="8"/>
        <v>0</v>
      </c>
    </row>
    <row r="42" spans="1:16" s="227" customFormat="1" ht="15.6" customHeight="1">
      <c r="A42" s="269"/>
      <c r="B42" s="47"/>
      <c r="C42" s="73"/>
      <c r="D42" s="295" t="str">
        <f t="shared" si="0"/>
        <v/>
      </c>
      <c r="E42" s="74"/>
      <c r="F42" s="74"/>
      <c r="G42" s="74"/>
      <c r="H42" s="296">
        <f t="shared" si="1"/>
        <v>0</v>
      </c>
      <c r="I42" s="297" t="str">
        <f t="shared" si="2"/>
        <v/>
      </c>
      <c r="J42" s="298">
        <f t="shared" si="3"/>
        <v>0</v>
      </c>
      <c r="K42" s="298">
        <f t="shared" si="4"/>
        <v>0</v>
      </c>
      <c r="L42" s="298">
        <f t="shared" si="5"/>
        <v>0</v>
      </c>
      <c r="M42" s="298">
        <f t="shared" si="6"/>
        <v>0</v>
      </c>
      <c r="N42" s="298">
        <f t="shared" si="7"/>
        <v>0</v>
      </c>
      <c r="O42" s="47"/>
      <c r="P42" s="289">
        <f t="shared" si="8"/>
        <v>0</v>
      </c>
    </row>
  </sheetData>
  <mergeCells count="15">
    <mergeCell ref="P9:P10"/>
    <mergeCell ref="A7:O7"/>
    <mergeCell ref="H8:N8"/>
    <mergeCell ref="A9:A10"/>
    <mergeCell ref="B9:B10"/>
    <mergeCell ref="C9:C10"/>
    <mergeCell ref="D9:D10"/>
    <mergeCell ref="E9:E10"/>
    <mergeCell ref="F9:F10"/>
    <mergeCell ref="G9:G10"/>
    <mergeCell ref="H9:H10"/>
    <mergeCell ref="I9:I10"/>
    <mergeCell ref="J9:K9"/>
    <mergeCell ref="L9:N9"/>
    <mergeCell ref="O9:O10"/>
  </mergeCells>
  <dataValidations count="1">
    <dataValidation type="list" allowBlank="1" showInputMessage="1" showErrorMessage="1" sqref="I11:I42">
      <formula1>"Work Day, Holiday"</formula1>
    </dataValidation>
  </dataValidations>
  <pageMargins left="0.70866141732283472" right="0.70866141732283472" top="0.59055118110236227" bottom="0.74803149606299213" header="0.31496062992125984" footer="0.31496062992125984"/>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10</vt:i4>
      </vt:variant>
    </vt:vector>
  </HeadingPairs>
  <TitlesOfParts>
    <vt:vector size="32" baseType="lpstr">
      <vt:lpstr>Revision History</vt:lpstr>
      <vt:lpstr>Flexi Form Guidelines</vt:lpstr>
      <vt:lpstr>1. New Employee Data</vt:lpstr>
      <vt:lpstr>2. Variable Income&amp;Deductio IDR</vt:lpstr>
      <vt:lpstr>2.Variable Income&amp;Deduction USD</vt:lpstr>
      <vt:lpstr>3. BPJS Healthcare</vt:lpstr>
      <vt:lpstr>4a. Overtime Summary (Opt 1)</vt:lpstr>
      <vt:lpstr>4b. Overtime Summary (Opt 2)</vt:lpstr>
      <vt:lpstr>4c. Overtime Daily (Opt 3)</vt:lpstr>
      <vt:lpstr>3_Overtime</vt:lpstr>
      <vt:lpstr>5. Fixed Deduction</vt:lpstr>
      <vt:lpstr>6. Hold Salary</vt:lpstr>
      <vt:lpstr>7. Salary Change</vt:lpstr>
      <vt:lpstr>8. Mutation</vt:lpstr>
      <vt:lpstr>9. Resign</vt:lpstr>
      <vt:lpstr>10. BankAccountChange</vt:lpstr>
      <vt:lpstr>11. Tax Status Change</vt:lpstr>
      <vt:lpstr>12. Other Personal Data Change</vt:lpstr>
      <vt:lpstr>13. Unpaid Leave</vt:lpstr>
      <vt:lpstr>14. SPT 1721 A1 Ex Company</vt:lpstr>
      <vt:lpstr>3_Overtime (Temp)</vt:lpstr>
      <vt:lpstr>1. New Employee Data(Temp)</vt:lpstr>
      <vt:lpstr>INTERN</vt:lpstr>
      <vt:lpstr>'10. BankAccountChange'!Print_Area</vt:lpstr>
      <vt:lpstr>'11. Tax Status Change'!Print_Area</vt:lpstr>
      <vt:lpstr>'13. Unpaid Leave'!Print_Area</vt:lpstr>
      <vt:lpstr>'3_Overtime'!Print_Area</vt:lpstr>
      <vt:lpstr>'4a. Overtime Summary (Opt 1)'!Print_Area</vt:lpstr>
      <vt:lpstr>'4b. Overtime Summary (Opt 2)'!Print_Area</vt:lpstr>
      <vt:lpstr>'4c. Overtime Daily (Opt 3)'!Print_Area</vt:lpstr>
      <vt:lpstr>'5. Fixed Deduction'!Print_Area</vt:lpstr>
      <vt:lpstr>'7. Salary Change'!Print_Area</vt:lpstr>
    </vt:vector>
  </TitlesOfParts>
  <Company>KPSG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albert.wijaya</dc:creator>
  <cp:lastModifiedBy>idstar</cp:lastModifiedBy>
  <cp:lastPrinted>2016-05-09T10:53:58Z</cp:lastPrinted>
  <dcterms:created xsi:type="dcterms:W3CDTF">2011-06-23T08:31:15Z</dcterms:created>
  <dcterms:modified xsi:type="dcterms:W3CDTF">2020-12-21T02:55:48Z</dcterms:modified>
</cp:coreProperties>
</file>