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Documents/"/>
    </mc:Choice>
  </mc:AlternateContent>
  <xr:revisionPtr revIDLastSave="0" documentId="13_ncr:1_{553A62FE-69ED-6143-9443-A0513F87AC9B}" xr6:coauthVersionLast="47" xr6:coauthVersionMax="47" xr10:uidLastSave="{00000000-0000-0000-0000-000000000000}"/>
  <bookViews>
    <workbookView xWindow="-36760" yWindow="500" windowWidth="36760" windowHeight="21100" xr2:uid="{F923C15B-6A92-5543-8904-99E862597730}"/>
  </bookViews>
  <sheets>
    <sheet name="Sheet1" sheetId="1" r:id="rId1"/>
    <sheet name="Sheet2" sheetId="2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2" l="1"/>
  <c r="D51" i="2"/>
  <c r="E51" i="2"/>
  <c r="F51" i="2"/>
  <c r="G51" i="2"/>
  <c r="B51" i="2"/>
  <c r="B48" i="2"/>
  <c r="C48" i="2"/>
  <c r="D48" i="2"/>
  <c r="D49" i="2" s="1"/>
  <c r="E48" i="2"/>
  <c r="E49" i="2" s="1"/>
  <c r="F48" i="2"/>
  <c r="F49" i="2" s="1"/>
  <c r="G48" i="2"/>
  <c r="B49" i="2"/>
  <c r="C49" i="2"/>
  <c r="G49" i="2"/>
  <c r="C46" i="2"/>
  <c r="D46" i="2"/>
  <c r="E46" i="2"/>
  <c r="F46" i="2"/>
  <c r="G46" i="2"/>
  <c r="B46" i="2"/>
  <c r="C45" i="2"/>
  <c r="D45" i="2"/>
  <c r="E45" i="2"/>
  <c r="F45" i="2"/>
  <c r="G45" i="2"/>
  <c r="C44" i="2"/>
  <c r="D44" i="2"/>
  <c r="E44" i="2"/>
  <c r="F44" i="2"/>
  <c r="G44" i="2"/>
  <c r="B44" i="2"/>
  <c r="B45" i="2"/>
  <c r="D42" i="2"/>
  <c r="E42" i="2" s="1"/>
  <c r="F42" i="2" s="1"/>
  <c r="G42" i="2" s="1"/>
  <c r="C42" i="2"/>
  <c r="B43" i="2"/>
  <c r="C36" i="2"/>
  <c r="D36" i="2"/>
  <c r="E36" i="2"/>
  <c r="F36" i="2"/>
  <c r="G36" i="2"/>
  <c r="B36" i="2"/>
  <c r="A39" i="2"/>
  <c r="C28" i="2"/>
  <c r="C29" i="2" s="1"/>
  <c r="D28" i="2"/>
  <c r="E28" i="2"/>
  <c r="E29" i="2" s="1"/>
  <c r="F28" i="2"/>
  <c r="F29" i="2" s="1"/>
  <c r="G28" i="2"/>
  <c r="G29" i="2" s="1"/>
  <c r="B28" i="2"/>
  <c r="B29" i="2" s="1"/>
  <c r="D29" i="2"/>
  <c r="C5" i="2"/>
  <c r="D5" i="2"/>
  <c r="E5" i="2"/>
  <c r="F5" i="2"/>
  <c r="G5" i="2"/>
  <c r="B5" i="2"/>
  <c r="J12" i="2"/>
  <c r="J11" i="2"/>
  <c r="J10" i="2"/>
  <c r="G31" i="2"/>
  <c r="F31" i="2"/>
  <c r="E31" i="2"/>
  <c r="D31" i="2"/>
  <c r="C31" i="2"/>
  <c r="B31" i="2"/>
  <c r="C26" i="2"/>
  <c r="D26" i="2" s="1"/>
  <c r="E26" i="2" s="1"/>
  <c r="F26" i="2" s="1"/>
  <c r="G26" i="2" s="1"/>
  <c r="C25" i="2"/>
  <c r="D25" i="2" s="1"/>
  <c r="E25" i="2" s="1"/>
  <c r="F25" i="2" s="1"/>
  <c r="G25" i="2" s="1"/>
  <c r="B3" i="2"/>
  <c r="D13" i="2"/>
  <c r="E13" i="2"/>
  <c r="F13" i="2"/>
  <c r="G13" i="2"/>
  <c r="C13" i="2"/>
  <c r="B14" i="2"/>
  <c r="C7" i="2"/>
  <c r="D7" i="2"/>
  <c r="E7" i="2"/>
  <c r="F7" i="2"/>
  <c r="G7" i="2"/>
  <c r="B7" i="2"/>
  <c r="M5" i="2"/>
  <c r="B13" i="2"/>
  <c r="B15" i="2" s="1"/>
  <c r="J8" i="2"/>
  <c r="J6" i="2"/>
  <c r="B27" i="2" s="1"/>
  <c r="C27" i="2" s="1"/>
  <c r="J5" i="2"/>
  <c r="C2" i="2" s="1"/>
  <c r="D2" i="2" s="1"/>
  <c r="E2" i="2" s="1"/>
  <c r="F2" i="2" s="1"/>
  <c r="G2" i="2" s="1"/>
  <c r="C1" i="2"/>
  <c r="D1" i="2" s="1"/>
  <c r="E1" i="2" s="1"/>
  <c r="F1" i="2" s="1"/>
  <c r="G1" i="2" s="1"/>
  <c r="C32" i="2" l="1"/>
  <c r="D27" i="2"/>
  <c r="B32" i="2"/>
  <c r="C3" i="2"/>
  <c r="B4" i="2"/>
  <c r="B8" i="2" s="1"/>
  <c r="B33" i="2" l="1"/>
  <c r="D32" i="2"/>
  <c r="E27" i="2"/>
  <c r="C33" i="2"/>
  <c r="C34" i="2" s="1"/>
  <c r="C35" i="2" s="1"/>
  <c r="B9" i="2"/>
  <c r="D3" i="2"/>
  <c r="C4" i="2"/>
  <c r="C8" i="2" s="1"/>
  <c r="E32" i="2" l="1"/>
  <c r="F27" i="2"/>
  <c r="D33" i="2"/>
  <c r="D34" i="2" s="1"/>
  <c r="D35" i="2" s="1"/>
  <c r="B34" i="2"/>
  <c r="B35" i="2" s="1"/>
  <c r="C9" i="2"/>
  <c r="D4" i="2"/>
  <c r="D8" i="2" s="1"/>
  <c r="E3" i="2"/>
  <c r="B10" i="2"/>
  <c r="B17" i="2" l="1"/>
  <c r="B18" i="2" s="1"/>
  <c r="C14" i="2" s="1"/>
  <c r="C15" i="2" s="1"/>
  <c r="B11" i="2"/>
  <c r="G27" i="2"/>
  <c r="G32" i="2" s="1"/>
  <c r="F32" i="2"/>
  <c r="E33" i="2"/>
  <c r="E34" i="2" s="1"/>
  <c r="E35" i="2" s="1"/>
  <c r="B22" i="2"/>
  <c r="F3" i="2"/>
  <c r="E4" i="2"/>
  <c r="E8" i="2" s="1"/>
  <c r="D9" i="2"/>
  <c r="F33" i="2" l="1"/>
  <c r="F34" i="2" s="1"/>
  <c r="F35" i="2" s="1"/>
  <c r="G33" i="2"/>
  <c r="G34" i="2" s="1"/>
  <c r="G35" i="2" s="1"/>
  <c r="D10" i="2"/>
  <c r="D11" i="2" s="1"/>
  <c r="C10" i="2"/>
  <c r="E9" i="2"/>
  <c r="G3" i="2"/>
  <c r="G4" i="2" s="1"/>
  <c r="G8" i="2" s="1"/>
  <c r="F4" i="2"/>
  <c r="F8" i="2" s="1"/>
  <c r="C17" i="2" l="1"/>
  <c r="C11" i="2"/>
  <c r="E10" i="2"/>
  <c r="E11" i="2" s="1"/>
  <c r="G9" i="2"/>
  <c r="G10" i="2" s="1"/>
  <c r="G11" i="2" s="1"/>
  <c r="F9" i="2"/>
  <c r="C18" i="2" l="1"/>
  <c r="C22" i="2" s="1"/>
  <c r="F10" i="2"/>
  <c r="F11" i="2" s="1"/>
  <c r="D14" i="2" l="1"/>
  <c r="D15" i="2" l="1"/>
  <c r="D17" i="2" s="1"/>
  <c r="D18" i="2" s="1"/>
  <c r="D22" i="2" l="1"/>
  <c r="E14" i="2"/>
  <c r="E15" i="2" s="1"/>
  <c r="E17" i="2" s="1"/>
  <c r="E18" i="2" s="1"/>
  <c r="F14" i="2" l="1"/>
  <c r="F15" i="2" s="1"/>
  <c r="F17" i="2" s="1"/>
  <c r="F18" i="2" s="1"/>
  <c r="E22" i="2"/>
  <c r="G14" i="2" l="1"/>
  <c r="F22" i="2"/>
  <c r="G15" i="2" l="1"/>
  <c r="G17" i="2" s="1"/>
  <c r="G18" i="2" s="1"/>
  <c r="G22" i="2" s="1"/>
</calcChain>
</file>

<file path=xl/sharedStrings.xml><?xml version="1.0" encoding="utf-8"?>
<sst xmlns="http://schemas.openxmlformats.org/spreadsheetml/2006/main" count="67" uniqueCount="56">
  <si>
    <t>FY</t>
  </si>
  <si>
    <t>Revenue</t>
  </si>
  <si>
    <t>Users</t>
  </si>
  <si>
    <t xml:space="preserve">growth rate </t>
  </si>
  <si>
    <t>ABC Users</t>
  </si>
  <si>
    <t>ABC share</t>
  </si>
  <si>
    <t>ABC growth rate</t>
  </si>
  <si>
    <t>Purchasing Users</t>
  </si>
  <si>
    <t>ABC Conv. Rate</t>
  </si>
  <si>
    <t>Fixed Operations</t>
  </si>
  <si>
    <t>Sales Fees</t>
  </si>
  <si>
    <t>Payment Fees</t>
  </si>
  <si>
    <t>Paypal Fee</t>
  </si>
  <si>
    <t>Upfront investment</t>
  </si>
  <si>
    <t>Total Liabilities</t>
  </si>
  <si>
    <t>Capital Investment</t>
  </si>
  <si>
    <t>CAPEX rate</t>
  </si>
  <si>
    <t>Total COGS</t>
  </si>
  <si>
    <t>CAPEX Investment</t>
  </si>
  <si>
    <t>CAPEX Equity</t>
  </si>
  <si>
    <t>Total CAPEX</t>
  </si>
  <si>
    <t>Net Income</t>
  </si>
  <si>
    <t>Total Equity w/ Annual CAPEX on Investment and Accrued Equity/Income</t>
  </si>
  <si>
    <t xml:space="preserve">If CAPEX cost is </t>
  </si>
  <si>
    <t>Questions</t>
  </si>
  <si>
    <t>a)</t>
  </si>
  <si>
    <t xml:space="preserve">b) </t>
  </si>
  <si>
    <t>Question B</t>
  </si>
  <si>
    <t>FB fee</t>
  </si>
  <si>
    <t>Card Sales fee</t>
  </si>
  <si>
    <t>Gross Income</t>
  </si>
  <si>
    <t>Card Price</t>
  </si>
  <si>
    <t>Short Fall</t>
  </si>
  <si>
    <t>New Conv Rate</t>
  </si>
  <si>
    <t>B)</t>
  </si>
  <si>
    <t>C)</t>
  </si>
  <si>
    <t>c)</t>
  </si>
  <si>
    <t>Cost of Purchse</t>
  </si>
  <si>
    <t>Sales Revenue</t>
  </si>
  <si>
    <t>Fixed Cost of Product per user</t>
  </si>
  <si>
    <t>Gross income per user</t>
  </si>
  <si>
    <t>CAPEX per user</t>
  </si>
  <si>
    <t>Net Income Per user</t>
  </si>
  <si>
    <t>Expected Profit per user</t>
  </si>
  <si>
    <t xml:space="preserve">I do recommend they continue operating in the next 5 years as the generate positive Net Income every year. </t>
  </si>
  <si>
    <t xml:space="preserve">The conversion rate would have to increase by at least 5.6% to offset the cost of switching to FB payments. </t>
  </si>
  <si>
    <t>While the expected profit per user is at least $1.40 per user, incurring this cost may lead to not being able to meet CAPEX requirements.</t>
  </si>
  <si>
    <t>I suggest paying around 1.00 USD per click to ensure they meet their Net Income requirements</t>
  </si>
  <si>
    <t>Fixed Rates from Assignment Sheet</t>
  </si>
  <si>
    <t xml:space="preserve">While the Dataset was not attached I can maybe guess it was similar to this problem from searching the text on google </t>
  </si>
  <si>
    <t>https://www.chegg.com/homework-help/questions-and-answers/attached-data-set-represents-four-weeks-worth-data-ice-cream-sales-ice-cream-parlor-city-p-q48224198</t>
  </si>
  <si>
    <t>It shows a dataset with the columns, Date, Temperature (F), Ice-Cream Sales in USD</t>
  </si>
  <si>
    <t xml:space="preserve">Since these are both continuous random variables, we can try performing a linear regression between </t>
  </si>
  <si>
    <t>the predictor variable Temperature (F),  and the output variable Sales (USD)</t>
  </si>
  <si>
    <t>We can play with non-linear regression equations and compare them using Sum of Squared residuals</t>
  </si>
  <si>
    <t xml:space="preserve">If the linear model has an inadequate fit.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</si>
</sst>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8" formatCode="0.0%"/>
    <numFmt numFmtId="173" formatCode="0.000%"/>
    <numFmt numFmtId="176" formatCode="0.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2" applyFont="1"/>
    <xf numFmtId="1" fontId="0" fillId="0" borderId="0" xfId="0" applyNumberFormat="1"/>
    <xf numFmtId="168" fontId="0" fillId="0" borderId="0" xfId="2" applyNumberFormat="1" applyFont="1"/>
    <xf numFmtId="44" fontId="0" fillId="0" borderId="0" xfId="1" applyFont="1"/>
    <xf numFmtId="44" fontId="0" fillId="0" borderId="0" xfId="0" applyNumberFormat="1"/>
    <xf numFmtId="44" fontId="2" fillId="0" borderId="0" xfId="1" applyFont="1"/>
    <xf numFmtId="0" fontId="0" fillId="0" borderId="1" xfId="0" applyBorder="1"/>
    <xf numFmtId="44" fontId="0" fillId="0" borderId="1" xfId="0" applyNumberFormat="1" applyBorder="1"/>
    <xf numFmtId="1" fontId="0" fillId="0" borderId="1" xfId="0" applyNumberFormat="1" applyBorder="1"/>
    <xf numFmtId="44" fontId="2" fillId="0" borderId="0" xfId="0" applyNumberFormat="1" applyFont="1"/>
    <xf numFmtId="44" fontId="0" fillId="0" borderId="1" xfId="1" applyFont="1" applyBorder="1"/>
    <xf numFmtId="0" fontId="0" fillId="0" borderId="0" xfId="0" applyFill="1" applyBorder="1"/>
    <xf numFmtId="44" fontId="0" fillId="0" borderId="0" xfId="1" applyFont="1" applyBorder="1"/>
    <xf numFmtId="44" fontId="0" fillId="0" borderId="0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44" fontId="2" fillId="0" borderId="1" xfId="1" applyFont="1" applyBorder="1"/>
    <xf numFmtId="0" fontId="2" fillId="0" borderId="2" xfId="0" applyFont="1" applyBorder="1" applyAlignment="1">
      <alignment wrapText="1"/>
    </xf>
    <xf numFmtId="44" fontId="2" fillId="0" borderId="2" xfId="0" applyNumberFormat="1" applyFont="1" applyBorder="1"/>
    <xf numFmtId="176" fontId="0" fillId="0" borderId="0" xfId="2" applyNumberFormat="1" applyFont="1"/>
    <xf numFmtId="173" fontId="0" fillId="0" borderId="0" xfId="0" applyNumberFormat="1"/>
    <xf numFmtId="0" fontId="3" fillId="0" borderId="0" xfId="0" applyFont="1" applyFill="1" applyBorder="1" applyAlignment="1">
      <alignment wrapText="1"/>
    </xf>
    <xf numFmtId="44" fontId="3" fillId="0" borderId="0" xfId="0" applyNumberFormat="1" applyFont="1"/>
    <xf numFmtId="8" fontId="0" fillId="0" borderId="0" xfId="1" applyNumberFormat="1" applyFont="1"/>
    <xf numFmtId="44" fontId="4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2852-543D-0348-A881-6A098B10AD34}">
  <dimension ref="A1:H16"/>
  <sheetViews>
    <sheetView tabSelected="1" zoomScale="190" zoomScaleNormal="190" workbookViewId="0">
      <selection activeCell="A19" sqref="A19"/>
    </sheetView>
  </sheetViews>
  <sheetFormatPr baseColWidth="10" defaultRowHeight="16" x14ac:dyDescent="0.2"/>
  <sheetData>
    <row r="1" spans="1:8" x14ac:dyDescent="0.2">
      <c r="A1" t="s">
        <v>24</v>
      </c>
    </row>
    <row r="2" spans="1:8" x14ac:dyDescent="0.2">
      <c r="A2" t="s">
        <v>25</v>
      </c>
      <c r="B2" t="s">
        <v>44</v>
      </c>
    </row>
    <row r="3" spans="1:8" x14ac:dyDescent="0.2">
      <c r="A3" t="s">
        <v>26</v>
      </c>
      <c r="B3" t="s">
        <v>45</v>
      </c>
    </row>
    <row r="4" spans="1:8" x14ac:dyDescent="0.2">
      <c r="A4" t="s">
        <v>36</v>
      </c>
      <c r="B4" t="s">
        <v>46</v>
      </c>
    </row>
    <row r="5" spans="1:8" x14ac:dyDescent="0.2">
      <c r="B5" t="s">
        <v>47</v>
      </c>
      <c r="C5" s="5"/>
      <c r="D5" s="5"/>
      <c r="E5" s="5"/>
      <c r="F5" s="5"/>
      <c r="G5" s="5"/>
      <c r="H5" s="5"/>
    </row>
    <row r="6" spans="1:8" x14ac:dyDescent="0.2">
      <c r="B6" s="12"/>
      <c r="C6" s="5"/>
      <c r="D6" s="5"/>
      <c r="E6" s="5"/>
      <c r="F6" s="5"/>
      <c r="G6" s="5"/>
      <c r="H6" s="5"/>
    </row>
    <row r="7" spans="1:8" x14ac:dyDescent="0.2">
      <c r="A7">
        <v>2</v>
      </c>
      <c r="C7" s="5"/>
      <c r="D7" s="5"/>
      <c r="E7" s="5"/>
      <c r="F7" s="5"/>
      <c r="G7" s="5"/>
      <c r="H7" s="5"/>
    </row>
    <row r="8" spans="1:8" x14ac:dyDescent="0.2">
      <c r="A8" t="s">
        <v>49</v>
      </c>
    </row>
    <row r="9" spans="1:8" x14ac:dyDescent="0.2">
      <c r="A9" t="s">
        <v>50</v>
      </c>
    </row>
    <row r="11" spans="1:8" x14ac:dyDescent="0.2">
      <c r="A11" t="s">
        <v>51</v>
      </c>
    </row>
    <row r="12" spans="1:8" x14ac:dyDescent="0.2">
      <c r="A12" t="s">
        <v>52</v>
      </c>
    </row>
    <row r="13" spans="1:8" x14ac:dyDescent="0.2">
      <c r="A13" t="s">
        <v>53</v>
      </c>
    </row>
    <row r="15" spans="1:8" x14ac:dyDescent="0.2">
      <c r="A15" t="s">
        <v>54</v>
      </c>
    </row>
    <row r="16" spans="1:8" x14ac:dyDescent="0.2">
      <c r="A1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A363-747F-AE4A-9110-CC38B24B3AE5}">
  <dimension ref="A1:M51"/>
  <sheetViews>
    <sheetView zoomScale="150" zoomScaleNormal="150" workbookViewId="0">
      <selection activeCell="A39" sqref="A39"/>
    </sheetView>
  </sheetViews>
  <sheetFormatPr baseColWidth="10" defaultRowHeight="16" x14ac:dyDescent="0.2"/>
  <cols>
    <col min="1" max="1" width="20.33203125" bestFit="1" customWidth="1"/>
    <col min="2" max="7" width="12.6640625" bestFit="1" customWidth="1"/>
  </cols>
  <sheetData>
    <row r="1" spans="1:13" x14ac:dyDescent="0.2">
      <c r="A1" t="s">
        <v>0</v>
      </c>
      <c r="B1">
        <v>2019</v>
      </c>
      <c r="C1">
        <f>B1+1</f>
        <v>2020</v>
      </c>
      <c r="D1">
        <f t="shared" ref="D1:G1" si="0">C1+1</f>
        <v>2021</v>
      </c>
      <c r="E1">
        <f t="shared" si="0"/>
        <v>2022</v>
      </c>
      <c r="F1">
        <f t="shared" si="0"/>
        <v>2023</v>
      </c>
      <c r="G1">
        <f t="shared" si="0"/>
        <v>2024</v>
      </c>
    </row>
    <row r="2" spans="1:13" ht="17" x14ac:dyDescent="0.2">
      <c r="A2" s="15" t="s">
        <v>2</v>
      </c>
      <c r="B2" s="2">
        <v>10000000</v>
      </c>
      <c r="C2" s="2">
        <f>B2*(1+$J$5)</f>
        <v>11000000</v>
      </c>
      <c r="D2" s="2">
        <f>C2*(1+$J$5)</f>
        <v>12100000.000000002</v>
      </c>
      <c r="E2" s="2">
        <f>D2*(1+$J$5)</f>
        <v>13310000.000000004</v>
      </c>
      <c r="F2" s="2">
        <f>E2*(1+$J$5)</f>
        <v>14641000.000000006</v>
      </c>
      <c r="G2" s="2">
        <f>F2*(1+$J$5)</f>
        <v>16105100.000000007</v>
      </c>
    </row>
    <row r="3" spans="1:13" ht="17" x14ac:dyDescent="0.2">
      <c r="A3" s="15" t="s">
        <v>4</v>
      </c>
      <c r="B3" s="2">
        <f>B2*$J$6</f>
        <v>1000000</v>
      </c>
      <c r="C3" s="2">
        <f>B3*(1+$J$7)</f>
        <v>1050000</v>
      </c>
      <c r="D3" s="2">
        <f>C3*(1+$J$7)</f>
        <v>1102500</v>
      </c>
      <c r="E3" s="2">
        <f>D3*(1+$J$7)</f>
        <v>1157625</v>
      </c>
      <c r="F3" s="2">
        <f>E3*(1+$J$7)</f>
        <v>1215506.25</v>
      </c>
      <c r="G3" s="2">
        <f>F3*(1+$J$7)</f>
        <v>1276281.5625</v>
      </c>
    </row>
    <row r="4" spans="1:13" ht="17" x14ac:dyDescent="0.2">
      <c r="A4" s="16" t="s">
        <v>7</v>
      </c>
      <c r="B4" s="9">
        <f>B3*$J$8</f>
        <v>5000</v>
      </c>
      <c r="C4" s="9">
        <f>C3*$J$8</f>
        <v>5250</v>
      </c>
      <c r="D4" s="9">
        <f>D3*$J$8</f>
        <v>5512.5</v>
      </c>
      <c r="E4" s="9">
        <f>E3*$J$8</f>
        <v>5788.125</v>
      </c>
      <c r="F4" s="9">
        <f>F3*$J$8</f>
        <v>6077.53125</v>
      </c>
      <c r="G4" s="9">
        <f>G3*$J$8</f>
        <v>6381.4078125000005</v>
      </c>
      <c r="I4" t="s">
        <v>48</v>
      </c>
    </row>
    <row r="5" spans="1:13" ht="17" x14ac:dyDescent="0.2">
      <c r="A5" s="17" t="s">
        <v>1</v>
      </c>
      <c r="B5" s="6">
        <f>INT(B4)*$J$12</f>
        <v>25000</v>
      </c>
      <c r="C5" s="6">
        <f t="shared" ref="C5:G5" si="1">INT(C4)*$J$12</f>
        <v>26250</v>
      </c>
      <c r="D5" s="6">
        <f t="shared" si="1"/>
        <v>27560</v>
      </c>
      <c r="E5" s="6">
        <f t="shared" si="1"/>
        <v>28940</v>
      </c>
      <c r="F5" s="6">
        <f t="shared" si="1"/>
        <v>30385</v>
      </c>
      <c r="G5" s="6">
        <f t="shared" si="1"/>
        <v>31905</v>
      </c>
      <c r="I5" t="s">
        <v>3</v>
      </c>
      <c r="J5" s="1">
        <f>0.1</f>
        <v>0.1</v>
      </c>
      <c r="L5" t="s">
        <v>13</v>
      </c>
      <c r="M5">
        <f xml:space="preserve"> 62000</f>
        <v>62000</v>
      </c>
    </row>
    <row r="6" spans="1:13" x14ac:dyDescent="0.2">
      <c r="A6" s="15"/>
      <c r="I6" t="s">
        <v>5</v>
      </c>
      <c r="J6" s="1">
        <f>0.1</f>
        <v>0.1</v>
      </c>
      <c r="L6" t="s">
        <v>16</v>
      </c>
      <c r="M6">
        <v>0.15</v>
      </c>
    </row>
    <row r="7" spans="1:13" ht="17" x14ac:dyDescent="0.2">
      <c r="A7" s="15" t="s">
        <v>9</v>
      </c>
      <c r="B7" s="4">
        <f>-10000</f>
        <v>-10000</v>
      </c>
      <c r="C7" s="4">
        <f t="shared" ref="C7:G7" si="2">-10000</f>
        <v>-10000</v>
      </c>
      <c r="D7" s="4">
        <f t="shared" si="2"/>
        <v>-10000</v>
      </c>
      <c r="E7" s="4">
        <f t="shared" si="2"/>
        <v>-10000</v>
      </c>
      <c r="F7" s="4">
        <f t="shared" si="2"/>
        <v>-10000</v>
      </c>
      <c r="G7" s="4">
        <f t="shared" si="2"/>
        <v>-10000</v>
      </c>
      <c r="I7" t="s">
        <v>6</v>
      </c>
      <c r="J7" s="1">
        <v>0.05</v>
      </c>
    </row>
    <row r="8" spans="1:13" ht="17" x14ac:dyDescent="0.2">
      <c r="A8" s="15" t="s">
        <v>10</v>
      </c>
      <c r="B8" s="4">
        <f>-INT(B4)*$J$11</f>
        <v>-50</v>
      </c>
      <c r="C8" s="4">
        <f t="shared" ref="C8:G8" si="3">-INT(C4)*$J$11</f>
        <v>-52.5</v>
      </c>
      <c r="D8" s="4">
        <f t="shared" si="3"/>
        <v>-55.120000000000005</v>
      </c>
      <c r="E8" s="4">
        <f t="shared" si="3"/>
        <v>-57.88</v>
      </c>
      <c r="F8" s="4">
        <f t="shared" si="3"/>
        <v>-60.77</v>
      </c>
      <c r="G8" s="4">
        <f t="shared" si="3"/>
        <v>-63.81</v>
      </c>
      <c r="I8" t="s">
        <v>8</v>
      </c>
      <c r="J8" s="3">
        <f>0.5/100</f>
        <v>5.0000000000000001E-3</v>
      </c>
    </row>
    <row r="9" spans="1:13" ht="17" x14ac:dyDescent="0.2">
      <c r="A9" s="16" t="s">
        <v>11</v>
      </c>
      <c r="B9" s="8">
        <f>-B5*$J$9</f>
        <v>-1250</v>
      </c>
      <c r="C9" s="8">
        <f t="shared" ref="C9:G9" si="4">-C5*$J$9</f>
        <v>-1312.5</v>
      </c>
      <c r="D9" s="8">
        <f t="shared" si="4"/>
        <v>-1378</v>
      </c>
      <c r="E9" s="8">
        <f t="shared" si="4"/>
        <v>-1447</v>
      </c>
      <c r="F9" s="8">
        <f t="shared" si="4"/>
        <v>-1519.25</v>
      </c>
      <c r="G9" s="8">
        <f t="shared" si="4"/>
        <v>-1595.25</v>
      </c>
      <c r="I9" t="s">
        <v>12</v>
      </c>
      <c r="J9" s="1">
        <v>0.05</v>
      </c>
    </row>
    <row r="10" spans="1:13" ht="17" x14ac:dyDescent="0.2">
      <c r="A10" s="23" t="s">
        <v>17</v>
      </c>
      <c r="B10" s="24">
        <f>SUM(B7:B9)</f>
        <v>-11300</v>
      </c>
      <c r="C10" s="24">
        <f t="shared" ref="C10:G10" si="5">SUM(C7:C9)</f>
        <v>-11365</v>
      </c>
      <c r="D10" s="24">
        <f t="shared" si="5"/>
        <v>-11433.12</v>
      </c>
      <c r="E10" s="24">
        <f t="shared" si="5"/>
        <v>-11504.88</v>
      </c>
      <c r="F10" s="24">
        <f t="shared" si="5"/>
        <v>-11580.02</v>
      </c>
      <c r="G10" s="24">
        <f t="shared" si="5"/>
        <v>-11659.06</v>
      </c>
      <c r="I10" t="s">
        <v>28</v>
      </c>
      <c r="J10" s="1">
        <f>0.1</f>
        <v>0.1</v>
      </c>
    </row>
    <row r="11" spans="1:13" ht="17" x14ac:dyDescent="0.2">
      <c r="A11" s="17" t="s">
        <v>30</v>
      </c>
      <c r="B11" s="10">
        <f>B5+B10</f>
        <v>13700</v>
      </c>
      <c r="C11" s="10">
        <f t="shared" ref="C11:G11" si="6">C5+C10</f>
        <v>14885</v>
      </c>
      <c r="D11" s="10">
        <f t="shared" si="6"/>
        <v>16126.88</v>
      </c>
      <c r="E11" s="10">
        <f t="shared" si="6"/>
        <v>17435.120000000003</v>
      </c>
      <c r="F11" s="10">
        <f t="shared" si="6"/>
        <v>18804.98</v>
      </c>
      <c r="G11" s="10">
        <f t="shared" si="6"/>
        <v>20245.940000000002</v>
      </c>
      <c r="I11" t="s">
        <v>29</v>
      </c>
      <c r="J11" s="4">
        <f>0.01</f>
        <v>0.01</v>
      </c>
    </row>
    <row r="12" spans="1:13" x14ac:dyDescent="0.2">
      <c r="I12" t="s">
        <v>31</v>
      </c>
      <c r="J12">
        <f>5</f>
        <v>5</v>
      </c>
    </row>
    <row r="13" spans="1:13" ht="17" x14ac:dyDescent="0.2">
      <c r="A13" s="18" t="s">
        <v>18</v>
      </c>
      <c r="B13" s="13">
        <f>0</f>
        <v>0</v>
      </c>
      <c r="C13" s="14">
        <f>-($B$20)*0.15</f>
        <v>-9300</v>
      </c>
      <c r="D13" s="14">
        <f>-($B$20)*0.15</f>
        <v>-9300</v>
      </c>
      <c r="E13" s="14">
        <f>-($B$20)*0.15</f>
        <v>-9300</v>
      </c>
      <c r="F13" s="14">
        <f>-($B$20)*0.15</f>
        <v>-9300</v>
      </c>
      <c r="G13" s="14">
        <f>-($B$20)*0.15</f>
        <v>-9300</v>
      </c>
      <c r="I13" t="s">
        <v>33</v>
      </c>
      <c r="J13" s="25">
        <v>5.28E-3</v>
      </c>
    </row>
    <row r="14" spans="1:13" ht="17" x14ac:dyDescent="0.2">
      <c r="A14" s="19" t="s">
        <v>19</v>
      </c>
      <c r="B14" s="11">
        <f>0</f>
        <v>0</v>
      </c>
      <c r="C14" s="11">
        <f>-B18*$M$6</f>
        <v>-2055</v>
      </c>
      <c r="D14" s="11">
        <f>-C18*$M$6</f>
        <v>-529.5</v>
      </c>
      <c r="E14" s="11">
        <f>-D18*$M$6</f>
        <v>-944.60699999999952</v>
      </c>
      <c r="F14" s="11">
        <f>-E18*$M$6</f>
        <v>-1078.5769499999999</v>
      </c>
      <c r="G14" s="11">
        <f>-F18*$M$6</f>
        <v>-1263.9604575000001</v>
      </c>
    </row>
    <row r="15" spans="1:13" ht="17" x14ac:dyDescent="0.2">
      <c r="A15" s="20" t="s">
        <v>20</v>
      </c>
      <c r="B15" s="5">
        <f>B13+B14</f>
        <v>0</v>
      </c>
      <c r="C15" s="5">
        <f t="shared" ref="C15:G15" si="7">C13+C14</f>
        <v>-11355</v>
      </c>
      <c r="D15" s="5">
        <f t="shared" si="7"/>
        <v>-9829.5</v>
      </c>
      <c r="E15" s="5">
        <f t="shared" si="7"/>
        <v>-10244.607</v>
      </c>
      <c r="F15" s="5">
        <f t="shared" si="7"/>
        <v>-10378.576950000001</v>
      </c>
      <c r="G15" s="5">
        <f t="shared" si="7"/>
        <v>-10563.960457499999</v>
      </c>
    </row>
    <row r="16" spans="1:13" x14ac:dyDescent="0.2">
      <c r="A16" s="15"/>
    </row>
    <row r="17" spans="1:7" ht="17" x14ac:dyDescent="0.2">
      <c r="A17" s="21" t="s">
        <v>14</v>
      </c>
      <c r="B17" s="22">
        <f>B10+B15</f>
        <v>-11300</v>
      </c>
      <c r="C17" s="22">
        <f>C10+C15</f>
        <v>-22720</v>
      </c>
      <c r="D17" s="22">
        <f>D10+D15</f>
        <v>-21262.620000000003</v>
      </c>
      <c r="E17" s="22">
        <f>E10+E15</f>
        <v>-21749.487000000001</v>
      </c>
      <c r="F17" s="22">
        <f>F10+F15</f>
        <v>-21958.596949999999</v>
      </c>
      <c r="G17" s="22">
        <f>G10+G15</f>
        <v>-22223.020457499999</v>
      </c>
    </row>
    <row r="18" spans="1:7" ht="17" x14ac:dyDescent="0.2">
      <c r="A18" s="17" t="s">
        <v>21</v>
      </c>
      <c r="B18" s="10">
        <f>B5+B17</f>
        <v>13700</v>
      </c>
      <c r="C18" s="10">
        <f>C5+C17</f>
        <v>3530</v>
      </c>
      <c r="D18" s="10">
        <f>D5+D17</f>
        <v>6297.3799999999974</v>
      </c>
      <c r="E18" s="10">
        <f>E5+E17</f>
        <v>7190.512999999999</v>
      </c>
      <c r="F18" s="10">
        <f>F5+F17</f>
        <v>8426.4030500000008</v>
      </c>
      <c r="G18" s="10">
        <f>G5+G17</f>
        <v>9681.9795425000011</v>
      </c>
    </row>
    <row r="19" spans="1:7" x14ac:dyDescent="0.2">
      <c r="A19" s="15"/>
      <c r="B19" s="5"/>
    </row>
    <row r="20" spans="1:7" ht="17" x14ac:dyDescent="0.2">
      <c r="A20" s="15" t="s">
        <v>15</v>
      </c>
      <c r="B20" s="4">
        <v>62000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7" x14ac:dyDescent="0.2">
      <c r="A21" s="15"/>
    </row>
    <row r="22" spans="1:7" ht="68" x14ac:dyDescent="0.2">
      <c r="A22" s="17" t="s">
        <v>22</v>
      </c>
      <c r="B22" s="10">
        <f>B18</f>
        <v>13700</v>
      </c>
      <c r="C22" s="10">
        <f>B22+C18</f>
        <v>17230</v>
      </c>
      <c r="D22" s="10">
        <f t="shared" ref="D22:G22" si="8">C22+D18</f>
        <v>23527.379999999997</v>
      </c>
      <c r="E22" s="10">
        <f t="shared" si="8"/>
        <v>30717.892999999996</v>
      </c>
      <c r="F22" s="10">
        <f t="shared" si="8"/>
        <v>39144.296049999997</v>
      </c>
      <c r="G22" s="10">
        <f t="shared" si="8"/>
        <v>48826.275592499995</v>
      </c>
    </row>
    <row r="23" spans="1:7" ht="17" x14ac:dyDescent="0.2">
      <c r="A23" s="15" t="s">
        <v>23</v>
      </c>
      <c r="B23" s="5"/>
    </row>
    <row r="24" spans="1:7" ht="17" x14ac:dyDescent="0.2">
      <c r="A24" s="15" t="s">
        <v>27</v>
      </c>
    </row>
    <row r="25" spans="1:7" x14ac:dyDescent="0.2">
      <c r="A25" t="s">
        <v>0</v>
      </c>
      <c r="B25">
        <v>2019</v>
      </c>
      <c r="C25">
        <f>B25+1</f>
        <v>2020</v>
      </c>
      <c r="D25">
        <f t="shared" ref="D25:G25" si="9">C25+1</f>
        <v>2021</v>
      </c>
      <c r="E25">
        <f t="shared" si="9"/>
        <v>2022</v>
      </c>
      <c r="F25">
        <f t="shared" si="9"/>
        <v>2023</v>
      </c>
      <c r="G25">
        <f t="shared" si="9"/>
        <v>2024</v>
      </c>
    </row>
    <row r="26" spans="1:7" ht="17" x14ac:dyDescent="0.2">
      <c r="A26" s="15" t="s">
        <v>2</v>
      </c>
      <c r="B26" s="2">
        <v>10000000</v>
      </c>
      <c r="C26" s="2">
        <f>B26*(1+$J$5)</f>
        <v>11000000</v>
      </c>
      <c r="D26" s="2">
        <f>C26*(1+$J$5)</f>
        <v>12100000.000000002</v>
      </c>
      <c r="E26" s="2">
        <f>D26*(1+$J$5)</f>
        <v>13310000.000000004</v>
      </c>
      <c r="F26" s="2">
        <f>E26*(1+$J$5)</f>
        <v>14641000.000000006</v>
      </c>
      <c r="G26" s="2">
        <f>F26*(1+$J$5)</f>
        <v>16105100.000000007</v>
      </c>
    </row>
    <row r="27" spans="1:7" ht="17" x14ac:dyDescent="0.2">
      <c r="A27" s="15" t="s">
        <v>4</v>
      </c>
      <c r="B27" s="2">
        <f>B26*$J$6</f>
        <v>1000000</v>
      </c>
      <c r="C27" s="2">
        <f>B27*(1+$J$7)</f>
        <v>1050000</v>
      </c>
      <c r="D27" s="2">
        <f>C27*(1+$J$7)</f>
        <v>1102500</v>
      </c>
      <c r="E27" s="2">
        <f>D27*(1+$J$7)</f>
        <v>1157625</v>
      </c>
      <c r="F27" s="2">
        <f>E27*(1+$J$7)</f>
        <v>1215506.25</v>
      </c>
      <c r="G27" s="2">
        <f>F27*(1+$J$7)</f>
        <v>1276281.5625</v>
      </c>
    </row>
    <row r="28" spans="1:7" ht="17" x14ac:dyDescent="0.2">
      <c r="A28" s="16" t="s">
        <v>7</v>
      </c>
      <c r="B28" s="9">
        <f>B27*$J$13</f>
        <v>5280</v>
      </c>
      <c r="C28" s="9">
        <f t="shared" ref="C28:G28" si="10">C27*$J$13</f>
        <v>5544</v>
      </c>
      <c r="D28" s="9">
        <f t="shared" si="10"/>
        <v>5821.2</v>
      </c>
      <c r="E28" s="9">
        <f t="shared" si="10"/>
        <v>6112.26</v>
      </c>
      <c r="F28" s="9">
        <f t="shared" si="10"/>
        <v>6417.8729999999996</v>
      </c>
      <c r="G28" s="9">
        <f t="shared" si="10"/>
        <v>6738.7666499999996</v>
      </c>
    </row>
    <row r="29" spans="1:7" ht="17" x14ac:dyDescent="0.2">
      <c r="A29" s="17" t="s">
        <v>1</v>
      </c>
      <c r="B29" s="6">
        <f>INT(B28)*$J$12</f>
        <v>26400</v>
      </c>
      <c r="C29" s="6">
        <f t="shared" ref="C29:G29" si="11">INT(C28)*$J$12</f>
        <v>27720</v>
      </c>
      <c r="D29" s="6">
        <f t="shared" si="11"/>
        <v>29105</v>
      </c>
      <c r="E29" s="6">
        <f t="shared" si="11"/>
        <v>30560</v>
      </c>
      <c r="F29" s="6">
        <f t="shared" si="11"/>
        <v>32085</v>
      </c>
      <c r="G29" s="6">
        <f t="shared" si="11"/>
        <v>33690</v>
      </c>
    </row>
    <row r="30" spans="1:7" x14ac:dyDescent="0.2">
      <c r="A30" s="15"/>
    </row>
    <row r="31" spans="1:7" ht="17" x14ac:dyDescent="0.2">
      <c r="A31" s="15" t="s">
        <v>9</v>
      </c>
      <c r="B31" s="4">
        <f>-10000</f>
        <v>-10000</v>
      </c>
      <c r="C31" s="4">
        <f t="shared" ref="C31:G31" si="12">-10000</f>
        <v>-10000</v>
      </c>
      <c r="D31" s="4">
        <f t="shared" si="12"/>
        <v>-10000</v>
      </c>
      <c r="E31" s="4">
        <f t="shared" si="12"/>
        <v>-10000</v>
      </c>
      <c r="F31" s="4">
        <f t="shared" si="12"/>
        <v>-10000</v>
      </c>
      <c r="G31" s="4">
        <f t="shared" si="12"/>
        <v>-10000</v>
      </c>
    </row>
    <row r="32" spans="1:7" ht="17" x14ac:dyDescent="0.2">
      <c r="A32" s="15" t="s">
        <v>10</v>
      </c>
      <c r="B32" s="4">
        <f>-INT(B28)*$J$11</f>
        <v>-52.800000000000004</v>
      </c>
      <c r="C32" s="4">
        <f t="shared" ref="C32:G32" si="13">-INT(C28)*$J$11</f>
        <v>-55.44</v>
      </c>
      <c r="D32" s="4">
        <f t="shared" si="13"/>
        <v>-58.21</v>
      </c>
      <c r="E32" s="4">
        <f t="shared" si="13"/>
        <v>-61.120000000000005</v>
      </c>
      <c r="F32" s="4">
        <f t="shared" si="13"/>
        <v>-64.17</v>
      </c>
      <c r="G32" s="4">
        <f t="shared" si="13"/>
        <v>-67.38</v>
      </c>
    </row>
    <row r="33" spans="1:7" ht="17" x14ac:dyDescent="0.2">
      <c r="A33" s="16" t="s">
        <v>11</v>
      </c>
      <c r="B33" s="8">
        <f>-B29*$J$10</f>
        <v>-2640</v>
      </c>
      <c r="C33" s="8">
        <f t="shared" ref="C33:G33" si="14">-C29*$J$10</f>
        <v>-2772</v>
      </c>
      <c r="D33" s="8">
        <f t="shared" si="14"/>
        <v>-2910.5</v>
      </c>
      <c r="E33" s="8">
        <f t="shared" si="14"/>
        <v>-3056</v>
      </c>
      <c r="F33" s="8">
        <f t="shared" si="14"/>
        <v>-3208.5</v>
      </c>
      <c r="G33" s="8">
        <f t="shared" si="14"/>
        <v>-3369</v>
      </c>
    </row>
    <row r="34" spans="1:7" ht="17" x14ac:dyDescent="0.2">
      <c r="A34" s="23" t="s">
        <v>17</v>
      </c>
      <c r="B34" s="24">
        <f>SUM(B31:B33)</f>
        <v>-12692.8</v>
      </c>
      <c r="C34" s="24">
        <f t="shared" ref="C34" si="15">SUM(C31:C33)</f>
        <v>-12827.44</v>
      </c>
      <c r="D34" s="24">
        <f t="shared" ref="D34" si="16">SUM(D31:D33)</f>
        <v>-12968.71</v>
      </c>
      <c r="E34" s="24">
        <f t="shared" ref="E34" si="17">SUM(E31:E33)</f>
        <v>-13117.12</v>
      </c>
      <c r="F34" s="24">
        <f t="shared" ref="F34" si="18">SUM(F31:F33)</f>
        <v>-13272.67</v>
      </c>
      <c r="G34" s="24">
        <f t="shared" ref="G34" si="19">SUM(G31:G33)</f>
        <v>-13436.38</v>
      </c>
    </row>
    <row r="35" spans="1:7" ht="17" x14ac:dyDescent="0.2">
      <c r="A35" s="20" t="s">
        <v>30</v>
      </c>
      <c r="B35" s="10">
        <f>B29+B34</f>
        <v>13707.2</v>
      </c>
      <c r="C35" s="10">
        <f t="shared" ref="C35:G35" si="20">C29+C34</f>
        <v>14892.56</v>
      </c>
      <c r="D35" s="10">
        <f t="shared" si="20"/>
        <v>16136.29</v>
      </c>
      <c r="E35" s="10">
        <f t="shared" si="20"/>
        <v>17442.879999999997</v>
      </c>
      <c r="F35" s="10">
        <f t="shared" si="20"/>
        <v>18812.330000000002</v>
      </c>
      <c r="G35" s="10">
        <f t="shared" si="20"/>
        <v>20253.620000000003</v>
      </c>
    </row>
    <row r="36" spans="1:7" ht="17" x14ac:dyDescent="0.2">
      <c r="A36" s="27" t="s">
        <v>32</v>
      </c>
      <c r="B36" s="28">
        <f>B35-B11</f>
        <v>7.2000000000007276</v>
      </c>
      <c r="C36" s="28">
        <f t="shared" ref="C36:G36" si="21">C35-C11</f>
        <v>7.5599999999994907</v>
      </c>
      <c r="D36" s="28">
        <f t="shared" si="21"/>
        <v>9.4100000000016735</v>
      </c>
      <c r="E36" s="28">
        <f t="shared" si="21"/>
        <v>7.7599999999947613</v>
      </c>
      <c r="F36" s="28">
        <f t="shared" si="21"/>
        <v>7.3500000000021828</v>
      </c>
      <c r="G36" s="28">
        <f t="shared" si="21"/>
        <v>7.680000000000291</v>
      </c>
    </row>
    <row r="38" spans="1:7" x14ac:dyDescent="0.2">
      <c r="A38" t="s">
        <v>34</v>
      </c>
    </row>
    <row r="39" spans="1:7" x14ac:dyDescent="0.2">
      <c r="A39" s="26">
        <f>(J13-J8)/J8</f>
        <v>5.5999999999999973E-2</v>
      </c>
    </row>
    <row r="41" spans="1:7" x14ac:dyDescent="0.2">
      <c r="B41" t="s">
        <v>0</v>
      </c>
    </row>
    <row r="42" spans="1:7" x14ac:dyDescent="0.2">
      <c r="A42" t="s">
        <v>35</v>
      </c>
      <c r="B42">
        <v>2019</v>
      </c>
      <c r="C42">
        <f>B42+1</f>
        <v>2020</v>
      </c>
      <c r="D42">
        <f t="shared" ref="D42:G42" si="22">C42+1</f>
        <v>2021</v>
      </c>
      <c r="E42">
        <f t="shared" si="22"/>
        <v>2022</v>
      </c>
      <c r="F42">
        <f t="shared" si="22"/>
        <v>2023</v>
      </c>
      <c r="G42">
        <f t="shared" si="22"/>
        <v>2024</v>
      </c>
    </row>
    <row r="43" spans="1:7" x14ac:dyDescent="0.2">
      <c r="A43" t="s">
        <v>38</v>
      </c>
      <c r="B43" s="4">
        <f>J12</f>
        <v>5</v>
      </c>
      <c r="C43" s="29">
        <v>5</v>
      </c>
      <c r="D43" s="30">
        <v>5</v>
      </c>
      <c r="E43" s="30">
        <v>5</v>
      </c>
      <c r="F43" s="30">
        <v>5</v>
      </c>
      <c r="G43" s="30">
        <v>5</v>
      </c>
    </row>
    <row r="44" spans="1:7" x14ac:dyDescent="0.2">
      <c r="A44" t="s">
        <v>37</v>
      </c>
      <c r="B44" s="5">
        <f>-($J$12*$J$9 + $J$11)</f>
        <v>-0.26</v>
      </c>
      <c r="C44" s="5">
        <f t="shared" ref="C44:G44" si="23">-($J$12*$J$9 + $J$11)</f>
        <v>-0.26</v>
      </c>
      <c r="D44" s="5">
        <f t="shared" si="23"/>
        <v>-0.26</v>
      </c>
      <c r="E44" s="5">
        <f t="shared" si="23"/>
        <v>-0.26</v>
      </c>
      <c r="F44" s="5">
        <f t="shared" si="23"/>
        <v>-0.26</v>
      </c>
      <c r="G44" s="5">
        <f t="shared" si="23"/>
        <v>-0.26</v>
      </c>
    </row>
    <row r="45" spans="1:7" ht="34" x14ac:dyDescent="0.2">
      <c r="A45" s="16" t="s">
        <v>39</v>
      </c>
      <c r="B45" s="8">
        <f>B7/B4</f>
        <v>-2</v>
      </c>
      <c r="C45" s="8">
        <f t="shared" ref="C45:G45" si="24">C7/C4</f>
        <v>-1.9047619047619047</v>
      </c>
      <c r="D45" s="8">
        <f t="shared" si="24"/>
        <v>-1.8140589569160999</v>
      </c>
      <c r="E45" s="8">
        <f t="shared" si="24"/>
        <v>-1.7276751970629523</v>
      </c>
      <c r="F45" s="8">
        <f t="shared" si="24"/>
        <v>-1.6454049495837639</v>
      </c>
      <c r="G45" s="8">
        <f t="shared" si="24"/>
        <v>-1.5670523329369179</v>
      </c>
    </row>
    <row r="46" spans="1:7" x14ac:dyDescent="0.2">
      <c r="A46" t="s">
        <v>40</v>
      </c>
      <c r="B46" s="5">
        <f>B43+B44+B45</f>
        <v>2.74</v>
      </c>
      <c r="C46" s="5">
        <f t="shared" ref="C46:G46" si="25">C43+C44+C45</f>
        <v>2.8352380952380956</v>
      </c>
      <c r="D46" s="5">
        <f t="shared" si="25"/>
        <v>2.9259410430839004</v>
      </c>
      <c r="E46" s="5">
        <f t="shared" si="25"/>
        <v>3.012324802937048</v>
      </c>
      <c r="F46" s="5">
        <f t="shared" si="25"/>
        <v>3.0945950504162365</v>
      </c>
      <c r="G46" s="5">
        <f t="shared" si="25"/>
        <v>3.1729476670630823</v>
      </c>
    </row>
    <row r="48" spans="1:7" x14ac:dyDescent="0.2">
      <c r="A48" s="7" t="s">
        <v>41</v>
      </c>
      <c r="B48" s="8">
        <f>B15/B4</f>
        <v>0</v>
      </c>
      <c r="C48" s="8">
        <f t="shared" ref="C48:G48" si="26">C15/C4</f>
        <v>-2.1628571428571428</v>
      </c>
      <c r="D48" s="8">
        <f t="shared" si="26"/>
        <v>-1.7831292517006803</v>
      </c>
      <c r="E48" s="8">
        <f t="shared" si="26"/>
        <v>-1.76993534175575</v>
      </c>
      <c r="F48" s="8">
        <f t="shared" si="26"/>
        <v>-1.7076961883165966</v>
      </c>
      <c r="G48" s="8">
        <f t="shared" si="26"/>
        <v>-1.6554278879978725</v>
      </c>
    </row>
    <row r="49" spans="1:7" x14ac:dyDescent="0.2">
      <c r="A49" s="12" t="s">
        <v>42</v>
      </c>
      <c r="B49" s="5">
        <f>B46+B48</f>
        <v>2.74</v>
      </c>
      <c r="C49" s="5">
        <f t="shared" ref="C49:G49" si="27">C46+C48</f>
        <v>0.67238095238095275</v>
      </c>
      <c r="D49" s="5">
        <f t="shared" si="27"/>
        <v>1.1428117913832201</v>
      </c>
      <c r="E49" s="5">
        <f t="shared" si="27"/>
        <v>1.242389461181298</v>
      </c>
      <c r="F49" s="5">
        <f t="shared" si="27"/>
        <v>1.3868988620996399</v>
      </c>
      <c r="G49" s="5">
        <f t="shared" si="27"/>
        <v>1.5175197790652097</v>
      </c>
    </row>
    <row r="51" spans="1:7" x14ac:dyDescent="0.2">
      <c r="A51" t="s">
        <v>43</v>
      </c>
      <c r="B51" s="5">
        <f>B46*0.5</f>
        <v>1.37</v>
      </c>
      <c r="C51" s="5">
        <f t="shared" ref="C51:G51" si="28">C46*0.5</f>
        <v>1.4176190476190478</v>
      </c>
      <c r="D51" s="5">
        <f t="shared" si="28"/>
        <v>1.4629705215419502</v>
      </c>
      <c r="E51" s="5">
        <f t="shared" si="28"/>
        <v>1.506162401468524</v>
      </c>
      <c r="F51" s="5">
        <f t="shared" si="28"/>
        <v>1.5472975252081183</v>
      </c>
      <c r="G51" s="5">
        <f t="shared" si="28"/>
        <v>1.5864738335315411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F1E8-13FD-954B-BF2F-43A80B48F0A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Perez</dc:creator>
  <cp:lastModifiedBy>Ivan Perez</cp:lastModifiedBy>
  <dcterms:created xsi:type="dcterms:W3CDTF">2022-04-14T16:07:03Z</dcterms:created>
  <dcterms:modified xsi:type="dcterms:W3CDTF">2022-04-14T17:41:50Z</dcterms:modified>
</cp:coreProperties>
</file>